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45178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14216-2021.xlsx")</f>
        <v/>
      </c>
      <c r="T2">
        <f>HYPERLINK("https://klasma.github.io/Logging_FINSPANG/kartor/A 14216-2021.png")</f>
        <v/>
      </c>
      <c r="V2">
        <f>HYPERLINK("https://klasma.github.io/Logging_FINSPANG/klagomål/A 14216-2021.docx")</f>
        <v/>
      </c>
      <c r="W2">
        <f>HYPERLINK("https://klasma.github.io/Logging_FINSPANG/klagomålsmail/A 14216-2021.docx")</f>
        <v/>
      </c>
      <c r="X2">
        <f>HYPERLINK("https://klasma.github.io/Logging_FINSPANG/tillsyn/A 14216-2021.docx")</f>
        <v/>
      </c>
      <c r="Y2">
        <f>HYPERLINK("https://klasma.github.io/Logging_FINSPANG/tillsynsmail/A 14216-2021.docx")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45178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57460-2022.xlsx")</f>
        <v/>
      </c>
      <c r="T3">
        <f>HYPERLINK("https://klasma.github.io/Logging_FINSPANG/kartor/A 57460-2022.png")</f>
        <v/>
      </c>
      <c r="V3">
        <f>HYPERLINK("https://klasma.github.io/Logging_FINSPANG/klagomål/A 57460-2022.docx")</f>
        <v/>
      </c>
      <c r="W3">
        <f>HYPERLINK("https://klasma.github.io/Logging_FINSPANG/klagomålsmail/A 57460-2022.docx")</f>
        <v/>
      </c>
      <c r="X3">
        <f>HYPERLINK("https://klasma.github.io/Logging_FINSPANG/tillsyn/A 57460-2022.docx")</f>
        <v/>
      </c>
      <c r="Y3">
        <f>HYPERLINK("https://klasma.github.io/Logging_FINSPANG/tillsynsmail/A 57460-2022.docx")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45178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10676-2022.xlsx")</f>
        <v/>
      </c>
      <c r="T4">
        <f>HYPERLINK("https://klasma.github.io/Logging_FINSPANG/kartor/A 10676-2022.png")</f>
        <v/>
      </c>
      <c r="V4">
        <f>HYPERLINK("https://klasma.github.io/Logging_FINSPANG/klagomål/A 10676-2022.docx")</f>
        <v/>
      </c>
      <c r="W4">
        <f>HYPERLINK("https://klasma.github.io/Logging_FINSPANG/klagomålsmail/A 10676-2022.docx")</f>
        <v/>
      </c>
      <c r="X4">
        <f>HYPERLINK("https://klasma.github.io/Logging_FINSPANG/tillsyn/A 10676-2022.docx")</f>
        <v/>
      </c>
      <c r="Y4">
        <f>HYPERLINK("https://klasma.github.io/Logging_FINSPANG/tillsynsmail/A 10676-2022.docx")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45178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57690-2022.xlsx")</f>
        <v/>
      </c>
      <c r="T5">
        <f>HYPERLINK("https://klasma.github.io/Logging_FINSPANG/kartor/A 57690-2022.png")</f>
        <v/>
      </c>
      <c r="V5">
        <f>HYPERLINK("https://klasma.github.io/Logging_FINSPANG/klagomål/A 57690-2022.docx")</f>
        <v/>
      </c>
      <c r="W5">
        <f>HYPERLINK("https://klasma.github.io/Logging_FINSPANG/klagomålsmail/A 57690-2022.docx")</f>
        <v/>
      </c>
      <c r="X5">
        <f>HYPERLINK("https://klasma.github.io/Logging_FINSPANG/tillsyn/A 57690-2022.docx")</f>
        <v/>
      </c>
      <c r="Y5">
        <f>HYPERLINK("https://klasma.github.io/Logging_FINSPANG/tillsynsmail/A 57690-2022.docx")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45178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54154-2018.xlsx")</f>
        <v/>
      </c>
      <c r="T6">
        <f>HYPERLINK("https://klasma.github.io/Logging_FINSPANG/kartor/A 54154-2018.png")</f>
        <v/>
      </c>
      <c r="V6">
        <f>HYPERLINK("https://klasma.github.io/Logging_FINSPANG/klagomål/A 54154-2018.docx")</f>
        <v/>
      </c>
      <c r="W6">
        <f>HYPERLINK("https://klasma.github.io/Logging_FINSPANG/klagomålsmail/A 54154-2018.docx")</f>
        <v/>
      </c>
      <c r="X6">
        <f>HYPERLINK("https://klasma.github.io/Logging_FINSPANG/tillsyn/A 54154-2018.docx")</f>
        <v/>
      </c>
      <c r="Y6">
        <f>HYPERLINK("https://klasma.github.io/Logging_FINSPANG/tillsynsmail/A 54154-2018.docx")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45178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6175-2022.xlsx")</f>
        <v/>
      </c>
      <c r="T7">
        <f>HYPERLINK("https://klasma.github.io/Logging_FINSPANG/kartor/A 6175-2022.png")</f>
        <v/>
      </c>
      <c r="V7">
        <f>HYPERLINK("https://klasma.github.io/Logging_FINSPANG/klagomål/A 6175-2022.docx")</f>
        <v/>
      </c>
      <c r="W7">
        <f>HYPERLINK("https://klasma.github.io/Logging_FINSPANG/klagomålsmail/A 6175-2022.docx")</f>
        <v/>
      </c>
      <c r="X7">
        <f>HYPERLINK("https://klasma.github.io/Logging_FINSPANG/tillsyn/A 6175-2022.docx")</f>
        <v/>
      </c>
      <c r="Y7">
        <f>HYPERLINK("https://klasma.github.io/Logging_FINSPANG/tillsynsmail/A 6175-2022.docx")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45178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55723-2022.xlsx")</f>
        <v/>
      </c>
      <c r="T8">
        <f>HYPERLINK("https://klasma.github.io/Logging_FINSPANG/kartor/A 55723-2022.png")</f>
        <v/>
      </c>
      <c r="V8">
        <f>HYPERLINK("https://klasma.github.io/Logging_FINSPANG/klagomål/A 55723-2022.docx")</f>
        <v/>
      </c>
      <c r="W8">
        <f>HYPERLINK("https://klasma.github.io/Logging_FINSPANG/klagomålsmail/A 55723-2022.docx")</f>
        <v/>
      </c>
      <c r="X8">
        <f>HYPERLINK("https://klasma.github.io/Logging_FINSPANG/tillsyn/A 55723-2022.docx")</f>
        <v/>
      </c>
      <c r="Y8">
        <f>HYPERLINK("https://klasma.github.io/Logging_FINSPANG/tillsynsmail/A 55723-2022.docx")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45178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38065-2021.xlsx")</f>
        <v/>
      </c>
      <c r="T9">
        <f>HYPERLINK("https://klasma.github.io/Logging_FINSPANG/kartor/A 38065-2021.png")</f>
        <v/>
      </c>
      <c r="V9">
        <f>HYPERLINK("https://klasma.github.io/Logging_FINSPANG/klagomål/A 38065-2021.docx")</f>
        <v/>
      </c>
      <c r="W9">
        <f>HYPERLINK("https://klasma.github.io/Logging_FINSPANG/klagomålsmail/A 38065-2021.docx")</f>
        <v/>
      </c>
      <c r="X9">
        <f>HYPERLINK("https://klasma.github.io/Logging_FINSPANG/tillsyn/A 38065-2021.docx")</f>
        <v/>
      </c>
      <c r="Y9">
        <f>HYPERLINK("https://klasma.github.io/Logging_FINSPANG/tillsynsmail/A 38065-2021.docx")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45178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35125-2018.xlsx")</f>
        <v/>
      </c>
      <c r="T10">
        <f>HYPERLINK("https://klasma.github.io/Logging_FINSPANG/kartor/A 35125-2018.png")</f>
        <v/>
      </c>
      <c r="V10">
        <f>HYPERLINK("https://klasma.github.io/Logging_FINSPANG/klagomål/A 35125-2018.docx")</f>
        <v/>
      </c>
      <c r="W10">
        <f>HYPERLINK("https://klasma.github.io/Logging_FINSPANG/klagomålsmail/A 35125-2018.docx")</f>
        <v/>
      </c>
      <c r="X10">
        <f>HYPERLINK("https://klasma.github.io/Logging_FINSPANG/tillsyn/A 35125-2018.docx")</f>
        <v/>
      </c>
      <c r="Y10">
        <f>HYPERLINK("https://klasma.github.io/Logging_FINSPANG/tillsynsmail/A 35125-2018.docx")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45178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30913-2020.xlsx")</f>
        <v/>
      </c>
      <c r="T11">
        <f>HYPERLINK("https://klasma.github.io/Logging_FINSPANG/kartor/A 30913-2020.png")</f>
        <v/>
      </c>
      <c r="V11">
        <f>HYPERLINK("https://klasma.github.io/Logging_FINSPANG/klagomål/A 30913-2020.docx")</f>
        <v/>
      </c>
      <c r="W11">
        <f>HYPERLINK("https://klasma.github.io/Logging_FINSPANG/klagomålsmail/A 30913-2020.docx")</f>
        <v/>
      </c>
      <c r="X11">
        <f>HYPERLINK("https://klasma.github.io/Logging_FINSPANG/tillsyn/A 30913-2020.docx")</f>
        <v/>
      </c>
      <c r="Y11">
        <f>HYPERLINK("https://klasma.github.io/Logging_FINSPANG/tillsynsmail/A 30913-2020.docx")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45178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26284-2023.xlsx")</f>
        <v/>
      </c>
      <c r="T12">
        <f>HYPERLINK("https://klasma.github.io/Logging_FINSPANG/kartor/A 26284-2023.png")</f>
        <v/>
      </c>
      <c r="V12">
        <f>HYPERLINK("https://klasma.github.io/Logging_FINSPANG/klagomål/A 26284-2023.docx")</f>
        <v/>
      </c>
      <c r="W12">
        <f>HYPERLINK("https://klasma.github.io/Logging_FINSPANG/klagomålsmail/A 26284-2023.docx")</f>
        <v/>
      </c>
      <c r="X12">
        <f>HYPERLINK("https://klasma.github.io/Logging_FINSPANG/tillsyn/A 26284-2023.docx")</f>
        <v/>
      </c>
      <c r="Y12">
        <f>HYPERLINK("https://klasma.github.io/Logging_FINSPANG/tillsynsmail/A 26284-2023.docx")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45178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3682-2020.xlsx")</f>
        <v/>
      </c>
      <c r="T13">
        <f>HYPERLINK("https://klasma.github.io/Logging_FINSPANG/kartor/A 3682-2020.png")</f>
        <v/>
      </c>
      <c r="V13">
        <f>HYPERLINK("https://klasma.github.io/Logging_FINSPANG/klagomål/A 3682-2020.docx")</f>
        <v/>
      </c>
      <c r="W13">
        <f>HYPERLINK("https://klasma.github.io/Logging_FINSPANG/klagomålsmail/A 3682-2020.docx")</f>
        <v/>
      </c>
      <c r="X13">
        <f>HYPERLINK("https://klasma.github.io/Logging_FINSPANG/tillsyn/A 3682-2020.docx")</f>
        <v/>
      </c>
      <c r="Y13">
        <f>HYPERLINK("https://klasma.github.io/Logging_FINSPANG/tillsynsmail/A 3682-2020.docx")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45178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48663-2020.xlsx")</f>
        <v/>
      </c>
      <c r="T14">
        <f>HYPERLINK("https://klasma.github.io/Logging_FINSPANG/kartor/A 48663-2020.png")</f>
        <v/>
      </c>
      <c r="V14">
        <f>HYPERLINK("https://klasma.github.io/Logging_FINSPANG/klagomål/A 48663-2020.docx")</f>
        <v/>
      </c>
      <c r="W14">
        <f>HYPERLINK("https://klasma.github.io/Logging_FINSPANG/klagomålsmail/A 48663-2020.docx")</f>
        <v/>
      </c>
      <c r="X14">
        <f>HYPERLINK("https://klasma.github.io/Logging_FINSPANG/tillsyn/A 48663-2020.docx")</f>
        <v/>
      </c>
      <c r="Y14">
        <f>HYPERLINK("https://klasma.github.io/Logging_FINSPANG/tillsynsmail/A 48663-2020.docx")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45178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55863-2020.xlsx")</f>
        <v/>
      </c>
      <c r="T15">
        <f>HYPERLINK("https://klasma.github.io/Logging_FINSPANG/kartor/A 55863-2020.png")</f>
        <v/>
      </c>
      <c r="V15">
        <f>HYPERLINK("https://klasma.github.io/Logging_FINSPANG/klagomål/A 55863-2020.docx")</f>
        <v/>
      </c>
      <c r="W15">
        <f>HYPERLINK("https://klasma.github.io/Logging_FINSPANG/klagomålsmail/A 55863-2020.docx")</f>
        <v/>
      </c>
      <c r="X15">
        <f>HYPERLINK("https://klasma.github.io/Logging_FINSPANG/tillsyn/A 55863-2020.docx")</f>
        <v/>
      </c>
      <c r="Y15">
        <f>HYPERLINK("https://klasma.github.io/Logging_FINSPANG/tillsynsmail/A 55863-2020.docx")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45178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1541-2022.xlsx")</f>
        <v/>
      </c>
      <c r="T16">
        <f>HYPERLINK("https://klasma.github.io/Logging_FINSPANG/kartor/A 1541-2022.png")</f>
        <v/>
      </c>
      <c r="V16">
        <f>HYPERLINK("https://klasma.github.io/Logging_FINSPANG/klagomål/A 1541-2022.docx")</f>
        <v/>
      </c>
      <c r="W16">
        <f>HYPERLINK("https://klasma.github.io/Logging_FINSPANG/klagomålsmail/A 1541-2022.docx")</f>
        <v/>
      </c>
      <c r="X16">
        <f>HYPERLINK("https://klasma.github.io/Logging_FINSPANG/tillsyn/A 1541-2022.docx")</f>
        <v/>
      </c>
      <c r="Y16">
        <f>HYPERLINK("https://klasma.github.io/Logging_FINSPANG/tillsynsmail/A 1541-2022.docx")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45178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42654-2019.xlsx")</f>
        <v/>
      </c>
      <c r="T17">
        <f>HYPERLINK("https://klasma.github.io/Logging_FINSPANG/kartor/A 42654-2019.png")</f>
        <v/>
      </c>
      <c r="V17">
        <f>HYPERLINK("https://klasma.github.io/Logging_FINSPANG/klagomål/A 42654-2019.docx")</f>
        <v/>
      </c>
      <c r="W17">
        <f>HYPERLINK("https://klasma.github.io/Logging_FINSPANG/klagomålsmail/A 42654-2019.docx")</f>
        <v/>
      </c>
      <c r="X17">
        <f>HYPERLINK("https://klasma.github.io/Logging_FINSPANG/tillsyn/A 42654-2019.docx")</f>
        <v/>
      </c>
      <c r="Y17">
        <f>HYPERLINK("https://klasma.github.io/Logging_FINSPANG/tillsynsmail/A 42654-2019.docx")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45178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46200-2019.xlsx")</f>
        <v/>
      </c>
      <c r="T18">
        <f>HYPERLINK("https://klasma.github.io/Logging_FINSPANG/kartor/A 46200-2019.png")</f>
        <v/>
      </c>
      <c r="V18">
        <f>HYPERLINK("https://klasma.github.io/Logging_FINSPANG/klagomål/A 46200-2019.docx")</f>
        <v/>
      </c>
      <c r="W18">
        <f>HYPERLINK("https://klasma.github.io/Logging_FINSPANG/klagomålsmail/A 46200-2019.docx")</f>
        <v/>
      </c>
      <c r="X18">
        <f>HYPERLINK("https://klasma.github.io/Logging_FINSPANG/tillsyn/A 46200-2019.docx")</f>
        <v/>
      </c>
      <c r="Y18">
        <f>HYPERLINK("https://klasma.github.io/Logging_FINSPANG/tillsynsmail/A 46200-2019.docx")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45178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23893-2020.xlsx")</f>
        <v/>
      </c>
      <c r="T19">
        <f>HYPERLINK("https://klasma.github.io/Logging_FINSPANG/kartor/A 23893-2020.png")</f>
        <v/>
      </c>
      <c r="V19">
        <f>HYPERLINK("https://klasma.github.io/Logging_FINSPANG/klagomål/A 23893-2020.docx")</f>
        <v/>
      </c>
      <c r="W19">
        <f>HYPERLINK("https://klasma.github.io/Logging_FINSPANG/klagomålsmail/A 23893-2020.docx")</f>
        <v/>
      </c>
      <c r="X19">
        <f>HYPERLINK("https://klasma.github.io/Logging_FINSPANG/tillsyn/A 23893-2020.docx")</f>
        <v/>
      </c>
      <c r="Y19">
        <f>HYPERLINK("https://klasma.github.io/Logging_FINSPANG/tillsynsmail/A 23893-2020.docx")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45178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18366-2021.xlsx")</f>
        <v/>
      </c>
      <c r="T20">
        <f>HYPERLINK("https://klasma.github.io/Logging_FINSPANG/kartor/A 18366-2021.png")</f>
        <v/>
      </c>
      <c r="V20">
        <f>HYPERLINK("https://klasma.github.io/Logging_FINSPANG/klagomål/A 18366-2021.docx")</f>
        <v/>
      </c>
      <c r="W20">
        <f>HYPERLINK("https://klasma.github.io/Logging_FINSPANG/klagomålsmail/A 18366-2021.docx")</f>
        <v/>
      </c>
      <c r="X20">
        <f>HYPERLINK("https://klasma.github.io/Logging_FINSPANG/tillsyn/A 18366-2021.docx")</f>
        <v/>
      </c>
      <c r="Y20">
        <f>HYPERLINK("https://klasma.github.io/Logging_FINSPANG/tillsynsmail/A 18366-2021.docx")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45178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31894-2022.xlsx")</f>
        <v/>
      </c>
      <c r="T21">
        <f>HYPERLINK("https://klasma.github.io/Logging_FINSPANG/kartor/A 31894-2022.png")</f>
        <v/>
      </c>
      <c r="V21">
        <f>HYPERLINK("https://klasma.github.io/Logging_FINSPANG/klagomål/A 31894-2022.docx")</f>
        <v/>
      </c>
      <c r="W21">
        <f>HYPERLINK("https://klasma.github.io/Logging_FINSPANG/klagomålsmail/A 31894-2022.docx")</f>
        <v/>
      </c>
      <c r="X21">
        <f>HYPERLINK("https://klasma.github.io/Logging_FINSPANG/tillsyn/A 31894-2022.docx")</f>
        <v/>
      </c>
      <c r="Y21">
        <f>HYPERLINK("https://klasma.github.io/Logging_FINSPANG/tillsynsmail/A 31894-2022.docx")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45178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32026-2022.xlsx")</f>
        <v/>
      </c>
      <c r="T22">
        <f>HYPERLINK("https://klasma.github.io/Logging_FINSPANG/kartor/A 32026-2022.png")</f>
        <v/>
      </c>
      <c r="V22">
        <f>HYPERLINK("https://klasma.github.io/Logging_FINSPANG/klagomål/A 32026-2022.docx")</f>
        <v/>
      </c>
      <c r="W22">
        <f>HYPERLINK("https://klasma.github.io/Logging_FINSPANG/klagomålsmail/A 32026-2022.docx")</f>
        <v/>
      </c>
      <c r="X22">
        <f>HYPERLINK("https://klasma.github.io/Logging_FINSPANG/tillsyn/A 32026-2022.docx")</f>
        <v/>
      </c>
      <c r="Y22">
        <f>HYPERLINK("https://klasma.github.io/Logging_FINSPANG/tillsynsmail/A 32026-2022.docx")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45178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18075-2023.xlsx")</f>
        <v/>
      </c>
      <c r="T23">
        <f>HYPERLINK("https://klasma.github.io/Logging_FINSPANG/kartor/A 18075-2023.png")</f>
        <v/>
      </c>
      <c r="V23">
        <f>HYPERLINK("https://klasma.github.io/Logging_FINSPANG/klagomål/A 18075-2023.docx")</f>
        <v/>
      </c>
      <c r="W23">
        <f>HYPERLINK("https://klasma.github.io/Logging_FINSPANG/klagomålsmail/A 18075-2023.docx")</f>
        <v/>
      </c>
      <c r="X23">
        <f>HYPERLINK("https://klasma.github.io/Logging_FINSPANG/tillsyn/A 18075-2023.docx")</f>
        <v/>
      </c>
      <c r="Y23">
        <f>HYPERLINK("https://klasma.github.io/Logging_FINSPANG/tillsynsmail/A 18075-2023.docx")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45178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26888-2023.xlsx")</f>
        <v/>
      </c>
      <c r="T24">
        <f>HYPERLINK("https://klasma.github.io/Logging_FINSPANG/kartor/A 26888-2023.png")</f>
        <v/>
      </c>
      <c r="V24">
        <f>HYPERLINK("https://klasma.github.io/Logging_FINSPANG/klagomål/A 26888-2023.docx")</f>
        <v/>
      </c>
      <c r="W24">
        <f>HYPERLINK("https://klasma.github.io/Logging_FINSPANG/klagomålsmail/A 26888-2023.docx")</f>
        <v/>
      </c>
      <c r="X24">
        <f>HYPERLINK("https://klasma.github.io/Logging_FINSPANG/tillsyn/A 26888-2023.docx")</f>
        <v/>
      </c>
      <c r="Y24">
        <f>HYPERLINK("https://klasma.github.io/Logging_FINSPANG/tillsynsmail/A 26888-2023.docx")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45178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70444-2018.xlsx")</f>
        <v/>
      </c>
      <c r="T25">
        <f>HYPERLINK("https://klasma.github.io/Logging_FINSPANG/kartor/A 70444-2018.png")</f>
        <v/>
      </c>
      <c r="V25">
        <f>HYPERLINK("https://klasma.github.io/Logging_FINSPANG/klagomål/A 70444-2018.docx")</f>
        <v/>
      </c>
      <c r="W25">
        <f>HYPERLINK("https://klasma.github.io/Logging_FINSPANG/klagomålsmail/A 70444-2018.docx")</f>
        <v/>
      </c>
      <c r="X25">
        <f>HYPERLINK("https://klasma.github.io/Logging_FINSPANG/tillsyn/A 70444-2018.docx")</f>
        <v/>
      </c>
      <c r="Y25">
        <f>HYPERLINK("https://klasma.github.io/Logging_FINSPANG/tillsynsmail/A 70444-2018.docx")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45178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10630-2019.xlsx")</f>
        <v/>
      </c>
      <c r="T26">
        <f>HYPERLINK("https://klasma.github.io/Logging_FINSPANG/kartor/A 10630-2019.png")</f>
        <v/>
      </c>
      <c r="V26">
        <f>HYPERLINK("https://klasma.github.io/Logging_FINSPANG/klagomål/A 10630-2019.docx")</f>
        <v/>
      </c>
      <c r="W26">
        <f>HYPERLINK("https://klasma.github.io/Logging_FINSPANG/klagomålsmail/A 10630-2019.docx")</f>
        <v/>
      </c>
      <c r="X26">
        <f>HYPERLINK("https://klasma.github.io/Logging_FINSPANG/tillsyn/A 10630-2019.docx")</f>
        <v/>
      </c>
      <c r="Y26">
        <f>HYPERLINK("https://klasma.github.io/Logging_FINSPANG/tillsynsmail/A 10630-2019.docx")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45178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19407-2019.xlsx")</f>
        <v/>
      </c>
      <c r="T27">
        <f>HYPERLINK("https://klasma.github.io/Logging_FINSPANG/kartor/A 19407-2019.png")</f>
        <v/>
      </c>
      <c r="V27">
        <f>HYPERLINK("https://klasma.github.io/Logging_FINSPANG/klagomål/A 19407-2019.docx")</f>
        <v/>
      </c>
      <c r="W27">
        <f>HYPERLINK("https://klasma.github.io/Logging_FINSPANG/klagomålsmail/A 19407-2019.docx")</f>
        <v/>
      </c>
      <c r="X27">
        <f>HYPERLINK("https://klasma.github.io/Logging_FINSPANG/tillsyn/A 19407-2019.docx")</f>
        <v/>
      </c>
      <c r="Y27">
        <f>HYPERLINK("https://klasma.github.io/Logging_FINSPANG/tillsynsmail/A 19407-2019.docx")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45178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24547-2019.xlsx")</f>
        <v/>
      </c>
      <c r="T28">
        <f>HYPERLINK("https://klasma.github.io/Logging_FINSPANG/kartor/A 24547-2019.png")</f>
        <v/>
      </c>
      <c r="V28">
        <f>HYPERLINK("https://klasma.github.io/Logging_FINSPANG/klagomål/A 24547-2019.docx")</f>
        <v/>
      </c>
      <c r="W28">
        <f>HYPERLINK("https://klasma.github.io/Logging_FINSPANG/klagomålsmail/A 24547-2019.docx")</f>
        <v/>
      </c>
      <c r="X28">
        <f>HYPERLINK("https://klasma.github.io/Logging_FINSPANG/tillsyn/A 24547-2019.docx")</f>
        <v/>
      </c>
      <c r="Y28">
        <f>HYPERLINK("https://klasma.github.io/Logging_FINSPANG/tillsynsmail/A 24547-2019.docx")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45178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26223-2019.xlsx")</f>
        <v/>
      </c>
      <c r="T29">
        <f>HYPERLINK("https://klasma.github.io/Logging_FINSPANG/kartor/A 26223-2019.png")</f>
        <v/>
      </c>
      <c r="V29">
        <f>HYPERLINK("https://klasma.github.io/Logging_FINSPANG/klagomål/A 26223-2019.docx")</f>
        <v/>
      </c>
      <c r="W29">
        <f>HYPERLINK("https://klasma.github.io/Logging_FINSPANG/klagomålsmail/A 26223-2019.docx")</f>
        <v/>
      </c>
      <c r="X29">
        <f>HYPERLINK("https://klasma.github.io/Logging_FINSPANG/tillsyn/A 26223-2019.docx")</f>
        <v/>
      </c>
      <c r="Y29">
        <f>HYPERLINK("https://klasma.github.io/Logging_FINSPANG/tillsynsmail/A 26223-2019.docx")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45178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26227-2019.xlsx")</f>
        <v/>
      </c>
      <c r="T30">
        <f>HYPERLINK("https://klasma.github.io/Logging_FINSPANG/kartor/A 26227-2019.png")</f>
        <v/>
      </c>
      <c r="V30">
        <f>HYPERLINK("https://klasma.github.io/Logging_FINSPANG/klagomål/A 26227-2019.docx")</f>
        <v/>
      </c>
      <c r="W30">
        <f>HYPERLINK("https://klasma.github.io/Logging_FINSPANG/klagomålsmail/A 26227-2019.docx")</f>
        <v/>
      </c>
      <c r="X30">
        <f>HYPERLINK("https://klasma.github.io/Logging_FINSPANG/tillsyn/A 26227-2019.docx")</f>
        <v/>
      </c>
      <c r="Y30">
        <f>HYPERLINK("https://klasma.github.io/Logging_FINSPANG/tillsynsmail/A 26227-2019.docx")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45178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30229-2019.xlsx")</f>
        <v/>
      </c>
      <c r="T31">
        <f>HYPERLINK("https://klasma.github.io/Logging_FINSPANG/kartor/A 30229-2019.png")</f>
        <v/>
      </c>
      <c r="V31">
        <f>HYPERLINK("https://klasma.github.io/Logging_FINSPANG/klagomål/A 30229-2019.docx")</f>
        <v/>
      </c>
      <c r="W31">
        <f>HYPERLINK("https://klasma.github.io/Logging_FINSPANG/klagomålsmail/A 30229-2019.docx")</f>
        <v/>
      </c>
      <c r="X31">
        <f>HYPERLINK("https://klasma.github.io/Logging_FINSPANG/tillsyn/A 30229-2019.docx")</f>
        <v/>
      </c>
      <c r="Y31">
        <f>HYPERLINK("https://klasma.github.io/Logging_FINSPANG/tillsynsmail/A 30229-2019.docx")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45178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34632-2019.xlsx")</f>
        <v/>
      </c>
      <c r="T32">
        <f>HYPERLINK("https://klasma.github.io/Logging_FINSPANG/kartor/A 34632-2019.png")</f>
        <v/>
      </c>
      <c r="V32">
        <f>HYPERLINK("https://klasma.github.io/Logging_FINSPANG/klagomål/A 34632-2019.docx")</f>
        <v/>
      </c>
      <c r="W32">
        <f>HYPERLINK("https://klasma.github.io/Logging_FINSPANG/klagomålsmail/A 34632-2019.docx")</f>
        <v/>
      </c>
      <c r="X32">
        <f>HYPERLINK("https://klasma.github.io/Logging_FINSPANG/tillsyn/A 34632-2019.docx")</f>
        <v/>
      </c>
      <c r="Y32">
        <f>HYPERLINK("https://klasma.github.io/Logging_FINSPANG/tillsynsmail/A 34632-2019.docx")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45178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55658-2019.xlsx")</f>
        <v/>
      </c>
      <c r="T33">
        <f>HYPERLINK("https://klasma.github.io/Logging_FINSPANG/kartor/A 55658-2019.png")</f>
        <v/>
      </c>
      <c r="V33">
        <f>HYPERLINK("https://klasma.github.io/Logging_FINSPANG/klagomål/A 55658-2019.docx")</f>
        <v/>
      </c>
      <c r="W33">
        <f>HYPERLINK("https://klasma.github.io/Logging_FINSPANG/klagomålsmail/A 55658-2019.docx")</f>
        <v/>
      </c>
      <c r="X33">
        <f>HYPERLINK("https://klasma.github.io/Logging_FINSPANG/tillsyn/A 55658-2019.docx")</f>
        <v/>
      </c>
      <c r="Y33">
        <f>HYPERLINK("https://klasma.github.io/Logging_FINSPANG/tillsynsmail/A 55658-2019.docx")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45178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2350-2020.xlsx")</f>
        <v/>
      </c>
      <c r="T34">
        <f>HYPERLINK("https://klasma.github.io/Logging_FINSPANG/kartor/A 2350-2020.png")</f>
        <v/>
      </c>
      <c r="V34">
        <f>HYPERLINK("https://klasma.github.io/Logging_FINSPANG/klagomål/A 2350-2020.docx")</f>
        <v/>
      </c>
      <c r="W34">
        <f>HYPERLINK("https://klasma.github.io/Logging_FINSPANG/klagomålsmail/A 2350-2020.docx")</f>
        <v/>
      </c>
      <c r="X34">
        <f>HYPERLINK("https://klasma.github.io/Logging_FINSPANG/tillsyn/A 2350-2020.docx")</f>
        <v/>
      </c>
      <c r="Y34">
        <f>HYPERLINK("https://klasma.github.io/Logging_FINSPANG/tillsynsmail/A 2350-2020.docx")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45178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3021-2020.xlsx")</f>
        <v/>
      </c>
      <c r="T35">
        <f>HYPERLINK("https://klasma.github.io/Logging_FINSPANG/kartor/A 3021-2020.png")</f>
        <v/>
      </c>
      <c r="V35">
        <f>HYPERLINK("https://klasma.github.io/Logging_FINSPANG/klagomål/A 3021-2020.docx")</f>
        <v/>
      </c>
      <c r="W35">
        <f>HYPERLINK("https://klasma.github.io/Logging_FINSPANG/klagomålsmail/A 3021-2020.docx")</f>
        <v/>
      </c>
      <c r="X35">
        <f>HYPERLINK("https://klasma.github.io/Logging_FINSPANG/tillsyn/A 3021-2020.docx")</f>
        <v/>
      </c>
      <c r="Y35">
        <f>HYPERLINK("https://klasma.github.io/Logging_FINSPANG/tillsynsmail/A 3021-2020.docx")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45178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6775-2020.xlsx")</f>
        <v/>
      </c>
      <c r="T36">
        <f>HYPERLINK("https://klasma.github.io/Logging_FINSPANG/kartor/A 6775-2020.png")</f>
        <v/>
      </c>
      <c r="V36">
        <f>HYPERLINK("https://klasma.github.io/Logging_FINSPANG/klagomål/A 6775-2020.docx")</f>
        <v/>
      </c>
      <c r="W36">
        <f>HYPERLINK("https://klasma.github.io/Logging_FINSPANG/klagomålsmail/A 6775-2020.docx")</f>
        <v/>
      </c>
      <c r="X36">
        <f>HYPERLINK("https://klasma.github.io/Logging_FINSPANG/tillsyn/A 6775-2020.docx")</f>
        <v/>
      </c>
      <c r="Y36">
        <f>HYPERLINK("https://klasma.github.io/Logging_FINSPANG/tillsynsmail/A 6775-2020.docx")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45178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14835-2020.xlsx")</f>
        <v/>
      </c>
      <c r="T37">
        <f>HYPERLINK("https://klasma.github.io/Logging_FINSPANG/kartor/A 14835-2020.png")</f>
        <v/>
      </c>
      <c r="V37">
        <f>HYPERLINK("https://klasma.github.io/Logging_FINSPANG/klagomål/A 14835-2020.docx")</f>
        <v/>
      </c>
      <c r="W37">
        <f>HYPERLINK("https://klasma.github.io/Logging_FINSPANG/klagomålsmail/A 14835-2020.docx")</f>
        <v/>
      </c>
      <c r="X37">
        <f>HYPERLINK("https://klasma.github.io/Logging_FINSPANG/tillsyn/A 14835-2020.docx")</f>
        <v/>
      </c>
      <c r="Y37">
        <f>HYPERLINK("https://klasma.github.io/Logging_FINSPANG/tillsynsmail/A 14835-2020.docx")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45178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35003-2020.xlsx")</f>
        <v/>
      </c>
      <c r="T38">
        <f>HYPERLINK("https://klasma.github.io/Logging_FINSPANG/kartor/A 35003-2020.png")</f>
        <v/>
      </c>
      <c r="V38">
        <f>HYPERLINK("https://klasma.github.io/Logging_FINSPANG/klagomål/A 35003-2020.docx")</f>
        <v/>
      </c>
      <c r="W38">
        <f>HYPERLINK("https://klasma.github.io/Logging_FINSPANG/klagomålsmail/A 35003-2020.docx")</f>
        <v/>
      </c>
      <c r="X38">
        <f>HYPERLINK("https://klasma.github.io/Logging_FINSPANG/tillsyn/A 35003-2020.docx")</f>
        <v/>
      </c>
      <c r="Y38">
        <f>HYPERLINK("https://klasma.github.io/Logging_FINSPANG/tillsynsmail/A 35003-2020.docx")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45178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54832-2020.xlsx")</f>
        <v/>
      </c>
      <c r="T39">
        <f>HYPERLINK("https://klasma.github.io/Logging_FINSPANG/kartor/A 54832-2020.png")</f>
        <v/>
      </c>
      <c r="V39">
        <f>HYPERLINK("https://klasma.github.io/Logging_FINSPANG/klagomål/A 54832-2020.docx")</f>
        <v/>
      </c>
      <c r="W39">
        <f>HYPERLINK("https://klasma.github.io/Logging_FINSPANG/klagomålsmail/A 54832-2020.docx")</f>
        <v/>
      </c>
      <c r="X39">
        <f>HYPERLINK("https://klasma.github.io/Logging_FINSPANG/tillsyn/A 54832-2020.docx")</f>
        <v/>
      </c>
      <c r="Y39">
        <f>HYPERLINK("https://klasma.github.io/Logging_FINSPANG/tillsynsmail/A 54832-2020.docx")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45178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12446-2021.xlsx")</f>
        <v/>
      </c>
      <c r="T40">
        <f>HYPERLINK("https://klasma.github.io/Logging_FINSPANG/kartor/A 12446-2021.png")</f>
        <v/>
      </c>
      <c r="V40">
        <f>HYPERLINK("https://klasma.github.io/Logging_FINSPANG/klagomål/A 12446-2021.docx")</f>
        <v/>
      </c>
      <c r="W40">
        <f>HYPERLINK("https://klasma.github.io/Logging_FINSPANG/klagomålsmail/A 12446-2021.docx")</f>
        <v/>
      </c>
      <c r="X40">
        <f>HYPERLINK("https://klasma.github.io/Logging_FINSPANG/tillsyn/A 12446-2021.docx")</f>
        <v/>
      </c>
      <c r="Y40">
        <f>HYPERLINK("https://klasma.github.io/Logging_FINSPANG/tillsynsmail/A 12446-2021.docx")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45178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16747-2021.xlsx")</f>
        <v/>
      </c>
      <c r="T41">
        <f>HYPERLINK("https://klasma.github.io/Logging_FINSPANG/kartor/A 16747-2021.png")</f>
        <v/>
      </c>
      <c r="V41">
        <f>HYPERLINK("https://klasma.github.io/Logging_FINSPANG/klagomål/A 16747-2021.docx")</f>
        <v/>
      </c>
      <c r="W41">
        <f>HYPERLINK("https://klasma.github.io/Logging_FINSPANG/klagomålsmail/A 16747-2021.docx")</f>
        <v/>
      </c>
      <c r="X41">
        <f>HYPERLINK("https://klasma.github.io/Logging_FINSPANG/tillsyn/A 16747-2021.docx")</f>
        <v/>
      </c>
      <c r="Y41">
        <f>HYPERLINK("https://klasma.github.io/Logging_FINSPANG/tillsynsmail/A 16747-2021.docx")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45178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38056-2021.xlsx")</f>
        <v/>
      </c>
      <c r="T42">
        <f>HYPERLINK("https://klasma.github.io/Logging_FINSPANG/kartor/A 38056-2021.png")</f>
        <v/>
      </c>
      <c r="V42">
        <f>HYPERLINK("https://klasma.github.io/Logging_FINSPANG/klagomål/A 38056-2021.docx")</f>
        <v/>
      </c>
      <c r="W42">
        <f>HYPERLINK("https://klasma.github.io/Logging_FINSPANG/klagomålsmail/A 38056-2021.docx")</f>
        <v/>
      </c>
      <c r="X42">
        <f>HYPERLINK("https://klasma.github.io/Logging_FINSPANG/tillsyn/A 38056-2021.docx")</f>
        <v/>
      </c>
      <c r="Y42">
        <f>HYPERLINK("https://klasma.github.io/Logging_FINSPANG/tillsynsmail/A 38056-2021.docx")</f>
        <v/>
      </c>
    </row>
    <row r="43" ht="15" customHeight="1">
      <c r="A43" t="inlineStr">
        <is>
          <t>A 41742-2021</t>
        </is>
      </c>
      <c r="B43" s="1" t="n">
        <v>44425</v>
      </c>
      <c r="C43" s="1" t="n">
        <v>45178</v>
      </c>
      <c r="D43" t="inlineStr">
        <is>
          <t>ÖSTERGÖTLANDS LÄN</t>
        </is>
      </c>
      <c r="E43" t="inlineStr">
        <is>
          <t>FINSPÅNG</t>
        </is>
      </c>
      <c r="G43" t="n">
        <v>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Hasselsnok</t>
        </is>
      </c>
      <c r="S43">
        <f>HYPERLINK("https://klasma.github.io/Logging_FINSPANG/artfynd/A 41742-2021.xlsx")</f>
        <v/>
      </c>
      <c r="T43">
        <f>HYPERLINK("https://klasma.github.io/Logging_FINSPANG/kartor/A 41742-2021.png")</f>
        <v/>
      </c>
      <c r="V43">
        <f>HYPERLINK("https://klasma.github.io/Logging_FINSPANG/klagomål/A 41742-2021.docx")</f>
        <v/>
      </c>
      <c r="W43">
        <f>HYPERLINK("https://klasma.github.io/Logging_FINSPANG/klagomålsmail/A 41742-2021.docx")</f>
        <v/>
      </c>
      <c r="X43">
        <f>HYPERLINK("https://klasma.github.io/Logging_FINSPANG/tillsyn/A 41742-2021.docx")</f>
        <v/>
      </c>
      <c r="Y43">
        <f>HYPERLINK("https://klasma.github.io/Logging_FINSPANG/tillsynsmail/A 41742-2021.docx")</f>
        <v/>
      </c>
    </row>
    <row r="44" ht="15" customHeight="1">
      <c r="A44" t="inlineStr">
        <is>
          <t>A 68414-2021</t>
        </is>
      </c>
      <c r="B44" s="1" t="n">
        <v>44529</v>
      </c>
      <c r="C44" s="1" t="n">
        <v>45178</v>
      </c>
      <c r="D44" t="inlineStr">
        <is>
          <t>ÖSTERGÖTLANDS LÄN</t>
        </is>
      </c>
      <c r="E44" t="inlineStr">
        <is>
          <t>FINSPÅNG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Skogsalm</t>
        </is>
      </c>
      <c r="S44">
        <f>HYPERLINK("https://klasma.github.io/Logging_FINSPANG/artfynd/A 68414-2021.xlsx")</f>
        <v/>
      </c>
      <c r="T44">
        <f>HYPERLINK("https://klasma.github.io/Logging_FINSPANG/kartor/A 68414-2021.png")</f>
        <v/>
      </c>
      <c r="V44">
        <f>HYPERLINK("https://klasma.github.io/Logging_FINSPANG/klagomål/A 68414-2021.docx")</f>
        <v/>
      </c>
      <c r="W44">
        <f>HYPERLINK("https://klasma.github.io/Logging_FINSPANG/klagomålsmail/A 68414-2021.docx")</f>
        <v/>
      </c>
      <c r="X44">
        <f>HYPERLINK("https://klasma.github.io/Logging_FINSPANG/tillsyn/A 68414-2021.docx")</f>
        <v/>
      </c>
      <c r="Y44">
        <f>HYPERLINK("https://klasma.github.io/Logging_FINSPANG/tillsynsmail/A 68414-2021.docx")</f>
        <v/>
      </c>
    </row>
    <row r="45" ht="15" customHeight="1">
      <c r="A45" t="inlineStr">
        <is>
          <t>A 6035-2022</t>
        </is>
      </c>
      <c r="B45" s="1" t="n">
        <v>44599</v>
      </c>
      <c r="C45" s="1" t="n">
        <v>45178</v>
      </c>
      <c r="D45" t="inlineStr">
        <is>
          <t>ÖSTERGÖTLANDS LÄN</t>
        </is>
      </c>
      <c r="E45" t="inlineStr">
        <is>
          <t>FINSPÅNG</t>
        </is>
      </c>
      <c r="F45" t="inlineStr">
        <is>
          <t>Naturvårdsverket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Bred kärrtrollslända</t>
        </is>
      </c>
      <c r="S45">
        <f>HYPERLINK("https://klasma.github.io/Logging_FINSPANG/artfynd/A 6035-2022.xlsx")</f>
        <v/>
      </c>
      <c r="T45">
        <f>HYPERLINK("https://klasma.github.io/Logging_FINSPANG/kartor/A 6035-2022.png")</f>
        <v/>
      </c>
      <c r="V45">
        <f>HYPERLINK("https://klasma.github.io/Logging_FINSPANG/klagomål/A 6035-2022.docx")</f>
        <v/>
      </c>
      <c r="W45">
        <f>HYPERLINK("https://klasma.github.io/Logging_FINSPANG/klagomålsmail/A 6035-2022.docx")</f>
        <v/>
      </c>
      <c r="X45">
        <f>HYPERLINK("https://klasma.github.io/Logging_FINSPANG/tillsyn/A 6035-2022.docx")</f>
        <v/>
      </c>
      <c r="Y45">
        <f>HYPERLINK("https://klasma.github.io/Logging_FINSPANG/tillsynsmail/A 6035-2022.docx")</f>
        <v/>
      </c>
    </row>
    <row r="46" ht="15" customHeight="1">
      <c r="A46" t="inlineStr">
        <is>
          <t>A 17960-2022</t>
        </is>
      </c>
      <c r="B46" s="1" t="n">
        <v>44683</v>
      </c>
      <c r="C46" s="1" t="n">
        <v>45178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0.8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Källpraktmossa</t>
        </is>
      </c>
      <c r="S46">
        <f>HYPERLINK("https://klasma.github.io/Logging_FINSPANG/artfynd/A 17960-2022.xlsx")</f>
        <v/>
      </c>
      <c r="T46">
        <f>HYPERLINK("https://klasma.github.io/Logging_FINSPANG/kartor/A 17960-2022.png")</f>
        <v/>
      </c>
      <c r="V46">
        <f>HYPERLINK("https://klasma.github.io/Logging_FINSPANG/klagomål/A 17960-2022.docx")</f>
        <v/>
      </c>
      <c r="W46">
        <f>HYPERLINK("https://klasma.github.io/Logging_FINSPANG/klagomålsmail/A 17960-2022.docx")</f>
        <v/>
      </c>
      <c r="X46">
        <f>HYPERLINK("https://klasma.github.io/Logging_FINSPANG/tillsyn/A 17960-2022.docx")</f>
        <v/>
      </c>
      <c r="Y46">
        <f>HYPERLINK("https://klasma.github.io/Logging_FINSPANG/tillsynsmail/A 17960-2022.docx")</f>
        <v/>
      </c>
    </row>
    <row r="47" ht="15" customHeight="1">
      <c r="A47" t="inlineStr">
        <is>
          <t>A 29467-2022</t>
        </is>
      </c>
      <c r="B47" s="1" t="n">
        <v>44753</v>
      </c>
      <c r="C47" s="1" t="n">
        <v>45178</v>
      </c>
      <c r="D47" t="inlineStr">
        <is>
          <t>ÖSTERGÖTLANDS LÄN</t>
        </is>
      </c>
      <c r="E47" t="inlineStr">
        <is>
          <t>FINSPÅNG</t>
        </is>
      </c>
      <c r="G47" t="n">
        <v>4.4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HYPERLINK("https://klasma.github.io/Logging_FINSPANG/artfynd/A 29467-2022.xlsx")</f>
        <v/>
      </c>
      <c r="T47">
        <f>HYPERLINK("https://klasma.github.io/Logging_FINSPANG/kartor/A 29467-2022.png")</f>
        <v/>
      </c>
      <c r="V47">
        <f>HYPERLINK("https://klasma.github.io/Logging_FINSPANG/klagomål/A 29467-2022.docx")</f>
        <v/>
      </c>
      <c r="W47">
        <f>HYPERLINK("https://klasma.github.io/Logging_FINSPANG/klagomålsmail/A 29467-2022.docx")</f>
        <v/>
      </c>
      <c r="X47">
        <f>HYPERLINK("https://klasma.github.io/Logging_FINSPANG/tillsyn/A 29467-2022.docx")</f>
        <v/>
      </c>
      <c r="Y47">
        <f>HYPERLINK("https://klasma.github.io/Logging_FINSPANG/tillsynsmail/A 29467-2022.docx")</f>
        <v/>
      </c>
    </row>
    <row r="48" ht="15" customHeight="1">
      <c r="A48" t="inlineStr">
        <is>
          <t>A 31750-2022</t>
        </is>
      </c>
      <c r="B48" s="1" t="n">
        <v>44776</v>
      </c>
      <c r="C48" s="1" t="n">
        <v>45178</v>
      </c>
      <c r="D48" t="inlineStr">
        <is>
          <t>ÖSTERGÖTLANDS LÄN</t>
        </is>
      </c>
      <c r="E48" t="inlineStr">
        <is>
          <t>FINSPÅNG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HYPERLINK("https://klasma.github.io/Logging_FINSPANG/artfynd/A 31750-2022.xlsx")</f>
        <v/>
      </c>
      <c r="T48">
        <f>HYPERLINK("https://klasma.github.io/Logging_FINSPANG/kartor/A 31750-2022.png")</f>
        <v/>
      </c>
      <c r="V48">
        <f>HYPERLINK("https://klasma.github.io/Logging_FINSPANG/klagomål/A 31750-2022.docx")</f>
        <v/>
      </c>
      <c r="W48">
        <f>HYPERLINK("https://klasma.github.io/Logging_FINSPANG/klagomålsmail/A 31750-2022.docx")</f>
        <v/>
      </c>
      <c r="X48">
        <f>HYPERLINK("https://klasma.github.io/Logging_FINSPANG/tillsyn/A 31750-2022.docx")</f>
        <v/>
      </c>
      <c r="Y48">
        <f>HYPERLINK("https://klasma.github.io/Logging_FINSPANG/tillsynsmail/A 31750-2022.docx")</f>
        <v/>
      </c>
    </row>
    <row r="49" ht="15" customHeight="1">
      <c r="A49" t="inlineStr">
        <is>
          <t>A 34096-2022</t>
        </is>
      </c>
      <c r="B49" s="1" t="n">
        <v>44791</v>
      </c>
      <c r="C49" s="1" t="n">
        <v>45178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HYPERLINK("https://klasma.github.io/Logging_FINSPANG/artfynd/A 34096-2022.xlsx")</f>
        <v/>
      </c>
      <c r="T49">
        <f>HYPERLINK("https://klasma.github.io/Logging_FINSPANG/kartor/A 34096-2022.png")</f>
        <v/>
      </c>
      <c r="V49">
        <f>HYPERLINK("https://klasma.github.io/Logging_FINSPANG/klagomål/A 34096-2022.docx")</f>
        <v/>
      </c>
      <c r="W49">
        <f>HYPERLINK("https://klasma.github.io/Logging_FINSPANG/klagomålsmail/A 34096-2022.docx")</f>
        <v/>
      </c>
      <c r="X49">
        <f>HYPERLINK("https://klasma.github.io/Logging_FINSPANG/tillsyn/A 34096-2022.docx")</f>
        <v/>
      </c>
      <c r="Y49">
        <f>HYPERLINK("https://klasma.github.io/Logging_FINSPANG/tillsynsmail/A 34096-2022.docx")</f>
        <v/>
      </c>
    </row>
    <row r="50" ht="15" customHeight="1">
      <c r="A50" t="inlineStr">
        <is>
          <t>A 45256-2022</t>
        </is>
      </c>
      <c r="B50" s="1" t="n">
        <v>44840</v>
      </c>
      <c r="C50" s="1" t="n">
        <v>45178</v>
      </c>
      <c r="D50" t="inlineStr">
        <is>
          <t>ÖSTERGÖTLANDS LÄN</t>
        </is>
      </c>
      <c r="E50" t="inlineStr">
        <is>
          <t>FINSPÅNG</t>
        </is>
      </c>
      <c r="G50" t="n">
        <v>2.1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Stor hagfibbla</t>
        </is>
      </c>
      <c r="S50">
        <f>HYPERLINK("https://klasma.github.io/Logging_FINSPANG/artfynd/A 45256-2022.xlsx")</f>
        <v/>
      </c>
      <c r="T50">
        <f>HYPERLINK("https://klasma.github.io/Logging_FINSPANG/kartor/A 45256-2022.png")</f>
        <v/>
      </c>
      <c r="V50">
        <f>HYPERLINK("https://klasma.github.io/Logging_FINSPANG/klagomål/A 45256-2022.docx")</f>
        <v/>
      </c>
      <c r="W50">
        <f>HYPERLINK("https://klasma.github.io/Logging_FINSPANG/klagomålsmail/A 45256-2022.docx")</f>
        <v/>
      </c>
      <c r="X50">
        <f>HYPERLINK("https://klasma.github.io/Logging_FINSPANG/tillsyn/A 45256-2022.docx")</f>
        <v/>
      </c>
      <c r="Y50">
        <f>HYPERLINK("https://klasma.github.io/Logging_FINSPANG/tillsynsmail/A 45256-2022.docx")</f>
        <v/>
      </c>
    </row>
    <row r="51" ht="15" customHeight="1">
      <c r="A51" t="inlineStr">
        <is>
          <t>A 54954-2022</t>
        </is>
      </c>
      <c r="B51" s="1" t="n">
        <v>44881</v>
      </c>
      <c r="C51" s="1" t="n">
        <v>45178</v>
      </c>
      <c r="D51" t="inlineStr">
        <is>
          <t>ÖSTERGÖTLANDS LÄN</t>
        </is>
      </c>
      <c r="E51" t="inlineStr">
        <is>
          <t>FINSPÅNG</t>
        </is>
      </c>
      <c r="F51" t="inlineStr">
        <is>
          <t>Övriga Aktiebolag</t>
        </is>
      </c>
      <c r="G51" t="n">
        <v>5.4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HYPERLINK("https://klasma.github.io/Logging_FINSPANG/artfynd/A 54954-2022.xlsx")</f>
        <v/>
      </c>
      <c r="T51">
        <f>HYPERLINK("https://klasma.github.io/Logging_FINSPANG/kartor/A 54954-2022.png")</f>
        <v/>
      </c>
      <c r="V51">
        <f>HYPERLINK("https://klasma.github.io/Logging_FINSPANG/klagomål/A 54954-2022.docx")</f>
        <v/>
      </c>
      <c r="W51">
        <f>HYPERLINK("https://klasma.github.io/Logging_FINSPANG/klagomålsmail/A 54954-2022.docx")</f>
        <v/>
      </c>
      <c r="X51">
        <f>HYPERLINK("https://klasma.github.io/Logging_FINSPANG/tillsyn/A 54954-2022.docx")</f>
        <v/>
      </c>
      <c r="Y51">
        <f>HYPERLINK("https://klasma.github.io/Logging_FINSPANG/tillsynsmail/A 54954-2022.docx")</f>
        <v/>
      </c>
    </row>
    <row r="52" ht="15" customHeight="1">
      <c r="A52" t="inlineStr">
        <is>
          <t>A 61104-2022</t>
        </is>
      </c>
      <c r="B52" s="1" t="n">
        <v>44915</v>
      </c>
      <c r="C52" s="1" t="n">
        <v>45178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3.4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HYPERLINK("https://klasma.github.io/Logging_FINSPANG/artfynd/A 61104-2022.xlsx")</f>
        <v/>
      </c>
      <c r="T52">
        <f>HYPERLINK("https://klasma.github.io/Logging_FINSPANG/kartor/A 61104-2022.png")</f>
        <v/>
      </c>
      <c r="V52">
        <f>HYPERLINK("https://klasma.github.io/Logging_FINSPANG/klagomål/A 61104-2022.docx")</f>
        <v/>
      </c>
      <c r="W52">
        <f>HYPERLINK("https://klasma.github.io/Logging_FINSPANG/klagomålsmail/A 61104-2022.docx")</f>
        <v/>
      </c>
      <c r="X52">
        <f>HYPERLINK("https://klasma.github.io/Logging_FINSPANG/tillsyn/A 61104-2022.docx")</f>
        <v/>
      </c>
      <c r="Y52">
        <f>HYPERLINK("https://klasma.github.io/Logging_FINSPANG/tillsynsmail/A 61104-2022.docx")</f>
        <v/>
      </c>
    </row>
    <row r="53" ht="15" customHeight="1">
      <c r="A53" t="inlineStr">
        <is>
          <t>A 663-2023</t>
        </is>
      </c>
      <c r="B53" s="1" t="n">
        <v>44930</v>
      </c>
      <c r="C53" s="1" t="n">
        <v>45178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1.2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HYPERLINK("https://klasma.github.io/Logging_FINSPANG/artfynd/A 663-2023.xlsx")</f>
        <v/>
      </c>
      <c r="T53">
        <f>HYPERLINK("https://klasma.github.io/Logging_FINSPANG/kartor/A 663-2023.png")</f>
        <v/>
      </c>
      <c r="V53">
        <f>HYPERLINK("https://klasma.github.io/Logging_FINSPANG/klagomål/A 663-2023.docx")</f>
        <v/>
      </c>
      <c r="W53">
        <f>HYPERLINK("https://klasma.github.io/Logging_FINSPANG/klagomålsmail/A 663-2023.docx")</f>
        <v/>
      </c>
      <c r="X53">
        <f>HYPERLINK("https://klasma.github.io/Logging_FINSPANG/tillsyn/A 663-2023.docx")</f>
        <v/>
      </c>
      <c r="Y53">
        <f>HYPERLINK("https://klasma.github.io/Logging_FINSPANG/tillsynsmail/A 663-2023.docx")</f>
        <v/>
      </c>
    </row>
    <row r="54" ht="15" customHeight="1">
      <c r="A54" t="inlineStr">
        <is>
          <t>A 3096-2023</t>
        </is>
      </c>
      <c r="B54" s="1" t="n">
        <v>44946</v>
      </c>
      <c r="C54" s="1" t="n">
        <v>45178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3096-2023.xlsx")</f>
        <v/>
      </c>
      <c r="T54">
        <f>HYPERLINK("https://klasma.github.io/Logging_FINSPANG/kartor/A 3096-2023.png")</f>
        <v/>
      </c>
      <c r="V54">
        <f>HYPERLINK("https://klasma.github.io/Logging_FINSPANG/klagomål/A 3096-2023.docx")</f>
        <v/>
      </c>
      <c r="W54">
        <f>HYPERLINK("https://klasma.github.io/Logging_FINSPANG/klagomålsmail/A 3096-2023.docx")</f>
        <v/>
      </c>
      <c r="X54">
        <f>HYPERLINK("https://klasma.github.io/Logging_FINSPANG/tillsyn/A 3096-2023.docx")</f>
        <v/>
      </c>
      <c r="Y54">
        <f>HYPERLINK("https://klasma.github.io/Logging_FINSPANG/tillsynsmail/A 3096-2023.docx")</f>
        <v/>
      </c>
    </row>
    <row r="55" ht="15" customHeight="1">
      <c r="A55" t="inlineStr">
        <is>
          <t>A 3088-2023</t>
        </is>
      </c>
      <c r="B55" s="1" t="n">
        <v>44946</v>
      </c>
      <c r="C55" s="1" t="n">
        <v>45178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Guldsandbi</t>
        </is>
      </c>
      <c r="S55">
        <f>HYPERLINK("https://klasma.github.io/Logging_FINSPANG/artfynd/A 3088-2023.xlsx")</f>
        <v/>
      </c>
      <c r="T55">
        <f>HYPERLINK("https://klasma.github.io/Logging_FINSPANG/kartor/A 3088-2023.png")</f>
        <v/>
      </c>
      <c r="V55">
        <f>HYPERLINK("https://klasma.github.io/Logging_FINSPANG/klagomål/A 3088-2023.docx")</f>
        <v/>
      </c>
      <c r="W55">
        <f>HYPERLINK("https://klasma.github.io/Logging_FINSPANG/klagomålsmail/A 3088-2023.docx")</f>
        <v/>
      </c>
      <c r="X55">
        <f>HYPERLINK("https://klasma.github.io/Logging_FINSPANG/tillsyn/A 3088-2023.docx")</f>
        <v/>
      </c>
      <c r="Y55">
        <f>HYPERLINK("https://klasma.github.io/Logging_FINSPANG/tillsynsmail/A 3088-2023.docx")</f>
        <v/>
      </c>
    </row>
    <row r="56" ht="15" customHeight="1">
      <c r="A56" t="inlineStr">
        <is>
          <t>A 6707-2023</t>
        </is>
      </c>
      <c r="B56" s="1" t="n">
        <v>44966</v>
      </c>
      <c r="C56" s="1" t="n">
        <v>45178</v>
      </c>
      <c r="D56" t="inlineStr">
        <is>
          <t>ÖSTERGÖTLANDS LÄN</t>
        </is>
      </c>
      <c r="E56" t="inlineStr">
        <is>
          <t>FINSPÅNG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Vedtrappmossa</t>
        </is>
      </c>
      <c r="S56">
        <f>HYPERLINK("https://klasma.github.io/Logging_FINSPANG/artfynd/A 6707-2023.xlsx")</f>
        <v/>
      </c>
      <c r="T56">
        <f>HYPERLINK("https://klasma.github.io/Logging_FINSPANG/kartor/A 6707-2023.png")</f>
        <v/>
      </c>
      <c r="V56">
        <f>HYPERLINK("https://klasma.github.io/Logging_FINSPANG/klagomål/A 6707-2023.docx")</f>
        <v/>
      </c>
      <c r="W56">
        <f>HYPERLINK("https://klasma.github.io/Logging_FINSPANG/klagomålsmail/A 6707-2023.docx")</f>
        <v/>
      </c>
      <c r="X56">
        <f>HYPERLINK("https://klasma.github.io/Logging_FINSPANG/tillsyn/A 6707-2023.docx")</f>
        <v/>
      </c>
      <c r="Y56">
        <f>HYPERLINK("https://klasma.github.io/Logging_FINSPANG/tillsynsmail/A 6707-2023.docx")</f>
        <v/>
      </c>
    </row>
    <row r="57" ht="15" customHeight="1">
      <c r="A57" t="inlineStr">
        <is>
          <t>A 19404-2023</t>
        </is>
      </c>
      <c r="B57" s="1" t="n">
        <v>45049</v>
      </c>
      <c r="C57" s="1" t="n">
        <v>45178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HYPERLINK("https://klasma.github.io/Logging_FINSPANG/artfynd/A 19404-2023.xlsx")</f>
        <v/>
      </c>
      <c r="T57">
        <f>HYPERLINK("https://klasma.github.io/Logging_FINSPANG/kartor/A 19404-2023.png")</f>
        <v/>
      </c>
      <c r="V57">
        <f>HYPERLINK("https://klasma.github.io/Logging_FINSPANG/klagomål/A 19404-2023.docx")</f>
        <v/>
      </c>
      <c r="W57">
        <f>HYPERLINK("https://klasma.github.io/Logging_FINSPANG/klagomålsmail/A 19404-2023.docx")</f>
        <v/>
      </c>
      <c r="X57">
        <f>HYPERLINK("https://klasma.github.io/Logging_FINSPANG/tillsyn/A 19404-2023.docx")</f>
        <v/>
      </c>
      <c r="Y57">
        <f>HYPERLINK("https://klasma.github.io/Logging_FINSPANG/tillsynsmail/A 19404-2023.docx")</f>
        <v/>
      </c>
    </row>
    <row r="58" ht="15" customHeight="1">
      <c r="A58" t="inlineStr">
        <is>
          <t>A 24411-2023</t>
        </is>
      </c>
      <c r="B58" s="1" t="n">
        <v>45082</v>
      </c>
      <c r="C58" s="1" t="n">
        <v>45178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HYPERLINK("https://klasma.github.io/Logging_FINSPANG/artfynd/A 24411-2023.xlsx")</f>
        <v/>
      </c>
      <c r="T58">
        <f>HYPERLINK("https://klasma.github.io/Logging_FINSPANG/kartor/A 24411-2023.png")</f>
        <v/>
      </c>
      <c r="V58">
        <f>HYPERLINK("https://klasma.github.io/Logging_FINSPANG/klagomål/A 24411-2023.docx")</f>
        <v/>
      </c>
      <c r="W58">
        <f>HYPERLINK("https://klasma.github.io/Logging_FINSPANG/klagomålsmail/A 24411-2023.docx")</f>
        <v/>
      </c>
      <c r="X58">
        <f>HYPERLINK("https://klasma.github.io/Logging_FINSPANG/tillsyn/A 24411-2023.docx")</f>
        <v/>
      </c>
      <c r="Y58">
        <f>HYPERLINK("https://klasma.github.io/Logging_FINSPANG/tillsynsmail/A 24411-2023.docx")</f>
        <v/>
      </c>
    </row>
    <row r="59" ht="15" customHeight="1">
      <c r="A59" t="inlineStr">
        <is>
          <t>A 32570-2023</t>
        </is>
      </c>
      <c r="B59" s="1" t="n">
        <v>45121</v>
      </c>
      <c r="C59" s="1" t="n">
        <v>45178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7.7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HYPERLINK("https://klasma.github.io/Logging_FINSPANG/artfynd/A 32570-2023.xlsx")</f>
        <v/>
      </c>
      <c r="T59">
        <f>HYPERLINK("https://klasma.github.io/Logging_FINSPANG/kartor/A 32570-2023.png")</f>
        <v/>
      </c>
      <c r="V59">
        <f>HYPERLINK("https://klasma.github.io/Logging_FINSPANG/klagomål/A 32570-2023.docx")</f>
        <v/>
      </c>
      <c r="W59">
        <f>HYPERLINK("https://klasma.github.io/Logging_FINSPANG/klagomålsmail/A 32570-2023.docx")</f>
        <v/>
      </c>
      <c r="X59">
        <f>HYPERLINK("https://klasma.github.io/Logging_FINSPANG/tillsyn/A 32570-2023.docx")</f>
        <v/>
      </c>
      <c r="Y59">
        <f>HYPERLINK("https://klasma.github.io/Logging_FINSPANG/tillsynsmail/A 32570-2023.docx")</f>
        <v/>
      </c>
    </row>
    <row r="60" ht="15" customHeight="1">
      <c r="A60" t="inlineStr">
        <is>
          <t>A 34580-2018</t>
        </is>
      </c>
      <c r="B60" s="1" t="n">
        <v>43320</v>
      </c>
      <c r="C60" s="1" t="n">
        <v>45178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34575-2018</t>
        </is>
      </c>
      <c r="B61" s="1" t="n">
        <v>43320</v>
      </c>
      <c r="C61" s="1" t="n">
        <v>45178</v>
      </c>
      <c r="D61" t="inlineStr">
        <is>
          <t>ÖSTERGÖTLANDS LÄN</t>
        </is>
      </c>
      <c r="E61" t="inlineStr">
        <is>
          <t>FINSPÅNG</t>
        </is>
      </c>
      <c r="F61" t="inlineStr">
        <is>
          <t>Övriga Aktiebolag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39674-2018</t>
        </is>
      </c>
      <c r="B62" s="1" t="n">
        <v>43342</v>
      </c>
      <c r="C62" s="1" t="n">
        <v>45178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41742-2018</t>
        </is>
      </c>
      <c r="B63" s="1" t="n">
        <v>43350</v>
      </c>
      <c r="C63" s="1" t="n">
        <v>45178</v>
      </c>
      <c r="D63" t="inlineStr">
        <is>
          <t>ÖSTERGÖTLANDS LÄN</t>
        </is>
      </c>
      <c r="E63" t="inlineStr">
        <is>
          <t>FINSPÅNG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44823-2018</t>
        </is>
      </c>
      <c r="B64" s="1" t="n">
        <v>43357</v>
      </c>
      <c r="C64" s="1" t="n">
        <v>45178</v>
      </c>
      <c r="D64" t="inlineStr">
        <is>
          <t>ÖSTERGÖTLANDS LÄN</t>
        </is>
      </c>
      <c r="E64" t="inlineStr">
        <is>
          <t>FINSPÅNG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44790-2018</t>
        </is>
      </c>
      <c r="B65" s="1" t="n">
        <v>43362</v>
      </c>
      <c r="C65" s="1" t="n">
        <v>45178</v>
      </c>
      <c r="D65" t="inlineStr">
        <is>
          <t>ÖSTERGÖTLANDS LÄN</t>
        </is>
      </c>
      <c r="E65" t="inlineStr">
        <is>
          <t>FINSPÅNG</t>
        </is>
      </c>
      <c r="G65" t="n">
        <v>16.7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45740-2018</t>
        </is>
      </c>
      <c r="B66" s="1" t="n">
        <v>43364</v>
      </c>
      <c r="C66" s="1" t="n">
        <v>45178</v>
      </c>
      <c r="D66" t="inlineStr">
        <is>
          <t>ÖSTERGÖTLANDS LÄN</t>
        </is>
      </c>
      <c r="E66" t="inlineStr">
        <is>
          <t>FINSPÅNG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45731-2018</t>
        </is>
      </c>
      <c r="B67" s="1" t="n">
        <v>43364</v>
      </c>
      <c r="C67" s="1" t="n">
        <v>45178</v>
      </c>
      <c r="D67" t="inlineStr">
        <is>
          <t>ÖSTERGÖTLANDS LÄN</t>
        </is>
      </c>
      <c r="E67" t="inlineStr">
        <is>
          <t>FINSPÅNG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57861-2018</t>
        </is>
      </c>
      <c r="B68" s="1" t="n">
        <v>43397</v>
      </c>
      <c r="C68" s="1" t="n">
        <v>45178</v>
      </c>
      <c r="D68" t="inlineStr">
        <is>
          <t>ÖSTERGÖTLANDS LÄN</t>
        </is>
      </c>
      <c r="E68" t="inlineStr">
        <is>
          <t>FINSPÅNG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56233-2018</t>
        </is>
      </c>
      <c r="B69" s="1" t="n">
        <v>43399</v>
      </c>
      <c r="C69" s="1" t="n">
        <v>45178</v>
      </c>
      <c r="D69" t="inlineStr">
        <is>
          <t>ÖSTERGÖTLANDS LÄN</t>
        </is>
      </c>
      <c r="E69" t="inlineStr">
        <is>
          <t>FINSPÅNG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56852-2018</t>
        </is>
      </c>
      <c r="B70" s="1" t="n">
        <v>43402</v>
      </c>
      <c r="C70" s="1" t="n">
        <v>45178</v>
      </c>
      <c r="D70" t="inlineStr">
        <is>
          <t>ÖSTERGÖTLANDS LÄN</t>
        </is>
      </c>
      <c r="E70" t="inlineStr">
        <is>
          <t>FINSPÅNG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58525-2018</t>
        </is>
      </c>
      <c r="B71" s="1" t="n">
        <v>43409</v>
      </c>
      <c r="C71" s="1" t="n">
        <v>45178</v>
      </c>
      <c r="D71" t="inlineStr">
        <is>
          <t>ÖSTERGÖTLANDS LÄN</t>
        </is>
      </c>
      <c r="E71" t="inlineStr">
        <is>
          <t>FINSPÅNG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58523-2018</t>
        </is>
      </c>
      <c r="B72" s="1" t="n">
        <v>43409</v>
      </c>
      <c r="C72" s="1" t="n">
        <v>45178</v>
      </c>
      <c r="D72" t="inlineStr">
        <is>
          <t>ÖSTERGÖTLANDS LÄN</t>
        </is>
      </c>
      <c r="E72" t="inlineStr">
        <is>
          <t>FINSPÅNG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58536-2018</t>
        </is>
      </c>
      <c r="B73" s="1" t="n">
        <v>43409</v>
      </c>
      <c r="C73" s="1" t="n">
        <v>45178</v>
      </c>
      <c r="D73" t="inlineStr">
        <is>
          <t>ÖSTERGÖTLANDS LÄN</t>
        </is>
      </c>
      <c r="E73" t="inlineStr">
        <is>
          <t>FINSPÅNG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58379-2018</t>
        </is>
      </c>
      <c r="B74" s="1" t="n">
        <v>43409</v>
      </c>
      <c r="C74" s="1" t="n">
        <v>45178</v>
      </c>
      <c r="D74" t="inlineStr">
        <is>
          <t>ÖSTERGÖTLANDS LÄN</t>
        </is>
      </c>
      <c r="E74" t="inlineStr">
        <is>
          <t>FINSPÅNG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58524-2018</t>
        </is>
      </c>
      <c r="B75" s="1" t="n">
        <v>43409</v>
      </c>
      <c r="C75" s="1" t="n">
        <v>45178</v>
      </c>
      <c r="D75" t="inlineStr">
        <is>
          <t>ÖSTERGÖTLANDS LÄN</t>
        </is>
      </c>
      <c r="E75" t="inlineStr">
        <is>
          <t>FINSPÅNG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58538-2018</t>
        </is>
      </c>
      <c r="B76" s="1" t="n">
        <v>43409</v>
      </c>
      <c r="C76" s="1" t="n">
        <v>45178</v>
      </c>
      <c r="D76" t="inlineStr">
        <is>
          <t>ÖSTERGÖTLANDS LÄN</t>
        </is>
      </c>
      <c r="E76" t="inlineStr">
        <is>
          <t>FINSPÅNG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58383-2018</t>
        </is>
      </c>
      <c r="B77" s="1" t="n">
        <v>43409</v>
      </c>
      <c r="C77" s="1" t="n">
        <v>45178</v>
      </c>
      <c r="D77" t="inlineStr">
        <is>
          <t>ÖSTERGÖTLANDS LÄN</t>
        </is>
      </c>
      <c r="E77" t="inlineStr">
        <is>
          <t>FINSPÅNG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58526-2018</t>
        </is>
      </c>
      <c r="B78" s="1" t="n">
        <v>43409</v>
      </c>
      <c r="C78" s="1" t="n">
        <v>45178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58387-2018</t>
        </is>
      </c>
      <c r="B79" s="1" t="n">
        <v>43409</v>
      </c>
      <c r="C79" s="1" t="n">
        <v>45178</v>
      </c>
      <c r="D79" t="inlineStr">
        <is>
          <t>ÖSTERGÖTLANDS LÄN</t>
        </is>
      </c>
      <c r="E79" t="inlineStr">
        <is>
          <t>FINSPÅNG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61551-2018</t>
        </is>
      </c>
      <c r="B80" s="1" t="n">
        <v>43413</v>
      </c>
      <c r="C80" s="1" t="n">
        <v>45178</v>
      </c>
      <c r="D80" t="inlineStr">
        <is>
          <t>ÖSTERGÖTLANDS LÄN</t>
        </is>
      </c>
      <c r="E80" t="inlineStr">
        <is>
          <t>FINSPÅNG</t>
        </is>
      </c>
      <c r="F80" t="inlineStr">
        <is>
          <t>Övriga Aktiebolag</t>
        </is>
      </c>
      <c r="G80" t="n">
        <v>14.4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62470-2018</t>
        </is>
      </c>
      <c r="B81" s="1" t="n">
        <v>43415</v>
      </c>
      <c r="C81" s="1" t="n">
        <v>45178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62473-2018</t>
        </is>
      </c>
      <c r="B82" s="1" t="n">
        <v>43415</v>
      </c>
      <c r="C82" s="1" t="n">
        <v>45178</v>
      </c>
      <c r="D82" t="inlineStr">
        <is>
          <t>ÖSTERGÖTLANDS LÄN</t>
        </is>
      </c>
      <c r="E82" t="inlineStr">
        <is>
          <t>FINSPÅNG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64732-2018</t>
        </is>
      </c>
      <c r="B83" s="1" t="n">
        <v>43422</v>
      </c>
      <c r="C83" s="1" t="n">
        <v>45178</v>
      </c>
      <c r="D83" t="inlineStr">
        <is>
          <t>ÖSTERGÖTLANDS LÄN</t>
        </is>
      </c>
      <c r="E83" t="inlineStr">
        <is>
          <t>FINSPÅNG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61295-2018</t>
        </is>
      </c>
      <c r="B84" s="1" t="n">
        <v>43423</v>
      </c>
      <c r="C84" s="1" t="n">
        <v>45178</v>
      </c>
      <c r="D84" t="inlineStr">
        <is>
          <t>ÖSTERGÖTLANDS LÄN</t>
        </is>
      </c>
      <c r="E84" t="inlineStr">
        <is>
          <t>FINSPÅNG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61296-2018</t>
        </is>
      </c>
      <c r="B85" s="1" t="n">
        <v>43423</v>
      </c>
      <c r="C85" s="1" t="n">
        <v>45178</v>
      </c>
      <c r="D85" t="inlineStr">
        <is>
          <t>ÖSTERGÖTLANDS LÄN</t>
        </is>
      </c>
      <c r="E85" t="inlineStr">
        <is>
          <t>FINSPÅNG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61298-2018</t>
        </is>
      </c>
      <c r="B86" s="1" t="n">
        <v>43424</v>
      </c>
      <c r="C86" s="1" t="n">
        <v>45178</v>
      </c>
      <c r="D86" t="inlineStr">
        <is>
          <t>ÖSTERGÖTLANDS LÄN</t>
        </is>
      </c>
      <c r="E86" t="inlineStr">
        <is>
          <t>FINSPÅNG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61598-2018</t>
        </is>
      </c>
      <c r="B87" s="1" t="n">
        <v>43424</v>
      </c>
      <c r="C87" s="1" t="n">
        <v>45178</v>
      </c>
      <c r="D87" t="inlineStr">
        <is>
          <t>ÖSTERGÖTLANDS LÄN</t>
        </is>
      </c>
      <c r="E87" t="inlineStr">
        <is>
          <t>FINSPÅNG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63578-2018</t>
        </is>
      </c>
      <c r="B88" s="1" t="n">
        <v>43427</v>
      </c>
      <c r="C88" s="1" t="n">
        <v>45178</v>
      </c>
      <c r="D88" t="inlineStr">
        <is>
          <t>ÖSTERGÖTLANDS LÄN</t>
        </is>
      </c>
      <c r="E88" t="inlineStr">
        <is>
          <t>FINSPÅNG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66564-2018</t>
        </is>
      </c>
      <c r="B89" s="1" t="n">
        <v>43437</v>
      </c>
      <c r="C89" s="1" t="n">
        <v>45178</v>
      </c>
      <c r="D89" t="inlineStr">
        <is>
          <t>ÖSTERGÖTLANDS LÄN</t>
        </is>
      </c>
      <c r="E89" t="inlineStr">
        <is>
          <t>FINSPÅNG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70000-2018</t>
        </is>
      </c>
      <c r="B90" s="1" t="n">
        <v>43445</v>
      </c>
      <c r="C90" s="1" t="n">
        <v>45178</v>
      </c>
      <c r="D90" t="inlineStr">
        <is>
          <t>ÖSTERGÖTLANDS LÄN</t>
        </is>
      </c>
      <c r="E90" t="inlineStr">
        <is>
          <t>FINSPÅNG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69210-2018</t>
        </is>
      </c>
      <c r="B91" s="1" t="n">
        <v>43445</v>
      </c>
      <c r="C91" s="1" t="n">
        <v>45178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71353-2018</t>
        </is>
      </c>
      <c r="B92" s="1" t="n">
        <v>43453</v>
      </c>
      <c r="C92" s="1" t="n">
        <v>45178</v>
      </c>
      <c r="D92" t="inlineStr">
        <is>
          <t>ÖSTERGÖTLANDS LÄN</t>
        </is>
      </c>
      <c r="E92" t="inlineStr">
        <is>
          <t>FINSPÅNG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71591-2018</t>
        </is>
      </c>
      <c r="B93" s="1" t="n">
        <v>43454</v>
      </c>
      <c r="C93" s="1" t="n">
        <v>45178</v>
      </c>
      <c r="D93" t="inlineStr">
        <is>
          <t>ÖSTERGÖTLANDS LÄN</t>
        </is>
      </c>
      <c r="E93" t="inlineStr">
        <is>
          <t>FINSPÅNG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3645-2019</t>
        </is>
      </c>
      <c r="B94" s="1" t="n">
        <v>43475</v>
      </c>
      <c r="C94" s="1" t="n">
        <v>45178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2786-2019</t>
        </is>
      </c>
      <c r="B95" s="1" t="n">
        <v>43479</v>
      </c>
      <c r="C95" s="1" t="n">
        <v>45178</v>
      </c>
      <c r="D95" t="inlineStr">
        <is>
          <t>ÖSTERGÖTLANDS LÄN</t>
        </is>
      </c>
      <c r="E95" t="inlineStr">
        <is>
          <t>FINSPÅNG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2919-2019</t>
        </is>
      </c>
      <c r="B96" s="1" t="n">
        <v>43479</v>
      </c>
      <c r="C96" s="1" t="n">
        <v>45178</v>
      </c>
      <c r="D96" t="inlineStr">
        <is>
          <t>ÖSTERGÖTLANDS LÄN</t>
        </is>
      </c>
      <c r="E96" t="inlineStr">
        <is>
          <t>FINSPÅNG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3666-2019</t>
        </is>
      </c>
      <c r="B97" s="1" t="n">
        <v>43481</v>
      </c>
      <c r="C97" s="1" t="n">
        <v>45178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4108-2019</t>
        </is>
      </c>
      <c r="B98" s="1" t="n">
        <v>43482</v>
      </c>
      <c r="C98" s="1" t="n">
        <v>45178</v>
      </c>
      <c r="D98" t="inlineStr">
        <is>
          <t>ÖSTERGÖTLANDS LÄN</t>
        </is>
      </c>
      <c r="E98" t="inlineStr">
        <is>
          <t>FINSPÅNG</t>
        </is>
      </c>
      <c r="F98" t="inlineStr">
        <is>
          <t>Kommuner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5539-2019</t>
        </is>
      </c>
      <c r="B99" s="1" t="n">
        <v>43482</v>
      </c>
      <c r="C99" s="1" t="n">
        <v>45178</v>
      </c>
      <c r="D99" t="inlineStr">
        <is>
          <t>ÖSTERGÖTLANDS LÄN</t>
        </is>
      </c>
      <c r="E99" t="inlineStr">
        <is>
          <t>FINSPÅNG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5535-2019</t>
        </is>
      </c>
      <c r="B100" s="1" t="n">
        <v>43482</v>
      </c>
      <c r="C100" s="1" t="n">
        <v>45178</v>
      </c>
      <c r="D100" t="inlineStr">
        <is>
          <t>ÖSTERGÖTLANDS LÄN</t>
        </is>
      </c>
      <c r="E100" t="inlineStr">
        <is>
          <t>FINSPÅNG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4105-2019</t>
        </is>
      </c>
      <c r="B101" s="1" t="n">
        <v>43482</v>
      </c>
      <c r="C101" s="1" t="n">
        <v>45178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4111-2019</t>
        </is>
      </c>
      <c r="B102" s="1" t="n">
        <v>43482</v>
      </c>
      <c r="C102" s="1" t="n">
        <v>45178</v>
      </c>
      <c r="D102" t="inlineStr">
        <is>
          <t>ÖSTERGÖTLANDS LÄN</t>
        </is>
      </c>
      <c r="E102" t="inlineStr">
        <is>
          <t>FINSPÅNG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5339-2019</t>
        </is>
      </c>
      <c r="B103" s="1" t="n">
        <v>43488</v>
      </c>
      <c r="C103" s="1" t="n">
        <v>45178</v>
      </c>
      <c r="D103" t="inlineStr">
        <is>
          <t>ÖSTERGÖTLANDS LÄN</t>
        </is>
      </c>
      <c r="E103" t="inlineStr">
        <is>
          <t>FINSPÅNG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6389-2019</t>
        </is>
      </c>
      <c r="B104" s="1" t="n">
        <v>43493</v>
      </c>
      <c r="C104" s="1" t="n">
        <v>45178</v>
      </c>
      <c r="D104" t="inlineStr">
        <is>
          <t>ÖSTERGÖTLANDS LÄN</t>
        </is>
      </c>
      <c r="E104" t="inlineStr">
        <is>
          <t>FINSPÅNG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6378-2019</t>
        </is>
      </c>
      <c r="B105" s="1" t="n">
        <v>43493</v>
      </c>
      <c r="C105" s="1" t="n">
        <v>45178</v>
      </c>
      <c r="D105" t="inlineStr">
        <is>
          <t>ÖSTERGÖTLANDS LÄN</t>
        </is>
      </c>
      <c r="E105" t="inlineStr">
        <is>
          <t>FINSPÅNG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6391-2019</t>
        </is>
      </c>
      <c r="B106" s="1" t="n">
        <v>43493</v>
      </c>
      <c r="C106" s="1" t="n">
        <v>45178</v>
      </c>
      <c r="D106" t="inlineStr">
        <is>
          <t>ÖSTERGÖTLANDS LÄN</t>
        </is>
      </c>
      <c r="E106" t="inlineStr">
        <is>
          <t>FINSPÅNG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6399-2019</t>
        </is>
      </c>
      <c r="B107" s="1" t="n">
        <v>43494</v>
      </c>
      <c r="C107" s="1" t="n">
        <v>45178</v>
      </c>
      <c r="D107" t="inlineStr">
        <is>
          <t>ÖSTERGÖTLANDS LÄN</t>
        </is>
      </c>
      <c r="E107" t="inlineStr">
        <is>
          <t>FINSPÅNG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6395-2019</t>
        </is>
      </c>
      <c r="B108" s="1" t="n">
        <v>43494</v>
      </c>
      <c r="C108" s="1" t="n">
        <v>45178</v>
      </c>
      <c r="D108" t="inlineStr">
        <is>
          <t>ÖSTERGÖTLANDS LÄN</t>
        </is>
      </c>
      <c r="E108" t="inlineStr">
        <is>
          <t>FINSPÅNG</t>
        </is>
      </c>
      <c r="G108" t="n">
        <v>7.1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7326-2019</t>
        </is>
      </c>
      <c r="B109" s="1" t="n">
        <v>43496</v>
      </c>
      <c r="C109" s="1" t="n">
        <v>45178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9568-2019</t>
        </is>
      </c>
      <c r="B110" s="1" t="n">
        <v>43508</v>
      </c>
      <c r="C110" s="1" t="n">
        <v>45178</v>
      </c>
      <c r="D110" t="inlineStr">
        <is>
          <t>ÖSTERGÖTLANDS LÄN</t>
        </is>
      </c>
      <c r="E110" t="inlineStr">
        <is>
          <t>FINSPÅNG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10623-2019</t>
        </is>
      </c>
      <c r="B111" s="1" t="n">
        <v>43513</v>
      </c>
      <c r="C111" s="1" t="n">
        <v>45178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10617-2019</t>
        </is>
      </c>
      <c r="B112" s="1" t="n">
        <v>43513</v>
      </c>
      <c r="C112" s="1" t="n">
        <v>45178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10633-2019</t>
        </is>
      </c>
      <c r="B113" s="1" t="n">
        <v>43513</v>
      </c>
      <c r="C113" s="1" t="n">
        <v>45178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Övriga Aktiebolag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12230-2019</t>
        </is>
      </c>
      <c r="B114" s="1" t="n">
        <v>43522</v>
      </c>
      <c r="C114" s="1" t="n">
        <v>45178</v>
      </c>
      <c r="D114" t="inlineStr">
        <is>
          <t>ÖSTERGÖTLANDS LÄN</t>
        </is>
      </c>
      <c r="E114" t="inlineStr">
        <is>
          <t>FINSPÅNG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12786-2019</t>
        </is>
      </c>
      <c r="B115" s="1" t="n">
        <v>43525</v>
      </c>
      <c r="C115" s="1" t="n">
        <v>45178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12859-2019</t>
        </is>
      </c>
      <c r="B116" s="1" t="n">
        <v>43525</v>
      </c>
      <c r="C116" s="1" t="n">
        <v>45178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13868-2019</t>
        </is>
      </c>
      <c r="B117" s="1" t="n">
        <v>43531</v>
      </c>
      <c r="C117" s="1" t="n">
        <v>45178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15413-2019</t>
        </is>
      </c>
      <c r="B118" s="1" t="n">
        <v>43542</v>
      </c>
      <c r="C118" s="1" t="n">
        <v>45178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16222-2019</t>
        </is>
      </c>
      <c r="B119" s="1" t="n">
        <v>43545</v>
      </c>
      <c r="C119" s="1" t="n">
        <v>45178</v>
      </c>
      <c r="D119" t="inlineStr">
        <is>
          <t>ÖSTERGÖTLANDS LÄN</t>
        </is>
      </c>
      <c r="E119" t="inlineStr">
        <is>
          <t>FINSPÅNG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17101-2019</t>
        </is>
      </c>
      <c r="B120" s="1" t="n">
        <v>43551</v>
      </c>
      <c r="C120" s="1" t="n">
        <v>45178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19257-2019</t>
        </is>
      </c>
      <c r="B121" s="1" t="n">
        <v>43564</v>
      </c>
      <c r="C121" s="1" t="n">
        <v>45178</v>
      </c>
      <c r="D121" t="inlineStr">
        <is>
          <t>ÖSTERGÖTLANDS LÄN</t>
        </is>
      </c>
      <c r="E121" t="inlineStr">
        <is>
          <t>FINSPÅNG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19401-2019</t>
        </is>
      </c>
      <c r="B122" s="1" t="n">
        <v>43565</v>
      </c>
      <c r="C122" s="1" t="n">
        <v>45178</v>
      </c>
      <c r="D122" t="inlineStr">
        <is>
          <t>ÖSTERGÖTLANDS LÄN</t>
        </is>
      </c>
      <c r="E122" t="inlineStr">
        <is>
          <t>FINSPÅNG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20031-2019</t>
        </is>
      </c>
      <c r="B123" s="1" t="n">
        <v>43570</v>
      </c>
      <c r="C123" s="1" t="n">
        <v>45178</v>
      </c>
      <c r="D123" t="inlineStr">
        <is>
          <t>ÖSTERGÖTLANDS LÄN</t>
        </is>
      </c>
      <c r="E123" t="inlineStr">
        <is>
          <t>FINSPÅNG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20036-2019</t>
        </is>
      </c>
      <c r="B124" s="1" t="n">
        <v>43570</v>
      </c>
      <c r="C124" s="1" t="n">
        <v>45178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20296-2019</t>
        </is>
      </c>
      <c r="B125" s="1" t="n">
        <v>43571</v>
      </c>
      <c r="C125" s="1" t="n">
        <v>45178</v>
      </c>
      <c r="D125" t="inlineStr">
        <is>
          <t>ÖSTERGÖTLANDS LÄN</t>
        </is>
      </c>
      <c r="E125" t="inlineStr">
        <is>
          <t>FINSPÅNG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21351-2019</t>
        </is>
      </c>
      <c r="B126" s="1" t="n">
        <v>43579</v>
      </c>
      <c r="C126" s="1" t="n">
        <v>45178</v>
      </c>
      <c r="D126" t="inlineStr">
        <is>
          <t>ÖSTERGÖTLANDS LÄN</t>
        </is>
      </c>
      <c r="E126" t="inlineStr">
        <is>
          <t>FINSPÅNG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21966-2019</t>
        </is>
      </c>
      <c r="B127" s="1" t="n">
        <v>43584</v>
      </c>
      <c r="C127" s="1" t="n">
        <v>45178</v>
      </c>
      <c r="D127" t="inlineStr">
        <is>
          <t>ÖSTERGÖTLANDS LÄN</t>
        </is>
      </c>
      <c r="E127" t="inlineStr">
        <is>
          <t>FINSPÅNG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23358-2019</t>
        </is>
      </c>
      <c r="B128" s="1" t="n">
        <v>43593</v>
      </c>
      <c r="C128" s="1" t="n">
        <v>45178</v>
      </c>
      <c r="D128" t="inlineStr">
        <is>
          <t>ÖSTERGÖTLANDS LÄN</t>
        </is>
      </c>
      <c r="E128" t="inlineStr">
        <is>
          <t>FINSPÅNG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23639-2019</t>
        </is>
      </c>
      <c r="B129" s="1" t="n">
        <v>43594</v>
      </c>
      <c r="C129" s="1" t="n">
        <v>45178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Holmen skog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24554-2019</t>
        </is>
      </c>
      <c r="B130" s="1" t="n">
        <v>43600</v>
      </c>
      <c r="C130" s="1" t="n">
        <v>45178</v>
      </c>
      <c r="D130" t="inlineStr">
        <is>
          <t>ÖSTERGÖTLANDS LÄN</t>
        </is>
      </c>
      <c r="E130" t="inlineStr">
        <is>
          <t>FINSPÅNG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24558-2019</t>
        </is>
      </c>
      <c r="B131" s="1" t="n">
        <v>43600</v>
      </c>
      <c r="C131" s="1" t="n">
        <v>45178</v>
      </c>
      <c r="D131" t="inlineStr">
        <is>
          <t>ÖSTERGÖTLANDS LÄN</t>
        </is>
      </c>
      <c r="E131" t="inlineStr">
        <is>
          <t>FINSPÅNG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26224-2019</t>
        </is>
      </c>
      <c r="B132" s="1" t="n">
        <v>43609</v>
      </c>
      <c r="C132" s="1" t="n">
        <v>45178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26225-2019</t>
        </is>
      </c>
      <c r="B133" s="1" t="n">
        <v>43609</v>
      </c>
      <c r="C133" s="1" t="n">
        <v>45178</v>
      </c>
      <c r="D133" t="inlineStr">
        <is>
          <t>ÖSTERGÖTLANDS LÄN</t>
        </is>
      </c>
      <c r="E133" t="inlineStr">
        <is>
          <t>FINSPÅNG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28645-2019</t>
        </is>
      </c>
      <c r="B134" s="1" t="n">
        <v>43627</v>
      </c>
      <c r="C134" s="1" t="n">
        <v>45178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28990-2019</t>
        </is>
      </c>
      <c r="B135" s="1" t="n">
        <v>43628</v>
      </c>
      <c r="C135" s="1" t="n">
        <v>45178</v>
      </c>
      <c r="D135" t="inlineStr">
        <is>
          <t>ÖSTERGÖTLANDS LÄN</t>
        </is>
      </c>
      <c r="E135" t="inlineStr">
        <is>
          <t>FINSPÅNG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28987-2019</t>
        </is>
      </c>
      <c r="B136" s="1" t="n">
        <v>43628</v>
      </c>
      <c r="C136" s="1" t="n">
        <v>45178</v>
      </c>
      <c r="D136" t="inlineStr">
        <is>
          <t>ÖSTERGÖTLANDS LÄN</t>
        </is>
      </c>
      <c r="E136" t="inlineStr">
        <is>
          <t>FINSPÅNG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29444-2019</t>
        </is>
      </c>
      <c r="B137" s="1" t="n">
        <v>43629</v>
      </c>
      <c r="C137" s="1" t="n">
        <v>45178</v>
      </c>
      <c r="D137" t="inlineStr">
        <is>
          <t>ÖSTERGÖTLANDS LÄN</t>
        </is>
      </c>
      <c r="E137" t="inlineStr">
        <is>
          <t>FINSPÅNG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31259-2019</t>
        </is>
      </c>
      <c r="B138" s="1" t="n">
        <v>43640</v>
      </c>
      <c r="C138" s="1" t="n">
        <v>45178</v>
      </c>
      <c r="D138" t="inlineStr">
        <is>
          <t>ÖSTERGÖTLANDS LÄN</t>
        </is>
      </c>
      <c r="E138" t="inlineStr">
        <is>
          <t>FINSPÅNG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33291-2019</t>
        </is>
      </c>
      <c r="B139" s="1" t="n">
        <v>43650</v>
      </c>
      <c r="C139" s="1" t="n">
        <v>45178</v>
      </c>
      <c r="D139" t="inlineStr">
        <is>
          <t>ÖSTERGÖTLANDS LÄN</t>
        </is>
      </c>
      <c r="E139" t="inlineStr">
        <is>
          <t>FINSPÅNG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33812-2019</t>
        </is>
      </c>
      <c r="B140" s="1" t="n">
        <v>43651</v>
      </c>
      <c r="C140" s="1" t="n">
        <v>45178</v>
      </c>
      <c r="D140" t="inlineStr">
        <is>
          <t>ÖSTERGÖTLANDS LÄN</t>
        </is>
      </c>
      <c r="E140" t="inlineStr">
        <is>
          <t>FINSPÅNG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34556-2019</t>
        </is>
      </c>
      <c r="B141" s="1" t="n">
        <v>43657</v>
      </c>
      <c r="C141" s="1" t="n">
        <v>45178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34557-2019</t>
        </is>
      </c>
      <c r="B142" s="1" t="n">
        <v>43657</v>
      </c>
      <c r="C142" s="1" t="n">
        <v>45178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34697-2019</t>
        </is>
      </c>
      <c r="B143" s="1" t="n">
        <v>43657</v>
      </c>
      <c r="C143" s="1" t="n">
        <v>45178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34559-2019</t>
        </is>
      </c>
      <c r="B144" s="1" t="n">
        <v>43657</v>
      </c>
      <c r="C144" s="1" t="n">
        <v>45178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35133-2019</t>
        </is>
      </c>
      <c r="B145" s="1" t="n">
        <v>43661</v>
      </c>
      <c r="C145" s="1" t="n">
        <v>45178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37456-2019</t>
        </is>
      </c>
      <c r="B146" s="1" t="n">
        <v>43678</v>
      </c>
      <c r="C146" s="1" t="n">
        <v>45178</v>
      </c>
      <c r="D146" t="inlineStr">
        <is>
          <t>ÖSTERGÖTLANDS LÄN</t>
        </is>
      </c>
      <c r="E146" t="inlineStr">
        <is>
          <t>FINSPÅNG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37461-2019</t>
        </is>
      </c>
      <c r="B147" s="1" t="n">
        <v>43678</v>
      </c>
      <c r="C147" s="1" t="n">
        <v>45178</v>
      </c>
      <c r="D147" t="inlineStr">
        <is>
          <t>ÖSTERGÖTLANDS LÄN</t>
        </is>
      </c>
      <c r="E147" t="inlineStr">
        <is>
          <t>FINSPÅNG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38066-2019</t>
        </is>
      </c>
      <c r="B148" s="1" t="n">
        <v>43683</v>
      </c>
      <c r="C148" s="1" t="n">
        <v>45178</v>
      </c>
      <c r="D148" t="inlineStr">
        <is>
          <t>ÖSTERGÖTLANDS LÄN</t>
        </is>
      </c>
      <c r="E148" t="inlineStr">
        <is>
          <t>FINSPÅNG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38086-2019</t>
        </is>
      </c>
      <c r="B149" s="1" t="n">
        <v>43683</v>
      </c>
      <c r="C149" s="1" t="n">
        <v>45178</v>
      </c>
      <c r="D149" t="inlineStr">
        <is>
          <t>ÖSTERGÖTLANDS LÄN</t>
        </is>
      </c>
      <c r="E149" t="inlineStr">
        <is>
          <t>FINSPÅNG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40624-2019</t>
        </is>
      </c>
      <c r="B150" s="1" t="n">
        <v>43696</v>
      </c>
      <c r="C150" s="1" t="n">
        <v>45178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Holmen skog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40394-2019</t>
        </is>
      </c>
      <c r="B151" s="1" t="n">
        <v>43696</v>
      </c>
      <c r="C151" s="1" t="n">
        <v>45178</v>
      </c>
      <c r="D151" t="inlineStr">
        <is>
          <t>ÖSTERGÖTLANDS LÄN</t>
        </is>
      </c>
      <c r="E151" t="inlineStr">
        <is>
          <t>FINSPÅNG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41118-2019</t>
        </is>
      </c>
      <c r="B152" s="1" t="n">
        <v>43698</v>
      </c>
      <c r="C152" s="1" t="n">
        <v>45178</v>
      </c>
      <c r="D152" t="inlineStr">
        <is>
          <t>ÖSTERGÖTLANDS LÄN</t>
        </is>
      </c>
      <c r="E152" t="inlineStr">
        <is>
          <t>FINSPÅNG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41303-2019</t>
        </is>
      </c>
      <c r="B153" s="1" t="n">
        <v>43698</v>
      </c>
      <c r="C153" s="1" t="n">
        <v>45178</v>
      </c>
      <c r="D153" t="inlineStr">
        <is>
          <t>ÖSTERGÖTLANDS LÄN</t>
        </is>
      </c>
      <c r="E153" t="inlineStr">
        <is>
          <t>FINSPÅNG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41515-2019</t>
        </is>
      </c>
      <c r="B154" s="1" t="n">
        <v>43699</v>
      </c>
      <c r="C154" s="1" t="n">
        <v>45178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41516-2019</t>
        </is>
      </c>
      <c r="B155" s="1" t="n">
        <v>43699</v>
      </c>
      <c r="C155" s="1" t="n">
        <v>45178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41944-2019</t>
        </is>
      </c>
      <c r="B156" s="1" t="n">
        <v>43700</v>
      </c>
      <c r="C156" s="1" t="n">
        <v>45178</v>
      </c>
      <c r="D156" t="inlineStr">
        <is>
          <t>ÖSTERGÖTLANDS LÄN</t>
        </is>
      </c>
      <c r="E156" t="inlineStr">
        <is>
          <t>FINSPÅNG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41846-2019</t>
        </is>
      </c>
      <c r="B157" s="1" t="n">
        <v>43700</v>
      </c>
      <c r="C157" s="1" t="n">
        <v>45178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42608-2019</t>
        </is>
      </c>
      <c r="B158" s="1" t="n">
        <v>43704</v>
      </c>
      <c r="C158" s="1" t="n">
        <v>45178</v>
      </c>
      <c r="D158" t="inlineStr">
        <is>
          <t>ÖSTERGÖTLANDS LÄN</t>
        </is>
      </c>
      <c r="E158" t="inlineStr">
        <is>
          <t>FINSPÅNG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42617-2019</t>
        </is>
      </c>
      <c r="B159" s="1" t="n">
        <v>43704</v>
      </c>
      <c r="C159" s="1" t="n">
        <v>45178</v>
      </c>
      <c r="D159" t="inlineStr">
        <is>
          <t>ÖSTERGÖTLANDS LÄN</t>
        </is>
      </c>
      <c r="E159" t="inlineStr">
        <is>
          <t>FINSPÅNG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42728-2019</t>
        </is>
      </c>
      <c r="B160" s="1" t="n">
        <v>43704</v>
      </c>
      <c r="C160" s="1" t="n">
        <v>45178</v>
      </c>
      <c r="D160" t="inlineStr">
        <is>
          <t>ÖSTERGÖTLANDS LÄN</t>
        </is>
      </c>
      <c r="E160" t="inlineStr">
        <is>
          <t>FINSPÅNG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42748-2019</t>
        </is>
      </c>
      <c r="B161" s="1" t="n">
        <v>43704</v>
      </c>
      <c r="C161" s="1" t="n">
        <v>45178</v>
      </c>
      <c r="D161" t="inlineStr">
        <is>
          <t>ÖSTERGÖTLANDS LÄN</t>
        </is>
      </c>
      <c r="E161" t="inlineStr">
        <is>
          <t>FINSPÅNG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42648-2019</t>
        </is>
      </c>
      <c r="B162" s="1" t="n">
        <v>43704</v>
      </c>
      <c r="C162" s="1" t="n">
        <v>45178</v>
      </c>
      <c r="D162" t="inlineStr">
        <is>
          <t>ÖSTERGÖTLANDS LÄN</t>
        </is>
      </c>
      <c r="E162" t="inlineStr">
        <is>
          <t>FINSPÅNG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42756-2019</t>
        </is>
      </c>
      <c r="B163" s="1" t="n">
        <v>43704</v>
      </c>
      <c r="C163" s="1" t="n">
        <v>45178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42612-2019</t>
        </is>
      </c>
      <c r="B164" s="1" t="n">
        <v>43704</v>
      </c>
      <c r="C164" s="1" t="n">
        <v>45178</v>
      </c>
      <c r="D164" t="inlineStr">
        <is>
          <t>ÖSTERGÖTLANDS LÄN</t>
        </is>
      </c>
      <c r="E164" t="inlineStr">
        <is>
          <t>FINSPÅNG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42623-2019</t>
        </is>
      </c>
      <c r="B165" s="1" t="n">
        <v>43704</v>
      </c>
      <c r="C165" s="1" t="n">
        <v>45178</v>
      </c>
      <c r="D165" t="inlineStr">
        <is>
          <t>ÖSTERGÖTLANDS LÄN</t>
        </is>
      </c>
      <c r="E165" t="inlineStr">
        <is>
          <t>FINSPÅNG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42755-2019</t>
        </is>
      </c>
      <c r="B166" s="1" t="n">
        <v>43704</v>
      </c>
      <c r="C166" s="1" t="n">
        <v>45178</v>
      </c>
      <c r="D166" t="inlineStr">
        <is>
          <t>ÖSTERGÖTLANDS LÄN</t>
        </is>
      </c>
      <c r="E166" t="inlineStr">
        <is>
          <t>FINSPÅNG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42683-2019</t>
        </is>
      </c>
      <c r="B167" s="1" t="n">
        <v>43704</v>
      </c>
      <c r="C167" s="1" t="n">
        <v>45178</v>
      </c>
      <c r="D167" t="inlineStr">
        <is>
          <t>ÖSTERGÖTLANDS LÄN</t>
        </is>
      </c>
      <c r="E167" t="inlineStr">
        <is>
          <t>FINSPÅNG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42757-2019</t>
        </is>
      </c>
      <c r="B168" s="1" t="n">
        <v>43704</v>
      </c>
      <c r="C168" s="1" t="n">
        <v>45178</v>
      </c>
      <c r="D168" t="inlineStr">
        <is>
          <t>ÖSTERGÖTLANDS LÄN</t>
        </is>
      </c>
      <c r="E168" t="inlineStr">
        <is>
          <t>FINSPÅNG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43000-2019</t>
        </is>
      </c>
      <c r="B169" s="1" t="n">
        <v>43705</v>
      </c>
      <c r="C169" s="1" t="n">
        <v>45178</v>
      </c>
      <c r="D169" t="inlineStr">
        <is>
          <t>ÖSTERGÖTLANDS LÄN</t>
        </is>
      </c>
      <c r="E169" t="inlineStr">
        <is>
          <t>FINSPÅNG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43155-2019</t>
        </is>
      </c>
      <c r="B170" s="1" t="n">
        <v>43705</v>
      </c>
      <c r="C170" s="1" t="n">
        <v>45178</v>
      </c>
      <c r="D170" t="inlineStr">
        <is>
          <t>ÖSTERGÖTLANDS LÄN</t>
        </is>
      </c>
      <c r="E170" t="inlineStr">
        <is>
          <t>FINSPÅNG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43027-2019</t>
        </is>
      </c>
      <c r="B171" s="1" t="n">
        <v>43705</v>
      </c>
      <c r="C171" s="1" t="n">
        <v>45178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Holmen skog AB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46184-2019</t>
        </is>
      </c>
      <c r="B172" s="1" t="n">
        <v>43713</v>
      </c>
      <c r="C172" s="1" t="n">
        <v>45178</v>
      </c>
      <c r="D172" t="inlineStr">
        <is>
          <t>ÖSTERGÖTLANDS LÄN</t>
        </is>
      </c>
      <c r="E172" t="inlineStr">
        <is>
          <t>FINSPÅNG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45122-2019</t>
        </is>
      </c>
      <c r="B173" s="1" t="n">
        <v>43713</v>
      </c>
      <c r="C173" s="1" t="n">
        <v>45178</v>
      </c>
      <c r="D173" t="inlineStr">
        <is>
          <t>ÖSTERGÖTLANDS LÄN</t>
        </is>
      </c>
      <c r="E173" t="inlineStr">
        <is>
          <t>FINSPÅNG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46124-2019</t>
        </is>
      </c>
      <c r="B174" s="1" t="n">
        <v>43713</v>
      </c>
      <c r="C174" s="1" t="n">
        <v>45178</v>
      </c>
      <c r="D174" t="inlineStr">
        <is>
          <t>ÖSTERGÖTLANDS LÄN</t>
        </is>
      </c>
      <c r="E174" t="inlineStr">
        <is>
          <t>FINSPÅNG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45127-2019</t>
        </is>
      </c>
      <c r="B175" s="1" t="n">
        <v>43713</v>
      </c>
      <c r="C175" s="1" t="n">
        <v>45178</v>
      </c>
      <c r="D175" t="inlineStr">
        <is>
          <t>ÖSTERGÖTLANDS LÄN</t>
        </is>
      </c>
      <c r="E175" t="inlineStr">
        <is>
          <t>FINSPÅNG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45949-2019</t>
        </is>
      </c>
      <c r="B176" s="1" t="n">
        <v>43718</v>
      </c>
      <c r="C176" s="1" t="n">
        <v>45178</v>
      </c>
      <c r="D176" t="inlineStr">
        <is>
          <t>ÖSTERGÖTLANDS LÄN</t>
        </is>
      </c>
      <c r="E176" t="inlineStr">
        <is>
          <t>FINSPÅNG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45938-2019</t>
        </is>
      </c>
      <c r="B177" s="1" t="n">
        <v>43718</v>
      </c>
      <c r="C177" s="1" t="n">
        <v>45178</v>
      </c>
      <c r="D177" t="inlineStr">
        <is>
          <t>ÖSTERGÖTLANDS LÄN</t>
        </is>
      </c>
      <c r="E177" t="inlineStr">
        <is>
          <t>FINSPÅNG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47223-2019</t>
        </is>
      </c>
      <c r="B178" s="1" t="n">
        <v>43720</v>
      </c>
      <c r="C178" s="1" t="n">
        <v>45178</v>
      </c>
      <c r="D178" t="inlineStr">
        <is>
          <t>ÖSTERGÖTLANDS LÄN</t>
        </is>
      </c>
      <c r="E178" t="inlineStr">
        <is>
          <t>FINSPÅNG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47327-2019</t>
        </is>
      </c>
      <c r="B179" s="1" t="n">
        <v>43721</v>
      </c>
      <c r="C179" s="1" t="n">
        <v>45178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Holmen skog AB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47839-2019</t>
        </is>
      </c>
      <c r="B180" s="1" t="n">
        <v>43724</v>
      </c>
      <c r="C180" s="1" t="n">
        <v>45178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47691-2019</t>
        </is>
      </c>
      <c r="B181" s="1" t="n">
        <v>43724</v>
      </c>
      <c r="C181" s="1" t="n">
        <v>45178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47973-2019</t>
        </is>
      </c>
      <c r="B182" s="1" t="n">
        <v>43725</v>
      </c>
      <c r="C182" s="1" t="n">
        <v>45178</v>
      </c>
      <c r="D182" t="inlineStr">
        <is>
          <t>ÖSTERGÖTLANDS LÄN</t>
        </is>
      </c>
      <c r="E182" t="inlineStr">
        <is>
          <t>FINSPÅNG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48053-2019</t>
        </is>
      </c>
      <c r="B183" s="1" t="n">
        <v>43725</v>
      </c>
      <c r="C183" s="1" t="n">
        <v>45178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48242-2019</t>
        </is>
      </c>
      <c r="B184" s="1" t="n">
        <v>43726</v>
      </c>
      <c r="C184" s="1" t="n">
        <v>45178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Naturvårdsverket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49494-2019</t>
        </is>
      </c>
      <c r="B185" s="1" t="n">
        <v>43732</v>
      </c>
      <c r="C185" s="1" t="n">
        <v>45178</v>
      </c>
      <c r="D185" t="inlineStr">
        <is>
          <t>ÖSTERGÖTLANDS LÄN</t>
        </is>
      </c>
      <c r="E185" t="inlineStr">
        <is>
          <t>FINSPÅNG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50015-2019</t>
        </is>
      </c>
      <c r="B186" s="1" t="n">
        <v>43733</v>
      </c>
      <c r="C186" s="1" t="n">
        <v>45178</v>
      </c>
      <c r="D186" t="inlineStr">
        <is>
          <t>ÖSTERGÖTLANDS LÄN</t>
        </is>
      </c>
      <c r="E186" t="inlineStr">
        <is>
          <t>FINSPÅNG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49949-2019</t>
        </is>
      </c>
      <c r="B187" s="1" t="n">
        <v>43733</v>
      </c>
      <c r="C187" s="1" t="n">
        <v>45178</v>
      </c>
      <c r="D187" t="inlineStr">
        <is>
          <t>ÖSTERGÖTLANDS LÄN</t>
        </is>
      </c>
      <c r="E187" t="inlineStr">
        <is>
          <t>FINSPÅNG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50272-2019</t>
        </is>
      </c>
      <c r="B188" s="1" t="n">
        <v>43734</v>
      </c>
      <c r="C188" s="1" t="n">
        <v>45178</v>
      </c>
      <c r="D188" t="inlineStr">
        <is>
          <t>ÖSTERGÖTLANDS LÄN</t>
        </is>
      </c>
      <c r="E188" t="inlineStr">
        <is>
          <t>FINSPÅNG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50617-2019</t>
        </is>
      </c>
      <c r="B189" s="1" t="n">
        <v>43736</v>
      </c>
      <c r="C189" s="1" t="n">
        <v>45178</v>
      </c>
      <c r="D189" t="inlineStr">
        <is>
          <t>ÖSTERGÖTLANDS LÄN</t>
        </is>
      </c>
      <c r="E189" t="inlineStr">
        <is>
          <t>FINSPÅNG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50621-2019</t>
        </is>
      </c>
      <c r="B190" s="1" t="n">
        <v>43736</v>
      </c>
      <c r="C190" s="1" t="n">
        <v>45178</v>
      </c>
      <c r="D190" t="inlineStr">
        <is>
          <t>ÖSTERGÖTLANDS LÄN</t>
        </is>
      </c>
      <c r="E190" t="inlineStr">
        <is>
          <t>FINSPÅNG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50620-2019</t>
        </is>
      </c>
      <c r="B191" s="1" t="n">
        <v>43736</v>
      </c>
      <c r="C191" s="1" t="n">
        <v>45178</v>
      </c>
      <c r="D191" t="inlineStr">
        <is>
          <t>ÖSTERGÖTLANDS LÄN</t>
        </is>
      </c>
      <c r="E191" t="inlineStr">
        <is>
          <t>FINSPÅNG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50805-2019</t>
        </is>
      </c>
      <c r="B192" s="1" t="n">
        <v>43738</v>
      </c>
      <c r="C192" s="1" t="n">
        <v>45178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50927-2019</t>
        </is>
      </c>
      <c r="B193" s="1" t="n">
        <v>43738</v>
      </c>
      <c r="C193" s="1" t="n">
        <v>45178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51010-2019</t>
        </is>
      </c>
      <c r="B194" s="1" t="n">
        <v>43738</v>
      </c>
      <c r="C194" s="1" t="n">
        <v>45178</v>
      </c>
      <c r="D194" t="inlineStr">
        <is>
          <t>ÖSTERGÖTLANDS LÄN</t>
        </is>
      </c>
      <c r="E194" t="inlineStr">
        <is>
          <t>FINSPÅNG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52702-2019</t>
        </is>
      </c>
      <c r="B195" s="1" t="n">
        <v>43746</v>
      </c>
      <c r="C195" s="1" t="n">
        <v>45178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53101-2019</t>
        </is>
      </c>
      <c r="B196" s="1" t="n">
        <v>43747</v>
      </c>
      <c r="C196" s="1" t="n">
        <v>45178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54969-2019</t>
        </is>
      </c>
      <c r="B197" s="1" t="n">
        <v>43749</v>
      </c>
      <c r="C197" s="1" t="n">
        <v>45178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Övriga Aktiebolag</t>
        </is>
      </c>
      <c r="G197" t="n">
        <v>13.2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54992-2019</t>
        </is>
      </c>
      <c r="B198" s="1" t="n">
        <v>43755</v>
      </c>
      <c r="C198" s="1" t="n">
        <v>45178</v>
      </c>
      <c r="D198" t="inlineStr">
        <is>
          <t>ÖSTERGÖTLANDS LÄN</t>
        </is>
      </c>
      <c r="E198" t="inlineStr">
        <is>
          <t>FINSPÅNG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54991-2019</t>
        </is>
      </c>
      <c r="B199" s="1" t="n">
        <v>43755</v>
      </c>
      <c r="C199" s="1" t="n">
        <v>45178</v>
      </c>
      <c r="D199" t="inlineStr">
        <is>
          <t>ÖSTERGÖTLANDS LÄN</t>
        </is>
      </c>
      <c r="E199" t="inlineStr">
        <is>
          <t>FINSPÅNG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55657-2019</t>
        </is>
      </c>
      <c r="B200" s="1" t="n">
        <v>43760</v>
      </c>
      <c r="C200" s="1" t="n">
        <v>45178</v>
      </c>
      <c r="D200" t="inlineStr">
        <is>
          <t>ÖSTERGÖTLANDS LÄN</t>
        </is>
      </c>
      <c r="E200" t="inlineStr">
        <is>
          <t>FINSPÅNG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55550-2019</t>
        </is>
      </c>
      <c r="B201" s="1" t="n">
        <v>43760</v>
      </c>
      <c r="C201" s="1" t="n">
        <v>45178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55655-2019</t>
        </is>
      </c>
      <c r="B202" s="1" t="n">
        <v>43760</v>
      </c>
      <c r="C202" s="1" t="n">
        <v>45178</v>
      </c>
      <c r="D202" t="inlineStr">
        <is>
          <t>ÖSTERGÖTLANDS LÄN</t>
        </is>
      </c>
      <c r="E202" t="inlineStr">
        <is>
          <t>FINSPÅNG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56643-2019</t>
        </is>
      </c>
      <c r="B203" s="1" t="n">
        <v>43763</v>
      </c>
      <c r="C203" s="1" t="n">
        <v>45178</v>
      </c>
      <c r="D203" t="inlineStr">
        <is>
          <t>ÖSTERGÖTLANDS LÄN</t>
        </is>
      </c>
      <c r="E203" t="inlineStr">
        <is>
          <t>FINSPÅNG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57311-2019</t>
        </is>
      </c>
      <c r="B204" s="1" t="n">
        <v>43767</v>
      </c>
      <c r="C204" s="1" t="n">
        <v>45178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57854-2019</t>
        </is>
      </c>
      <c r="B205" s="1" t="n">
        <v>43768</v>
      </c>
      <c r="C205" s="1" t="n">
        <v>45178</v>
      </c>
      <c r="D205" t="inlineStr">
        <is>
          <t>ÖSTERGÖTLANDS LÄN</t>
        </is>
      </c>
      <c r="E205" t="inlineStr">
        <is>
          <t>FINSPÅNG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61853-2019</t>
        </is>
      </c>
      <c r="B206" s="1" t="n">
        <v>43787</v>
      </c>
      <c r="C206" s="1" t="n">
        <v>45178</v>
      </c>
      <c r="D206" t="inlineStr">
        <is>
          <t>ÖSTERGÖTLANDS LÄN</t>
        </is>
      </c>
      <c r="E206" t="inlineStr">
        <is>
          <t>FINSPÅNG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61854-2019</t>
        </is>
      </c>
      <c r="B207" s="1" t="n">
        <v>43787</v>
      </c>
      <c r="C207" s="1" t="n">
        <v>45178</v>
      </c>
      <c r="D207" t="inlineStr">
        <is>
          <t>ÖSTERGÖTLANDS LÄN</t>
        </is>
      </c>
      <c r="E207" t="inlineStr">
        <is>
          <t>FINSPÅNG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61856-2019</t>
        </is>
      </c>
      <c r="B208" s="1" t="n">
        <v>43787</v>
      </c>
      <c r="C208" s="1" t="n">
        <v>45178</v>
      </c>
      <c r="D208" t="inlineStr">
        <is>
          <t>ÖSTERGÖTLANDS LÄN</t>
        </is>
      </c>
      <c r="E208" t="inlineStr">
        <is>
          <t>FINSPÅNG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62099-2019</t>
        </is>
      </c>
      <c r="B209" s="1" t="n">
        <v>43787</v>
      </c>
      <c r="C209" s="1" t="n">
        <v>45178</v>
      </c>
      <c r="D209" t="inlineStr">
        <is>
          <t>ÖSTERGÖTLANDS LÄN</t>
        </is>
      </c>
      <c r="E209" t="inlineStr">
        <is>
          <t>FINSPÅNG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61855-2019</t>
        </is>
      </c>
      <c r="B210" s="1" t="n">
        <v>43787</v>
      </c>
      <c r="C210" s="1" t="n">
        <v>45178</v>
      </c>
      <c r="D210" t="inlineStr">
        <is>
          <t>ÖSTERGÖTLANDS LÄN</t>
        </is>
      </c>
      <c r="E210" t="inlineStr">
        <is>
          <t>FINSPÅNG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63238-2019</t>
        </is>
      </c>
      <c r="B211" s="1" t="n">
        <v>43792</v>
      </c>
      <c r="C211" s="1" t="n">
        <v>45178</v>
      </c>
      <c r="D211" t="inlineStr">
        <is>
          <t>ÖSTERGÖTLANDS LÄN</t>
        </is>
      </c>
      <c r="E211" t="inlineStr">
        <is>
          <t>FINSPÅNG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63237-2019</t>
        </is>
      </c>
      <c r="B212" s="1" t="n">
        <v>43792</v>
      </c>
      <c r="C212" s="1" t="n">
        <v>45178</v>
      </c>
      <c r="D212" t="inlineStr">
        <is>
          <t>ÖSTERGÖTLANDS LÄN</t>
        </is>
      </c>
      <c r="E212" t="inlineStr">
        <is>
          <t>FINSPÅNG</t>
        </is>
      </c>
      <c r="G212" t="n">
        <v>10.2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65160-2019</t>
        </is>
      </c>
      <c r="B213" s="1" t="n">
        <v>43796</v>
      </c>
      <c r="C213" s="1" t="n">
        <v>45178</v>
      </c>
      <c r="D213" t="inlineStr">
        <is>
          <t>ÖSTERGÖTLANDS LÄN</t>
        </is>
      </c>
      <c r="E213" t="inlineStr">
        <is>
          <t>FINSPÅNG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64668-2019</t>
        </is>
      </c>
      <c r="B214" s="1" t="n">
        <v>43798</v>
      </c>
      <c r="C214" s="1" t="n">
        <v>45178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64658-2019</t>
        </is>
      </c>
      <c r="B215" s="1" t="n">
        <v>43798</v>
      </c>
      <c r="C215" s="1" t="n">
        <v>45178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35.6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65254-2019</t>
        </is>
      </c>
      <c r="B216" s="1" t="n">
        <v>43802</v>
      </c>
      <c r="C216" s="1" t="n">
        <v>45178</v>
      </c>
      <c r="D216" t="inlineStr">
        <is>
          <t>ÖSTERGÖTLANDS LÄN</t>
        </is>
      </c>
      <c r="E216" t="inlineStr">
        <is>
          <t>FINSPÅNG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65694-2019</t>
        </is>
      </c>
      <c r="B217" s="1" t="n">
        <v>43804</v>
      </c>
      <c r="C217" s="1" t="n">
        <v>45178</v>
      </c>
      <c r="D217" t="inlineStr">
        <is>
          <t>ÖSTERGÖTLANDS LÄN</t>
        </is>
      </c>
      <c r="E217" t="inlineStr">
        <is>
          <t>FINSPÅNG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65740-2019</t>
        </is>
      </c>
      <c r="B218" s="1" t="n">
        <v>43804</v>
      </c>
      <c r="C218" s="1" t="n">
        <v>45178</v>
      </c>
      <c r="D218" t="inlineStr">
        <is>
          <t>ÖSTERGÖTLANDS LÄN</t>
        </is>
      </c>
      <c r="E218" t="inlineStr">
        <is>
          <t>FINSPÅNG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66006-2019</t>
        </is>
      </c>
      <c r="B219" s="1" t="n">
        <v>43805</v>
      </c>
      <c r="C219" s="1" t="n">
        <v>45178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66176-2019</t>
        </is>
      </c>
      <c r="B220" s="1" t="n">
        <v>43808</v>
      </c>
      <c r="C220" s="1" t="n">
        <v>45178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66364-2019</t>
        </is>
      </c>
      <c r="B221" s="1" t="n">
        <v>43808</v>
      </c>
      <c r="C221" s="1" t="n">
        <v>45178</v>
      </c>
      <c r="D221" t="inlineStr">
        <is>
          <t>ÖSTERGÖTLANDS LÄN</t>
        </is>
      </c>
      <c r="E221" t="inlineStr">
        <is>
          <t>FINSPÅNG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66367-2019</t>
        </is>
      </c>
      <c r="B222" s="1" t="n">
        <v>43808</v>
      </c>
      <c r="C222" s="1" t="n">
        <v>45178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66671-2019</t>
        </is>
      </c>
      <c r="B223" s="1" t="n">
        <v>43809</v>
      </c>
      <c r="C223" s="1" t="n">
        <v>45178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Övriga Aktiebolag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66717-2019</t>
        </is>
      </c>
      <c r="B224" s="1" t="n">
        <v>43810</v>
      </c>
      <c r="C224" s="1" t="n">
        <v>45178</v>
      </c>
      <c r="D224" t="inlineStr">
        <is>
          <t>ÖSTERGÖTLANDS LÄN</t>
        </is>
      </c>
      <c r="E224" t="inlineStr">
        <is>
          <t>FINSPÅNG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67383-2019</t>
        </is>
      </c>
      <c r="B225" s="1" t="n">
        <v>43812</v>
      </c>
      <c r="C225" s="1" t="n">
        <v>45178</v>
      </c>
      <c r="D225" t="inlineStr">
        <is>
          <t>ÖSTERGÖTLANDS LÄN</t>
        </is>
      </c>
      <c r="E225" t="inlineStr">
        <is>
          <t>FINSPÅNG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67498-2019</t>
        </is>
      </c>
      <c r="B226" s="1" t="n">
        <v>43815</v>
      </c>
      <c r="C226" s="1" t="n">
        <v>45178</v>
      </c>
      <c r="D226" t="inlineStr">
        <is>
          <t>ÖSTERGÖTLANDS LÄN</t>
        </is>
      </c>
      <c r="E226" t="inlineStr">
        <is>
          <t>FINSPÅNG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68453-2019</t>
        </is>
      </c>
      <c r="B227" s="1" t="n">
        <v>43818</v>
      </c>
      <c r="C227" s="1" t="n">
        <v>45178</v>
      </c>
      <c r="D227" t="inlineStr">
        <is>
          <t>ÖSTERGÖTLANDS LÄN</t>
        </is>
      </c>
      <c r="E227" t="inlineStr">
        <is>
          <t>FINSPÅNG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68992-2019</t>
        </is>
      </c>
      <c r="B228" s="1" t="n">
        <v>43822</v>
      </c>
      <c r="C228" s="1" t="n">
        <v>45178</v>
      </c>
      <c r="D228" t="inlineStr">
        <is>
          <t>ÖSTERGÖTLANDS LÄN</t>
        </is>
      </c>
      <c r="E228" t="inlineStr">
        <is>
          <t>FINSPÅNG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68987-2019</t>
        </is>
      </c>
      <c r="B229" s="1" t="n">
        <v>43825</v>
      </c>
      <c r="C229" s="1" t="n">
        <v>45178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69045-2019</t>
        </is>
      </c>
      <c r="B230" s="1" t="n">
        <v>43826</v>
      </c>
      <c r="C230" s="1" t="n">
        <v>45178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Övriga Aktiebolag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1183-2020</t>
        </is>
      </c>
      <c r="B231" s="1" t="n">
        <v>43840</v>
      </c>
      <c r="C231" s="1" t="n">
        <v>45178</v>
      </c>
      <c r="D231" t="inlineStr">
        <is>
          <t>ÖSTERGÖTLANDS LÄN</t>
        </is>
      </c>
      <c r="E231" t="inlineStr">
        <is>
          <t>FINSPÅNG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1827-2020</t>
        </is>
      </c>
      <c r="B232" s="1" t="n">
        <v>43844</v>
      </c>
      <c r="C232" s="1" t="n">
        <v>45178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1848-2020</t>
        </is>
      </c>
      <c r="B233" s="1" t="n">
        <v>43844</v>
      </c>
      <c r="C233" s="1" t="n">
        <v>45178</v>
      </c>
      <c r="D233" t="inlineStr">
        <is>
          <t>ÖSTERGÖTLANDS LÄN</t>
        </is>
      </c>
      <c r="E233" t="inlineStr">
        <is>
          <t>FINSPÅNG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2351-2020</t>
        </is>
      </c>
      <c r="B234" s="1" t="n">
        <v>43846</v>
      </c>
      <c r="C234" s="1" t="n">
        <v>45178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22.2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2349-2020</t>
        </is>
      </c>
      <c r="B235" s="1" t="n">
        <v>43846</v>
      </c>
      <c r="C235" s="1" t="n">
        <v>45178</v>
      </c>
      <c r="D235" t="inlineStr">
        <is>
          <t>ÖSTERGÖTLANDS LÄN</t>
        </is>
      </c>
      <c r="E235" t="inlineStr">
        <is>
          <t>FINSPÅNG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2354-2020</t>
        </is>
      </c>
      <c r="B236" s="1" t="n">
        <v>43846</v>
      </c>
      <c r="C236" s="1" t="n">
        <v>45178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Övriga Aktiebolag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3134-2020</t>
        </is>
      </c>
      <c r="B237" s="1" t="n">
        <v>43851</v>
      </c>
      <c r="C237" s="1" t="n">
        <v>45178</v>
      </c>
      <c r="D237" t="inlineStr">
        <is>
          <t>ÖSTERGÖTLANDS LÄN</t>
        </is>
      </c>
      <c r="E237" t="inlineStr">
        <is>
          <t>FINSPÅNG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3372-2020</t>
        </is>
      </c>
      <c r="B238" s="1" t="n">
        <v>43852</v>
      </c>
      <c r="C238" s="1" t="n">
        <v>45178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3647-2020</t>
        </is>
      </c>
      <c r="B239" s="1" t="n">
        <v>43853</v>
      </c>
      <c r="C239" s="1" t="n">
        <v>45178</v>
      </c>
      <c r="D239" t="inlineStr">
        <is>
          <t>ÖSTERGÖTLANDS LÄN</t>
        </is>
      </c>
      <c r="E239" t="inlineStr">
        <is>
          <t>FINSPÅNG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3649-2020</t>
        </is>
      </c>
      <c r="B240" s="1" t="n">
        <v>43853</v>
      </c>
      <c r="C240" s="1" t="n">
        <v>45178</v>
      </c>
      <c r="D240" t="inlineStr">
        <is>
          <t>ÖSTERGÖTLANDS LÄN</t>
        </is>
      </c>
      <c r="E240" t="inlineStr">
        <is>
          <t>FINSPÅNG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4278-2020</t>
        </is>
      </c>
      <c r="B241" s="1" t="n">
        <v>43857</v>
      </c>
      <c r="C241" s="1" t="n">
        <v>45178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4315-2020</t>
        </is>
      </c>
      <c r="B242" s="1" t="n">
        <v>43857</v>
      </c>
      <c r="C242" s="1" t="n">
        <v>45178</v>
      </c>
      <c r="D242" t="inlineStr">
        <is>
          <t>ÖSTERGÖTLANDS LÄN</t>
        </is>
      </c>
      <c r="E242" t="inlineStr">
        <is>
          <t>FINSPÅNG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4167-2020</t>
        </is>
      </c>
      <c r="B243" s="1" t="n">
        <v>43857</v>
      </c>
      <c r="C243" s="1" t="n">
        <v>45178</v>
      </c>
      <c r="D243" t="inlineStr">
        <is>
          <t>ÖSTERGÖTLANDS LÄN</t>
        </is>
      </c>
      <c r="E243" t="inlineStr">
        <is>
          <t>FINSPÅNG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4712-2020</t>
        </is>
      </c>
      <c r="B244" s="1" t="n">
        <v>43858</v>
      </c>
      <c r="C244" s="1" t="n">
        <v>45178</v>
      </c>
      <c r="D244" t="inlineStr">
        <is>
          <t>ÖSTERGÖTLANDS LÄN</t>
        </is>
      </c>
      <c r="E244" t="inlineStr">
        <is>
          <t>FINSPÅNG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4713-2020</t>
        </is>
      </c>
      <c r="B245" s="1" t="n">
        <v>43858</v>
      </c>
      <c r="C245" s="1" t="n">
        <v>45178</v>
      </c>
      <c r="D245" t="inlineStr">
        <is>
          <t>ÖSTERGÖTLANDS LÄN</t>
        </is>
      </c>
      <c r="E245" t="inlineStr">
        <is>
          <t>FINSPÅNG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4811-2020</t>
        </is>
      </c>
      <c r="B246" s="1" t="n">
        <v>43859</v>
      </c>
      <c r="C246" s="1" t="n">
        <v>45178</v>
      </c>
      <c r="D246" t="inlineStr">
        <is>
          <t>ÖSTERGÖTLANDS LÄN</t>
        </is>
      </c>
      <c r="E246" t="inlineStr">
        <is>
          <t>FINSPÅNG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5088-2020</t>
        </is>
      </c>
      <c r="B247" s="1" t="n">
        <v>43859</v>
      </c>
      <c r="C247" s="1" t="n">
        <v>45178</v>
      </c>
      <c r="D247" t="inlineStr">
        <is>
          <t>ÖSTERGÖTLANDS LÄN</t>
        </is>
      </c>
      <c r="E247" t="inlineStr">
        <is>
          <t>FINSPÅNG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5091-2020</t>
        </is>
      </c>
      <c r="B248" s="1" t="n">
        <v>43859</v>
      </c>
      <c r="C248" s="1" t="n">
        <v>45178</v>
      </c>
      <c r="D248" t="inlineStr">
        <is>
          <t>ÖSTERGÖTLANDS LÄN</t>
        </is>
      </c>
      <c r="E248" t="inlineStr">
        <is>
          <t>FINSPÅNG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5730-2020</t>
        </is>
      </c>
      <c r="B249" s="1" t="n">
        <v>43862</v>
      </c>
      <c r="C249" s="1" t="n">
        <v>45178</v>
      </c>
      <c r="D249" t="inlineStr">
        <is>
          <t>ÖSTERGÖTLANDS LÄN</t>
        </is>
      </c>
      <c r="E249" t="inlineStr">
        <is>
          <t>FINSPÅNG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6379-2020</t>
        </is>
      </c>
      <c r="B250" s="1" t="n">
        <v>43864</v>
      </c>
      <c r="C250" s="1" t="n">
        <v>45178</v>
      </c>
      <c r="D250" t="inlineStr">
        <is>
          <t>ÖSTERGÖTLANDS LÄN</t>
        </is>
      </c>
      <c r="E250" t="inlineStr">
        <is>
          <t>FINSPÅNG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6201-2020</t>
        </is>
      </c>
      <c r="B251" s="1" t="n">
        <v>43865</v>
      </c>
      <c r="C251" s="1" t="n">
        <v>45178</v>
      </c>
      <c r="D251" t="inlineStr">
        <is>
          <t>ÖSTERGÖTLANDS LÄN</t>
        </is>
      </c>
      <c r="E251" t="inlineStr">
        <is>
          <t>FINSPÅNG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6300-2020</t>
        </is>
      </c>
      <c r="B252" s="1" t="n">
        <v>43866</v>
      </c>
      <c r="C252" s="1" t="n">
        <v>45178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6254-2020</t>
        </is>
      </c>
      <c r="B253" s="1" t="n">
        <v>43866</v>
      </c>
      <c r="C253" s="1" t="n">
        <v>45178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8033-2020</t>
        </is>
      </c>
      <c r="B254" s="1" t="n">
        <v>43873</v>
      </c>
      <c r="C254" s="1" t="n">
        <v>45178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8156-2020</t>
        </is>
      </c>
      <c r="B255" s="1" t="n">
        <v>43874</v>
      </c>
      <c r="C255" s="1" t="n">
        <v>45178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8184-2020</t>
        </is>
      </c>
      <c r="B256" s="1" t="n">
        <v>43874</v>
      </c>
      <c r="C256" s="1" t="n">
        <v>45178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8690-2020</t>
        </is>
      </c>
      <c r="B257" s="1" t="n">
        <v>43878</v>
      </c>
      <c r="C257" s="1" t="n">
        <v>45178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11000-2020</t>
        </is>
      </c>
      <c r="B258" s="1" t="n">
        <v>43889</v>
      </c>
      <c r="C258" s="1" t="n">
        <v>45178</v>
      </c>
      <c r="D258" t="inlineStr">
        <is>
          <t>ÖSTERGÖTLANDS LÄN</t>
        </is>
      </c>
      <c r="E258" t="inlineStr">
        <is>
          <t>FINSPÅNG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11432-2020</t>
        </is>
      </c>
      <c r="B259" s="1" t="n">
        <v>43893</v>
      </c>
      <c r="C259" s="1" t="n">
        <v>45178</v>
      </c>
      <c r="D259" t="inlineStr">
        <is>
          <t>ÖSTERGÖTLANDS LÄN</t>
        </is>
      </c>
      <c r="E259" t="inlineStr">
        <is>
          <t>FINSPÅNG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12193-2020</t>
        </is>
      </c>
      <c r="B260" s="1" t="n">
        <v>43895</v>
      </c>
      <c r="C260" s="1" t="n">
        <v>45178</v>
      </c>
      <c r="D260" t="inlineStr">
        <is>
          <t>ÖSTERGÖTLANDS LÄN</t>
        </is>
      </c>
      <c r="E260" t="inlineStr">
        <is>
          <t>FINSPÅNG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12951-2020</t>
        </is>
      </c>
      <c r="B261" s="1" t="n">
        <v>43900</v>
      </c>
      <c r="C261" s="1" t="n">
        <v>45178</v>
      </c>
      <c r="D261" t="inlineStr">
        <is>
          <t>ÖSTERGÖTLANDS LÄN</t>
        </is>
      </c>
      <c r="E261" t="inlineStr">
        <is>
          <t>FINSPÅNG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13981-2020</t>
        </is>
      </c>
      <c r="B262" s="1" t="n">
        <v>43906</v>
      </c>
      <c r="C262" s="1" t="n">
        <v>45178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14834-2020</t>
        </is>
      </c>
      <c r="B263" s="1" t="n">
        <v>43909</v>
      </c>
      <c r="C263" s="1" t="n">
        <v>45178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8.800000000000001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14849-2020</t>
        </is>
      </c>
      <c r="B264" s="1" t="n">
        <v>43909</v>
      </c>
      <c r="C264" s="1" t="n">
        <v>45178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9.4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14840-2020</t>
        </is>
      </c>
      <c r="B265" s="1" t="n">
        <v>43909</v>
      </c>
      <c r="C265" s="1" t="n">
        <v>45178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15.6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14850-2020</t>
        </is>
      </c>
      <c r="B266" s="1" t="n">
        <v>43909</v>
      </c>
      <c r="C266" s="1" t="n">
        <v>45178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Övriga Aktiebolag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15204-2020</t>
        </is>
      </c>
      <c r="B267" s="1" t="n">
        <v>43913</v>
      </c>
      <c r="C267" s="1" t="n">
        <v>45178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15216-2020</t>
        </is>
      </c>
      <c r="B268" s="1" t="n">
        <v>43913</v>
      </c>
      <c r="C268" s="1" t="n">
        <v>45178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16008-2020</t>
        </is>
      </c>
      <c r="B269" s="1" t="n">
        <v>43916</v>
      </c>
      <c r="C269" s="1" t="n">
        <v>45178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19081-2020</t>
        </is>
      </c>
      <c r="B270" s="1" t="n">
        <v>43936</v>
      </c>
      <c r="C270" s="1" t="n">
        <v>45178</v>
      </c>
      <c r="D270" t="inlineStr">
        <is>
          <t>ÖSTERGÖTLANDS LÄN</t>
        </is>
      </c>
      <c r="E270" t="inlineStr">
        <is>
          <t>FINSPÅNG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19088-2020</t>
        </is>
      </c>
      <c r="B271" s="1" t="n">
        <v>43936</v>
      </c>
      <c r="C271" s="1" t="n">
        <v>45178</v>
      </c>
      <c r="D271" t="inlineStr">
        <is>
          <t>ÖSTERGÖTLANDS LÄN</t>
        </is>
      </c>
      <c r="E271" t="inlineStr">
        <is>
          <t>FINSPÅNG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20551-2020</t>
        </is>
      </c>
      <c r="B272" s="1" t="n">
        <v>43948</v>
      </c>
      <c r="C272" s="1" t="n">
        <v>45178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20859-2020</t>
        </is>
      </c>
      <c r="B273" s="1" t="n">
        <v>43948</v>
      </c>
      <c r="C273" s="1" t="n">
        <v>45178</v>
      </c>
      <c r="D273" t="inlineStr">
        <is>
          <t>ÖSTERGÖTLANDS LÄN</t>
        </is>
      </c>
      <c r="E273" t="inlineStr">
        <is>
          <t>FINSPÅNG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20746-2020</t>
        </is>
      </c>
      <c r="B274" s="1" t="n">
        <v>43949</v>
      </c>
      <c r="C274" s="1" t="n">
        <v>45178</v>
      </c>
      <c r="D274" t="inlineStr">
        <is>
          <t>ÖSTERGÖTLANDS LÄN</t>
        </is>
      </c>
      <c r="E274" t="inlineStr">
        <is>
          <t>FINSPÅNG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21583-2020</t>
        </is>
      </c>
      <c r="B275" s="1" t="n">
        <v>43956</v>
      </c>
      <c r="C275" s="1" t="n">
        <v>45178</v>
      </c>
      <c r="D275" t="inlineStr">
        <is>
          <t>ÖSTERGÖTLANDS LÄN</t>
        </is>
      </c>
      <c r="E275" t="inlineStr">
        <is>
          <t>FINSPÅNG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21487-2020</t>
        </is>
      </c>
      <c r="B276" s="1" t="n">
        <v>43956</v>
      </c>
      <c r="C276" s="1" t="n">
        <v>45178</v>
      </c>
      <c r="D276" t="inlineStr">
        <is>
          <t>ÖSTERGÖTLANDS LÄN</t>
        </is>
      </c>
      <c r="E276" t="inlineStr">
        <is>
          <t>FINSPÅNG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22631-2020</t>
        </is>
      </c>
      <c r="B277" s="1" t="n">
        <v>43963</v>
      </c>
      <c r="C277" s="1" t="n">
        <v>45178</v>
      </c>
      <c r="D277" t="inlineStr">
        <is>
          <t>ÖSTERGÖTLANDS LÄN</t>
        </is>
      </c>
      <c r="E277" t="inlineStr">
        <is>
          <t>FINSPÅNG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23378-2020</t>
        </is>
      </c>
      <c r="B278" s="1" t="n">
        <v>43967</v>
      </c>
      <c r="C278" s="1" t="n">
        <v>45178</v>
      </c>
      <c r="D278" t="inlineStr">
        <is>
          <t>ÖSTERGÖTLANDS LÄN</t>
        </is>
      </c>
      <c r="E278" t="inlineStr">
        <is>
          <t>FINSPÅNG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23384-2020</t>
        </is>
      </c>
      <c r="B279" s="1" t="n">
        <v>43967</v>
      </c>
      <c r="C279" s="1" t="n">
        <v>45178</v>
      </c>
      <c r="D279" t="inlineStr">
        <is>
          <t>ÖSTERGÖTLANDS LÄN</t>
        </is>
      </c>
      <c r="E279" t="inlineStr">
        <is>
          <t>FINSPÅNG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23925-2020</t>
        </is>
      </c>
      <c r="B280" s="1" t="n">
        <v>43971</v>
      </c>
      <c r="C280" s="1" t="n">
        <v>45178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24630-2020</t>
        </is>
      </c>
      <c r="B281" s="1" t="n">
        <v>43977</v>
      </c>
      <c r="C281" s="1" t="n">
        <v>45178</v>
      </c>
      <c r="D281" t="inlineStr">
        <is>
          <t>ÖSTERGÖTLANDS LÄN</t>
        </is>
      </c>
      <c r="E281" t="inlineStr">
        <is>
          <t>FINSPÅNG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25123-2020</t>
        </is>
      </c>
      <c r="B282" s="1" t="n">
        <v>43979</v>
      </c>
      <c r="C282" s="1" t="n">
        <v>45178</v>
      </c>
      <c r="D282" t="inlineStr">
        <is>
          <t>ÖSTERGÖTLANDS LÄN</t>
        </is>
      </c>
      <c r="E282" t="inlineStr">
        <is>
          <t>FINSPÅNG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26346-2020</t>
        </is>
      </c>
      <c r="B283" s="1" t="n">
        <v>43986</v>
      </c>
      <c r="C283" s="1" t="n">
        <v>45178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27179-2020</t>
        </is>
      </c>
      <c r="B284" s="1" t="n">
        <v>43991</v>
      </c>
      <c r="C284" s="1" t="n">
        <v>45178</v>
      </c>
      <c r="D284" t="inlineStr">
        <is>
          <t>ÖSTERGÖTLANDS LÄN</t>
        </is>
      </c>
      <c r="E284" t="inlineStr">
        <is>
          <t>FINSPÅNG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27182-2020</t>
        </is>
      </c>
      <c r="B285" s="1" t="n">
        <v>43991</v>
      </c>
      <c r="C285" s="1" t="n">
        <v>45178</v>
      </c>
      <c r="D285" t="inlineStr">
        <is>
          <t>ÖSTERGÖTLANDS LÄN</t>
        </is>
      </c>
      <c r="E285" t="inlineStr">
        <is>
          <t>FINSPÅNG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27456-2020</t>
        </is>
      </c>
      <c r="B286" s="1" t="n">
        <v>43993</v>
      </c>
      <c r="C286" s="1" t="n">
        <v>45178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28389-2020</t>
        </is>
      </c>
      <c r="B287" s="1" t="n">
        <v>43998</v>
      </c>
      <c r="C287" s="1" t="n">
        <v>45178</v>
      </c>
      <c r="D287" t="inlineStr">
        <is>
          <t>ÖSTERGÖTLANDS LÄN</t>
        </is>
      </c>
      <c r="E287" t="inlineStr">
        <is>
          <t>FINSPÅNG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28403-2020</t>
        </is>
      </c>
      <c r="B288" s="1" t="n">
        <v>43998</v>
      </c>
      <c r="C288" s="1" t="n">
        <v>45178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28391-2020</t>
        </is>
      </c>
      <c r="B289" s="1" t="n">
        <v>43998</v>
      </c>
      <c r="C289" s="1" t="n">
        <v>45178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29111-2020</t>
        </is>
      </c>
      <c r="B290" s="1" t="n">
        <v>44003</v>
      </c>
      <c r="C290" s="1" t="n">
        <v>45178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30626-2020</t>
        </is>
      </c>
      <c r="B291" s="1" t="n">
        <v>44008</v>
      </c>
      <c r="C291" s="1" t="n">
        <v>45178</v>
      </c>
      <c r="D291" t="inlineStr">
        <is>
          <t>ÖSTERGÖTLANDS LÄN</t>
        </is>
      </c>
      <c r="E291" t="inlineStr">
        <is>
          <t>FINSPÅNG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30624-2020</t>
        </is>
      </c>
      <c r="B292" s="1" t="n">
        <v>44008</v>
      </c>
      <c r="C292" s="1" t="n">
        <v>45178</v>
      </c>
      <c r="D292" t="inlineStr">
        <is>
          <t>ÖSTERGÖTLANDS LÄN</t>
        </is>
      </c>
      <c r="E292" t="inlineStr">
        <is>
          <t>FINSPÅNG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31278-2020</t>
        </is>
      </c>
      <c r="B293" s="1" t="n">
        <v>44011</v>
      </c>
      <c r="C293" s="1" t="n">
        <v>45178</v>
      </c>
      <c r="D293" t="inlineStr">
        <is>
          <t>ÖSTERGÖTLANDS LÄN</t>
        </is>
      </c>
      <c r="E293" t="inlineStr">
        <is>
          <t>FINSPÅNG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31266-2020</t>
        </is>
      </c>
      <c r="B294" s="1" t="n">
        <v>44011</v>
      </c>
      <c r="C294" s="1" t="n">
        <v>45178</v>
      </c>
      <c r="D294" t="inlineStr">
        <is>
          <t>ÖSTERGÖTLANDS LÄN</t>
        </is>
      </c>
      <c r="E294" t="inlineStr">
        <is>
          <t>FINSPÅNG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31611-2020</t>
        </is>
      </c>
      <c r="B295" s="1" t="n">
        <v>44013</v>
      </c>
      <c r="C295" s="1" t="n">
        <v>45178</v>
      </c>
      <c r="D295" t="inlineStr">
        <is>
          <t>ÖSTERGÖTLANDS LÄN</t>
        </is>
      </c>
      <c r="E295" t="inlineStr">
        <is>
          <t>FINSPÅNG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31612-2020</t>
        </is>
      </c>
      <c r="B296" s="1" t="n">
        <v>44013</v>
      </c>
      <c r="C296" s="1" t="n">
        <v>45178</v>
      </c>
      <c r="D296" t="inlineStr">
        <is>
          <t>ÖSTERGÖTLANDS LÄN</t>
        </is>
      </c>
      <c r="E296" t="inlineStr">
        <is>
          <t>FINSPÅNG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32288-2020</t>
        </is>
      </c>
      <c r="B297" s="1" t="n">
        <v>44015</v>
      </c>
      <c r="C297" s="1" t="n">
        <v>45178</v>
      </c>
      <c r="D297" t="inlineStr">
        <is>
          <t>ÖSTERGÖTLANDS LÄN</t>
        </is>
      </c>
      <c r="E297" t="inlineStr">
        <is>
          <t>FINSPÅNG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32290-2020</t>
        </is>
      </c>
      <c r="B298" s="1" t="n">
        <v>44015</v>
      </c>
      <c r="C298" s="1" t="n">
        <v>45178</v>
      </c>
      <c r="D298" t="inlineStr">
        <is>
          <t>ÖSTERGÖTLANDS LÄN</t>
        </is>
      </c>
      <c r="E298" t="inlineStr">
        <is>
          <t>FINSPÅNG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32389-2020</t>
        </is>
      </c>
      <c r="B299" s="1" t="n">
        <v>44018</v>
      </c>
      <c r="C299" s="1" t="n">
        <v>45178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32384-2020</t>
        </is>
      </c>
      <c r="B300" s="1" t="n">
        <v>44018</v>
      </c>
      <c r="C300" s="1" t="n">
        <v>45178</v>
      </c>
      <c r="D300" t="inlineStr">
        <is>
          <t>ÖSTERGÖTLANDS LÄN</t>
        </is>
      </c>
      <c r="E300" t="inlineStr">
        <is>
          <t>FINSPÅNG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32392-2020</t>
        </is>
      </c>
      <c r="B301" s="1" t="n">
        <v>44018</v>
      </c>
      <c r="C301" s="1" t="n">
        <v>45178</v>
      </c>
      <c r="D301" t="inlineStr">
        <is>
          <t>ÖSTERGÖTLANDS LÄN</t>
        </is>
      </c>
      <c r="E301" t="inlineStr">
        <is>
          <t>FINSPÅNG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32652-2020</t>
        </is>
      </c>
      <c r="B302" s="1" t="n">
        <v>44019</v>
      </c>
      <c r="C302" s="1" t="n">
        <v>45178</v>
      </c>
      <c r="D302" t="inlineStr">
        <is>
          <t>ÖSTERGÖTLANDS LÄN</t>
        </is>
      </c>
      <c r="E302" t="inlineStr">
        <is>
          <t>FINSPÅNG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33297-2020</t>
        </is>
      </c>
      <c r="B303" s="1" t="n">
        <v>44022</v>
      </c>
      <c r="C303" s="1" t="n">
        <v>45178</v>
      </c>
      <c r="D303" t="inlineStr">
        <is>
          <t>ÖSTERGÖTLANDS LÄN</t>
        </is>
      </c>
      <c r="E303" t="inlineStr">
        <is>
          <t>FINSPÅNG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33475-2020</t>
        </is>
      </c>
      <c r="B304" s="1" t="n">
        <v>44023</v>
      </c>
      <c r="C304" s="1" t="n">
        <v>45178</v>
      </c>
      <c r="D304" t="inlineStr">
        <is>
          <t>ÖSTERGÖTLANDS LÄN</t>
        </is>
      </c>
      <c r="E304" t="inlineStr">
        <is>
          <t>FINSPÅNG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33906-2020</t>
        </is>
      </c>
      <c r="B305" s="1" t="n">
        <v>44027</v>
      </c>
      <c r="C305" s="1" t="n">
        <v>45178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34880-2020</t>
        </is>
      </c>
      <c r="B306" s="1" t="n">
        <v>44036</v>
      </c>
      <c r="C306" s="1" t="n">
        <v>45178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35050-2020</t>
        </is>
      </c>
      <c r="B307" s="1" t="n">
        <v>44039</v>
      </c>
      <c r="C307" s="1" t="n">
        <v>45178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36920-2020</t>
        </is>
      </c>
      <c r="B308" s="1" t="n">
        <v>44053</v>
      </c>
      <c r="C308" s="1" t="n">
        <v>45178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36784-2020</t>
        </is>
      </c>
      <c r="B309" s="1" t="n">
        <v>44053</v>
      </c>
      <c r="C309" s="1" t="n">
        <v>45178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36924-2020</t>
        </is>
      </c>
      <c r="B310" s="1" t="n">
        <v>44053</v>
      </c>
      <c r="C310" s="1" t="n">
        <v>45178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36925-2020</t>
        </is>
      </c>
      <c r="B311" s="1" t="n">
        <v>44053</v>
      </c>
      <c r="C311" s="1" t="n">
        <v>45178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37290-2020</t>
        </is>
      </c>
      <c r="B312" s="1" t="n">
        <v>44055</v>
      </c>
      <c r="C312" s="1" t="n">
        <v>45178</v>
      </c>
      <c r="D312" t="inlineStr">
        <is>
          <t>ÖSTERGÖTLANDS LÄN</t>
        </is>
      </c>
      <c r="E312" t="inlineStr">
        <is>
          <t>FINSPÅNG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37294-2020</t>
        </is>
      </c>
      <c r="B313" s="1" t="n">
        <v>44055</v>
      </c>
      <c r="C313" s="1" t="n">
        <v>45178</v>
      </c>
      <c r="D313" t="inlineStr">
        <is>
          <t>ÖSTERGÖTLANDS LÄN</t>
        </is>
      </c>
      <c r="E313" t="inlineStr">
        <is>
          <t>FINSPÅNG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37529-2020</t>
        </is>
      </c>
      <c r="B314" s="1" t="n">
        <v>44056</v>
      </c>
      <c r="C314" s="1" t="n">
        <v>45178</v>
      </c>
      <c r="D314" t="inlineStr">
        <is>
          <t>ÖSTERGÖTLANDS LÄN</t>
        </is>
      </c>
      <c r="E314" t="inlineStr">
        <is>
          <t>FINSPÅNG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37528-2020</t>
        </is>
      </c>
      <c r="B315" s="1" t="n">
        <v>44056</v>
      </c>
      <c r="C315" s="1" t="n">
        <v>45178</v>
      </c>
      <c r="D315" t="inlineStr">
        <is>
          <t>ÖSTERGÖTLANDS LÄN</t>
        </is>
      </c>
      <c r="E315" t="inlineStr">
        <is>
          <t>FINSPÅNG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38005-2020</t>
        </is>
      </c>
      <c r="B316" s="1" t="n">
        <v>44057</v>
      </c>
      <c r="C316" s="1" t="n">
        <v>45178</v>
      </c>
      <c r="D316" t="inlineStr">
        <is>
          <t>ÖSTERGÖTLANDS LÄN</t>
        </is>
      </c>
      <c r="E316" t="inlineStr">
        <is>
          <t>FINSPÅNG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38923-2020</t>
        </is>
      </c>
      <c r="B317" s="1" t="n">
        <v>44062</v>
      </c>
      <c r="C317" s="1" t="n">
        <v>45178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Sveaskog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40125-2020</t>
        </is>
      </c>
      <c r="B318" s="1" t="n">
        <v>44064</v>
      </c>
      <c r="C318" s="1" t="n">
        <v>45178</v>
      </c>
      <c r="D318" t="inlineStr">
        <is>
          <t>ÖSTERGÖTLANDS LÄN</t>
        </is>
      </c>
      <c r="E318" t="inlineStr">
        <is>
          <t>FINSPÅNG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39869-2020</t>
        </is>
      </c>
      <c r="B319" s="1" t="n">
        <v>44067</v>
      </c>
      <c r="C319" s="1" t="n">
        <v>45178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39870-2020</t>
        </is>
      </c>
      <c r="B320" s="1" t="n">
        <v>44067</v>
      </c>
      <c r="C320" s="1" t="n">
        <v>45178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40546-2020</t>
        </is>
      </c>
      <c r="B321" s="1" t="n">
        <v>44069</v>
      </c>
      <c r="C321" s="1" t="n">
        <v>45178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40635-2020</t>
        </is>
      </c>
      <c r="B322" s="1" t="n">
        <v>44069</v>
      </c>
      <c r="C322" s="1" t="n">
        <v>45178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41331-2020</t>
        </is>
      </c>
      <c r="B323" s="1" t="n">
        <v>44071</v>
      </c>
      <c r="C323" s="1" t="n">
        <v>45178</v>
      </c>
      <c r="D323" t="inlineStr">
        <is>
          <t>ÖSTERGÖTLANDS LÄN</t>
        </is>
      </c>
      <c r="E323" t="inlineStr">
        <is>
          <t>FINSPÅNG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41084-2020</t>
        </is>
      </c>
      <c r="B324" s="1" t="n">
        <v>44071</v>
      </c>
      <c r="C324" s="1" t="n">
        <v>45178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41247-2020</t>
        </is>
      </c>
      <c r="B325" s="1" t="n">
        <v>44071</v>
      </c>
      <c r="C325" s="1" t="n">
        <v>45178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41599-2020</t>
        </is>
      </c>
      <c r="B326" s="1" t="n">
        <v>44074</v>
      </c>
      <c r="C326" s="1" t="n">
        <v>45178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Kyrkan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41968-2020</t>
        </is>
      </c>
      <c r="B327" s="1" t="n">
        <v>44075</v>
      </c>
      <c r="C327" s="1" t="n">
        <v>45178</v>
      </c>
      <c r="D327" t="inlineStr">
        <is>
          <t>ÖSTERGÖTLANDS LÄN</t>
        </is>
      </c>
      <c r="E327" t="inlineStr">
        <is>
          <t>FINSPÅNG</t>
        </is>
      </c>
      <c r="G327" t="n">
        <v>6.1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42194-2020</t>
        </is>
      </c>
      <c r="B328" s="1" t="n">
        <v>44075</v>
      </c>
      <c r="C328" s="1" t="n">
        <v>45178</v>
      </c>
      <c r="D328" t="inlineStr">
        <is>
          <t>ÖSTERGÖTLANDS LÄN</t>
        </is>
      </c>
      <c r="E328" t="inlineStr">
        <is>
          <t>FINSPÅNG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42195-2020</t>
        </is>
      </c>
      <c r="B329" s="1" t="n">
        <v>44075</v>
      </c>
      <c r="C329" s="1" t="n">
        <v>45178</v>
      </c>
      <c r="D329" t="inlineStr">
        <is>
          <t>ÖSTERGÖTLANDS LÄN</t>
        </is>
      </c>
      <c r="E329" t="inlineStr">
        <is>
          <t>FINSPÅNG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42235-2020</t>
        </is>
      </c>
      <c r="B330" s="1" t="n">
        <v>44076</v>
      </c>
      <c r="C330" s="1" t="n">
        <v>45178</v>
      </c>
      <c r="D330" t="inlineStr">
        <is>
          <t>ÖSTERGÖTLANDS LÄN</t>
        </is>
      </c>
      <c r="E330" t="inlineStr">
        <is>
          <t>FINSPÅNG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42315-2020</t>
        </is>
      </c>
      <c r="B331" s="1" t="n">
        <v>44076</v>
      </c>
      <c r="C331" s="1" t="n">
        <v>45178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Övriga Aktiebolag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42451-2020</t>
        </is>
      </c>
      <c r="B332" s="1" t="n">
        <v>44076</v>
      </c>
      <c r="C332" s="1" t="n">
        <v>45178</v>
      </c>
      <c r="D332" t="inlineStr">
        <is>
          <t>ÖSTERGÖTLANDS LÄN</t>
        </is>
      </c>
      <c r="E332" t="inlineStr">
        <is>
          <t>FINSPÅNG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42452-2020</t>
        </is>
      </c>
      <c r="B333" s="1" t="n">
        <v>44076</v>
      </c>
      <c r="C333" s="1" t="n">
        <v>45178</v>
      </c>
      <c r="D333" t="inlineStr">
        <is>
          <t>ÖSTERGÖTLANDS LÄN</t>
        </is>
      </c>
      <c r="E333" t="inlineStr">
        <is>
          <t>FINSPÅNG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42459-2020</t>
        </is>
      </c>
      <c r="B334" s="1" t="n">
        <v>44076</v>
      </c>
      <c r="C334" s="1" t="n">
        <v>45178</v>
      </c>
      <c r="D334" t="inlineStr">
        <is>
          <t>ÖSTERGÖTLANDS LÄN</t>
        </is>
      </c>
      <c r="E334" t="inlineStr">
        <is>
          <t>FINSPÅNG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43113-2020</t>
        </is>
      </c>
      <c r="B335" s="1" t="n">
        <v>44079</v>
      </c>
      <c r="C335" s="1" t="n">
        <v>45178</v>
      </c>
      <c r="D335" t="inlineStr">
        <is>
          <t>ÖSTERGÖTLANDS LÄN</t>
        </is>
      </c>
      <c r="E335" t="inlineStr">
        <is>
          <t>FINSPÅNG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43118-2020</t>
        </is>
      </c>
      <c r="B336" s="1" t="n">
        <v>44079</v>
      </c>
      <c r="C336" s="1" t="n">
        <v>45178</v>
      </c>
      <c r="D336" t="inlineStr">
        <is>
          <t>ÖSTERGÖTLANDS LÄN</t>
        </is>
      </c>
      <c r="E336" t="inlineStr">
        <is>
          <t>FINSPÅNG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44477-2020</t>
        </is>
      </c>
      <c r="B337" s="1" t="n">
        <v>44084</v>
      </c>
      <c r="C337" s="1" t="n">
        <v>45178</v>
      </c>
      <c r="D337" t="inlineStr">
        <is>
          <t>ÖSTERGÖTLANDS LÄN</t>
        </is>
      </c>
      <c r="E337" t="inlineStr">
        <is>
          <t>FINSPÅNG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44485-2020</t>
        </is>
      </c>
      <c r="B338" s="1" t="n">
        <v>44084</v>
      </c>
      <c r="C338" s="1" t="n">
        <v>45178</v>
      </c>
      <c r="D338" t="inlineStr">
        <is>
          <t>ÖSTERGÖTLANDS LÄN</t>
        </is>
      </c>
      <c r="E338" t="inlineStr">
        <is>
          <t>FINSPÅNG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44478-2020</t>
        </is>
      </c>
      <c r="B339" s="1" t="n">
        <v>44084</v>
      </c>
      <c r="C339" s="1" t="n">
        <v>45178</v>
      </c>
      <c r="D339" t="inlineStr">
        <is>
          <t>ÖSTERGÖTLANDS LÄN</t>
        </is>
      </c>
      <c r="E339" t="inlineStr">
        <is>
          <t>FINSPÅNG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44480-2020</t>
        </is>
      </c>
      <c r="B340" s="1" t="n">
        <v>44084</v>
      </c>
      <c r="C340" s="1" t="n">
        <v>45178</v>
      </c>
      <c r="D340" t="inlineStr">
        <is>
          <t>ÖSTERGÖTLANDS LÄN</t>
        </is>
      </c>
      <c r="E340" t="inlineStr">
        <is>
          <t>FINSPÅNG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44817-2020</t>
        </is>
      </c>
      <c r="B341" s="1" t="n">
        <v>44085</v>
      </c>
      <c r="C341" s="1" t="n">
        <v>45178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44819-2020</t>
        </is>
      </c>
      <c r="B342" s="1" t="n">
        <v>44085</v>
      </c>
      <c r="C342" s="1" t="n">
        <v>45178</v>
      </c>
      <c r="D342" t="inlineStr">
        <is>
          <t>ÖSTERGÖTLANDS LÄN</t>
        </is>
      </c>
      <c r="E342" t="inlineStr">
        <is>
          <t>FINSPÅNG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44821-2020</t>
        </is>
      </c>
      <c r="B343" s="1" t="n">
        <v>44085</v>
      </c>
      <c r="C343" s="1" t="n">
        <v>45178</v>
      </c>
      <c r="D343" t="inlineStr">
        <is>
          <t>ÖSTERGÖTLANDS LÄN</t>
        </is>
      </c>
      <c r="E343" t="inlineStr">
        <is>
          <t>FINSPÅNG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46063-2020</t>
        </is>
      </c>
      <c r="B344" s="1" t="n">
        <v>44088</v>
      </c>
      <c r="C344" s="1" t="n">
        <v>45178</v>
      </c>
      <c r="D344" t="inlineStr">
        <is>
          <t>ÖSTERGÖTLANDS LÄN</t>
        </is>
      </c>
      <c r="E344" t="inlineStr">
        <is>
          <t>FINSPÅNG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47390-2020</t>
        </is>
      </c>
      <c r="B345" s="1" t="n">
        <v>44097</v>
      </c>
      <c r="C345" s="1" t="n">
        <v>45178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48012-2020</t>
        </is>
      </c>
      <c r="B346" s="1" t="n">
        <v>44099</v>
      </c>
      <c r="C346" s="1" t="n">
        <v>45178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7.2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48015-2020</t>
        </is>
      </c>
      <c r="B347" s="1" t="n">
        <v>44099</v>
      </c>
      <c r="C347" s="1" t="n">
        <v>45178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Sveaskog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48273-2020</t>
        </is>
      </c>
      <c r="B348" s="1" t="n">
        <v>44102</v>
      </c>
      <c r="C348" s="1" t="n">
        <v>45178</v>
      </c>
      <c r="D348" t="inlineStr">
        <is>
          <t>ÖSTERGÖTLANDS LÄN</t>
        </is>
      </c>
      <c r="E348" t="inlineStr">
        <is>
          <t>FINSPÅNG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48674-2020</t>
        </is>
      </c>
      <c r="B349" s="1" t="n">
        <v>44103</v>
      </c>
      <c r="C349" s="1" t="n">
        <v>45178</v>
      </c>
      <c r="D349" t="inlineStr">
        <is>
          <t>ÖSTERGÖTLANDS LÄN</t>
        </is>
      </c>
      <c r="E349" t="inlineStr">
        <is>
          <t>FINSPÅNG</t>
        </is>
      </c>
      <c r="G349" t="n">
        <v>8.199999999999999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49620-2020</t>
        </is>
      </c>
      <c r="B350" s="1" t="n">
        <v>44103</v>
      </c>
      <c r="C350" s="1" t="n">
        <v>45178</v>
      </c>
      <c r="D350" t="inlineStr">
        <is>
          <t>ÖSTERGÖTLANDS LÄN</t>
        </is>
      </c>
      <c r="E350" t="inlineStr">
        <is>
          <t>FINSPÅNG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48669-2020</t>
        </is>
      </c>
      <c r="B351" s="1" t="n">
        <v>44103</v>
      </c>
      <c r="C351" s="1" t="n">
        <v>45178</v>
      </c>
      <c r="D351" t="inlineStr">
        <is>
          <t>ÖSTERGÖTLANDS LÄN</t>
        </is>
      </c>
      <c r="E351" t="inlineStr">
        <is>
          <t>FINSPÅNG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49861-2020</t>
        </is>
      </c>
      <c r="B352" s="1" t="n">
        <v>44107</v>
      </c>
      <c r="C352" s="1" t="n">
        <v>45178</v>
      </c>
      <c r="D352" t="inlineStr">
        <is>
          <t>ÖSTERGÖTLANDS LÄN</t>
        </is>
      </c>
      <c r="E352" t="inlineStr">
        <is>
          <t>FINSPÅNG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49862-2020</t>
        </is>
      </c>
      <c r="B353" s="1" t="n">
        <v>44107</v>
      </c>
      <c r="C353" s="1" t="n">
        <v>45178</v>
      </c>
      <c r="D353" t="inlineStr">
        <is>
          <t>ÖSTERGÖTLANDS LÄN</t>
        </is>
      </c>
      <c r="E353" t="inlineStr">
        <is>
          <t>FINSPÅNG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50207-2020</t>
        </is>
      </c>
      <c r="B354" s="1" t="n">
        <v>44109</v>
      </c>
      <c r="C354" s="1" t="n">
        <v>45178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Övriga Aktiebolag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50284-2020</t>
        </is>
      </c>
      <c r="B355" s="1" t="n">
        <v>44109</v>
      </c>
      <c r="C355" s="1" t="n">
        <v>45178</v>
      </c>
      <c r="D355" t="inlineStr">
        <is>
          <t>ÖSTERGÖTLANDS LÄN</t>
        </is>
      </c>
      <c r="E355" t="inlineStr">
        <is>
          <t>FINSPÅNG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50288-2020</t>
        </is>
      </c>
      <c r="B356" s="1" t="n">
        <v>44110</v>
      </c>
      <c r="C356" s="1" t="n">
        <v>45178</v>
      </c>
      <c r="D356" t="inlineStr">
        <is>
          <t>ÖSTERGÖTLANDS LÄN</t>
        </is>
      </c>
      <c r="E356" t="inlineStr">
        <is>
          <t>FINSPÅNG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51234-2020</t>
        </is>
      </c>
      <c r="B357" s="1" t="n">
        <v>44112</v>
      </c>
      <c r="C357" s="1" t="n">
        <v>45178</v>
      </c>
      <c r="D357" t="inlineStr">
        <is>
          <t>ÖSTERGÖTLANDS LÄN</t>
        </is>
      </c>
      <c r="E357" t="inlineStr">
        <is>
          <t>FINSPÅNG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52183-2020</t>
        </is>
      </c>
      <c r="B358" s="1" t="n">
        <v>44117</v>
      </c>
      <c r="C358" s="1" t="n">
        <v>45178</v>
      </c>
      <c r="D358" t="inlineStr">
        <is>
          <t>ÖSTERGÖTLANDS LÄN</t>
        </is>
      </c>
      <c r="E358" t="inlineStr">
        <is>
          <t>FINSPÅNG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52604-2020</t>
        </is>
      </c>
      <c r="B359" s="1" t="n">
        <v>44118</v>
      </c>
      <c r="C359" s="1" t="n">
        <v>45178</v>
      </c>
      <c r="D359" t="inlineStr">
        <is>
          <t>ÖSTERGÖTLANDS LÄN</t>
        </is>
      </c>
      <c r="E359" t="inlineStr">
        <is>
          <t>FINSPÅNG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52605-2020</t>
        </is>
      </c>
      <c r="B360" s="1" t="n">
        <v>44118</v>
      </c>
      <c r="C360" s="1" t="n">
        <v>45178</v>
      </c>
      <c r="D360" t="inlineStr">
        <is>
          <t>ÖSTERGÖTLANDS LÄN</t>
        </is>
      </c>
      <c r="E360" t="inlineStr">
        <is>
          <t>FINSPÅNG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52705-2020</t>
        </is>
      </c>
      <c r="B361" s="1" t="n">
        <v>44119</v>
      </c>
      <c r="C361" s="1" t="n">
        <v>45178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Övriga Aktiebolag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53403-2020</t>
        </is>
      </c>
      <c r="B362" s="1" t="n">
        <v>44123</v>
      </c>
      <c r="C362" s="1" t="n">
        <v>45178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53867-2020</t>
        </is>
      </c>
      <c r="B363" s="1" t="n">
        <v>44125</v>
      </c>
      <c r="C363" s="1" t="n">
        <v>45178</v>
      </c>
      <c r="D363" t="inlineStr">
        <is>
          <t>ÖSTERGÖTLANDS LÄN</t>
        </is>
      </c>
      <c r="E363" t="inlineStr">
        <is>
          <t>FINSPÅNG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54179-2020</t>
        </is>
      </c>
      <c r="B364" s="1" t="n">
        <v>44125</v>
      </c>
      <c r="C364" s="1" t="n">
        <v>45178</v>
      </c>
      <c r="D364" t="inlineStr">
        <is>
          <t>ÖSTERGÖTLANDS LÄN</t>
        </is>
      </c>
      <c r="E364" t="inlineStr">
        <is>
          <t>FINSPÅNG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53896-2020</t>
        </is>
      </c>
      <c r="B365" s="1" t="n">
        <v>44125</v>
      </c>
      <c r="C365" s="1" t="n">
        <v>45178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54834-2020</t>
        </is>
      </c>
      <c r="B366" s="1" t="n">
        <v>44127</v>
      </c>
      <c r="C366" s="1" t="n">
        <v>45178</v>
      </c>
      <c r="D366" t="inlineStr">
        <is>
          <t>ÖSTERGÖTLANDS LÄN</t>
        </is>
      </c>
      <c r="E366" t="inlineStr">
        <is>
          <t>FINSPÅNG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54855-2020</t>
        </is>
      </c>
      <c r="B367" s="1" t="n">
        <v>44128</v>
      </c>
      <c r="C367" s="1" t="n">
        <v>45178</v>
      </c>
      <c r="D367" t="inlineStr">
        <is>
          <t>ÖSTERGÖTLANDS LÄN</t>
        </is>
      </c>
      <c r="E367" t="inlineStr">
        <is>
          <t>FINSPÅNG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54838-2020</t>
        </is>
      </c>
      <c r="B368" s="1" t="n">
        <v>44128</v>
      </c>
      <c r="C368" s="1" t="n">
        <v>45178</v>
      </c>
      <c r="D368" t="inlineStr">
        <is>
          <t>ÖSTERGÖTLANDS LÄN</t>
        </is>
      </c>
      <c r="E368" t="inlineStr">
        <is>
          <t>FINSPÅNG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54859-2020</t>
        </is>
      </c>
      <c r="B369" s="1" t="n">
        <v>44128</v>
      </c>
      <c r="C369" s="1" t="n">
        <v>45178</v>
      </c>
      <c r="D369" t="inlineStr">
        <is>
          <t>ÖSTERGÖTLANDS LÄN</t>
        </is>
      </c>
      <c r="E369" t="inlineStr">
        <is>
          <t>FINSPÅNG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55405-2020</t>
        </is>
      </c>
      <c r="B370" s="1" t="n">
        <v>44131</v>
      </c>
      <c r="C370" s="1" t="n">
        <v>45178</v>
      </c>
      <c r="D370" t="inlineStr">
        <is>
          <t>ÖSTERGÖTLANDS LÄN</t>
        </is>
      </c>
      <c r="E370" t="inlineStr">
        <is>
          <t>FINSPÅNG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56557-2020</t>
        </is>
      </c>
      <c r="B371" s="1" t="n">
        <v>44137</v>
      </c>
      <c r="C371" s="1" t="n">
        <v>45178</v>
      </c>
      <c r="D371" t="inlineStr">
        <is>
          <t>ÖSTERGÖTLANDS LÄN</t>
        </is>
      </c>
      <c r="E371" t="inlineStr">
        <is>
          <t>FINSPÅNG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58632-2020</t>
        </is>
      </c>
      <c r="B372" s="1" t="n">
        <v>44145</v>
      </c>
      <c r="C372" s="1" t="n">
        <v>45178</v>
      </c>
      <c r="D372" t="inlineStr">
        <is>
          <t>ÖSTERGÖTLANDS LÄN</t>
        </is>
      </c>
      <c r="E372" t="inlineStr">
        <is>
          <t>FINSPÅNG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59430-2020</t>
        </is>
      </c>
      <c r="B373" s="1" t="n">
        <v>44148</v>
      </c>
      <c r="C373" s="1" t="n">
        <v>45178</v>
      </c>
      <c r="D373" t="inlineStr">
        <is>
          <t>ÖSTERGÖTLANDS LÄN</t>
        </is>
      </c>
      <c r="E373" t="inlineStr">
        <is>
          <t>FINSPÅNG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59694-2020</t>
        </is>
      </c>
      <c r="B374" s="1" t="n">
        <v>44151</v>
      </c>
      <c r="C374" s="1" t="n">
        <v>45178</v>
      </c>
      <c r="D374" t="inlineStr">
        <is>
          <t>ÖSTERGÖTLANDS LÄN</t>
        </is>
      </c>
      <c r="E374" t="inlineStr">
        <is>
          <t>FINSPÅNG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59765-2020</t>
        </is>
      </c>
      <c r="B375" s="1" t="n">
        <v>44151</v>
      </c>
      <c r="C375" s="1" t="n">
        <v>45178</v>
      </c>
      <c r="D375" t="inlineStr">
        <is>
          <t>ÖSTERGÖTLANDS LÄN</t>
        </is>
      </c>
      <c r="E375" t="inlineStr">
        <is>
          <t>FINSPÅNG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59931-2020</t>
        </is>
      </c>
      <c r="B376" s="1" t="n">
        <v>44151</v>
      </c>
      <c r="C376" s="1" t="n">
        <v>45178</v>
      </c>
      <c r="D376" t="inlineStr">
        <is>
          <t>ÖSTERGÖTLANDS LÄN</t>
        </is>
      </c>
      <c r="E376" t="inlineStr">
        <is>
          <t>FINSPÅNG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61262-2020</t>
        </is>
      </c>
      <c r="B377" s="1" t="n">
        <v>44155</v>
      </c>
      <c r="C377" s="1" t="n">
        <v>45178</v>
      </c>
      <c r="D377" t="inlineStr">
        <is>
          <t>ÖSTERGÖTLANDS LÄN</t>
        </is>
      </c>
      <c r="E377" t="inlineStr">
        <is>
          <t>FINSPÅNG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61384-2020</t>
        </is>
      </c>
      <c r="B378" s="1" t="n">
        <v>44155</v>
      </c>
      <c r="C378" s="1" t="n">
        <v>45178</v>
      </c>
      <c r="D378" t="inlineStr">
        <is>
          <t>ÖSTERGÖTLANDS LÄN</t>
        </is>
      </c>
      <c r="E378" t="inlineStr">
        <is>
          <t>FINSPÅNG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61782-2020</t>
        </is>
      </c>
      <c r="B379" s="1" t="n">
        <v>44158</v>
      </c>
      <c r="C379" s="1" t="n">
        <v>45178</v>
      </c>
      <c r="D379" t="inlineStr">
        <is>
          <t>ÖSTERGÖTLANDS LÄN</t>
        </is>
      </c>
      <c r="E379" t="inlineStr">
        <is>
          <t>FINSPÅNG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61783-2020</t>
        </is>
      </c>
      <c r="B380" s="1" t="n">
        <v>44158</v>
      </c>
      <c r="C380" s="1" t="n">
        <v>45178</v>
      </c>
      <c r="D380" t="inlineStr">
        <is>
          <t>ÖSTERGÖTLANDS LÄN</t>
        </is>
      </c>
      <c r="E380" t="inlineStr">
        <is>
          <t>FINSPÅNG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61964-2020</t>
        </is>
      </c>
      <c r="B381" s="1" t="n">
        <v>44159</v>
      </c>
      <c r="C381" s="1" t="n">
        <v>45178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62436-2020</t>
        </is>
      </c>
      <c r="B382" s="1" t="n">
        <v>44160</v>
      </c>
      <c r="C382" s="1" t="n">
        <v>45178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62413-2020</t>
        </is>
      </c>
      <c r="B383" s="1" t="n">
        <v>44160</v>
      </c>
      <c r="C383" s="1" t="n">
        <v>45178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62498-2020</t>
        </is>
      </c>
      <c r="B384" s="1" t="n">
        <v>44160</v>
      </c>
      <c r="C384" s="1" t="n">
        <v>45178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62845-2020</t>
        </is>
      </c>
      <c r="B385" s="1" t="n">
        <v>44161</v>
      </c>
      <c r="C385" s="1" t="n">
        <v>45178</v>
      </c>
      <c r="D385" t="inlineStr">
        <is>
          <t>ÖSTERGÖTLANDS LÄN</t>
        </is>
      </c>
      <c r="E385" t="inlineStr">
        <is>
          <t>FINSPÅNG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62847-2020</t>
        </is>
      </c>
      <c r="B386" s="1" t="n">
        <v>44161</v>
      </c>
      <c r="C386" s="1" t="n">
        <v>45178</v>
      </c>
      <c r="D386" t="inlineStr">
        <is>
          <t>ÖSTERGÖTLANDS LÄN</t>
        </is>
      </c>
      <c r="E386" t="inlineStr">
        <is>
          <t>FINSPÅNG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62976-2020</t>
        </is>
      </c>
      <c r="B387" s="1" t="n">
        <v>44162</v>
      </c>
      <c r="C387" s="1" t="n">
        <v>45178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63344-2020</t>
        </is>
      </c>
      <c r="B388" s="1" t="n">
        <v>44165</v>
      </c>
      <c r="C388" s="1" t="n">
        <v>45178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63480-2020</t>
        </is>
      </c>
      <c r="B389" s="1" t="n">
        <v>44165</v>
      </c>
      <c r="C389" s="1" t="n">
        <v>45178</v>
      </c>
      <c r="D389" t="inlineStr">
        <is>
          <t>ÖSTERGÖTLANDS LÄN</t>
        </is>
      </c>
      <c r="E389" t="inlineStr">
        <is>
          <t>FINSPÅNG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63407-2020</t>
        </is>
      </c>
      <c r="B390" s="1" t="n">
        <v>44165</v>
      </c>
      <c r="C390" s="1" t="n">
        <v>45178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64112-2020</t>
        </is>
      </c>
      <c r="B391" s="1" t="n">
        <v>44167</v>
      </c>
      <c r="C391" s="1" t="n">
        <v>45178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64617-2020</t>
        </is>
      </c>
      <c r="B392" s="1" t="n">
        <v>44169</v>
      </c>
      <c r="C392" s="1" t="n">
        <v>45178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65237-2020</t>
        </is>
      </c>
      <c r="B393" s="1" t="n">
        <v>44172</v>
      </c>
      <c r="C393" s="1" t="n">
        <v>45178</v>
      </c>
      <c r="D393" t="inlineStr">
        <is>
          <t>ÖSTERGÖTLANDS LÄN</t>
        </is>
      </c>
      <c r="E393" t="inlineStr">
        <is>
          <t>FINSPÅNG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65234-2020</t>
        </is>
      </c>
      <c r="B394" s="1" t="n">
        <v>44172</v>
      </c>
      <c r="C394" s="1" t="n">
        <v>45178</v>
      </c>
      <c r="D394" t="inlineStr">
        <is>
          <t>ÖSTERGÖTLANDS LÄN</t>
        </is>
      </c>
      <c r="E394" t="inlineStr">
        <is>
          <t>FINSPÅNG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66382-2020</t>
        </is>
      </c>
      <c r="B395" s="1" t="n">
        <v>44176</v>
      </c>
      <c r="C395" s="1" t="n">
        <v>45178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66351-2020</t>
        </is>
      </c>
      <c r="B396" s="1" t="n">
        <v>44176</v>
      </c>
      <c r="C396" s="1" t="n">
        <v>45178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67208-2020</t>
        </is>
      </c>
      <c r="B397" s="1" t="n">
        <v>44180</v>
      </c>
      <c r="C397" s="1" t="n">
        <v>45178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67452-2020</t>
        </is>
      </c>
      <c r="B398" s="1" t="n">
        <v>44181</v>
      </c>
      <c r="C398" s="1" t="n">
        <v>45178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67473-2020</t>
        </is>
      </c>
      <c r="B399" s="1" t="n">
        <v>44181</v>
      </c>
      <c r="C399" s="1" t="n">
        <v>45178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67578-2020</t>
        </is>
      </c>
      <c r="B400" s="1" t="n">
        <v>44181</v>
      </c>
      <c r="C400" s="1" t="n">
        <v>45178</v>
      </c>
      <c r="D400" t="inlineStr">
        <is>
          <t>ÖSTERGÖTLANDS LÄN</t>
        </is>
      </c>
      <c r="E400" t="inlineStr">
        <is>
          <t>FINSPÅNG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67702-2020</t>
        </is>
      </c>
      <c r="B401" s="1" t="n">
        <v>44182</v>
      </c>
      <c r="C401" s="1" t="n">
        <v>45178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67794-2020</t>
        </is>
      </c>
      <c r="B402" s="1" t="n">
        <v>44182</v>
      </c>
      <c r="C402" s="1" t="n">
        <v>45178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67937-2020</t>
        </is>
      </c>
      <c r="B403" s="1" t="n">
        <v>44182</v>
      </c>
      <c r="C403" s="1" t="n">
        <v>45178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69386-2020</t>
        </is>
      </c>
      <c r="B404" s="1" t="n">
        <v>44193</v>
      </c>
      <c r="C404" s="1" t="n">
        <v>45178</v>
      </c>
      <c r="D404" t="inlineStr">
        <is>
          <t>ÖSTERGÖTLANDS LÄN</t>
        </is>
      </c>
      <c r="E404" t="inlineStr">
        <is>
          <t>FINSPÅNG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69310-2020</t>
        </is>
      </c>
      <c r="B405" s="1" t="n">
        <v>44193</v>
      </c>
      <c r="C405" s="1" t="n">
        <v>45178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69377-2020</t>
        </is>
      </c>
      <c r="B406" s="1" t="n">
        <v>44193</v>
      </c>
      <c r="C406" s="1" t="n">
        <v>45178</v>
      </c>
      <c r="D406" t="inlineStr">
        <is>
          <t>ÖSTERGÖTLANDS LÄN</t>
        </is>
      </c>
      <c r="E406" t="inlineStr">
        <is>
          <t>FINSPÅNG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69395-2020</t>
        </is>
      </c>
      <c r="B407" s="1" t="n">
        <v>44193</v>
      </c>
      <c r="C407" s="1" t="n">
        <v>45178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594-2021</t>
        </is>
      </c>
      <c r="B408" s="1" t="n">
        <v>44203</v>
      </c>
      <c r="C408" s="1" t="n">
        <v>45178</v>
      </c>
      <c r="D408" t="inlineStr">
        <is>
          <t>ÖSTERGÖTLANDS LÄN</t>
        </is>
      </c>
      <c r="E408" t="inlineStr">
        <is>
          <t>FINSPÅNG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608-2021</t>
        </is>
      </c>
      <c r="B409" s="1" t="n">
        <v>44203</v>
      </c>
      <c r="C409" s="1" t="n">
        <v>45178</v>
      </c>
      <c r="D409" t="inlineStr">
        <is>
          <t>ÖSTERGÖTLANDS LÄN</t>
        </is>
      </c>
      <c r="E409" t="inlineStr">
        <is>
          <t>FINSPÅNG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595-2021</t>
        </is>
      </c>
      <c r="B410" s="1" t="n">
        <v>44203</v>
      </c>
      <c r="C410" s="1" t="n">
        <v>45178</v>
      </c>
      <c r="D410" t="inlineStr">
        <is>
          <t>ÖSTERGÖTLANDS LÄN</t>
        </is>
      </c>
      <c r="E410" t="inlineStr">
        <is>
          <t>FINSPÅNG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586-2021</t>
        </is>
      </c>
      <c r="B411" s="1" t="n">
        <v>44203</v>
      </c>
      <c r="C411" s="1" t="n">
        <v>45178</v>
      </c>
      <c r="D411" t="inlineStr">
        <is>
          <t>ÖSTERGÖTLANDS LÄN</t>
        </is>
      </c>
      <c r="E411" t="inlineStr">
        <is>
          <t>FINSPÅNG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1275-2021</t>
        </is>
      </c>
      <c r="B412" s="1" t="n">
        <v>44208</v>
      </c>
      <c r="C412" s="1" t="n">
        <v>45178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1675-2021</t>
        </is>
      </c>
      <c r="B413" s="1" t="n">
        <v>44209</v>
      </c>
      <c r="C413" s="1" t="n">
        <v>45178</v>
      </c>
      <c r="D413" t="inlineStr">
        <is>
          <t>ÖSTERGÖTLANDS LÄN</t>
        </is>
      </c>
      <c r="E413" t="inlineStr">
        <is>
          <t>FINSPÅNG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1674-2021</t>
        </is>
      </c>
      <c r="B414" s="1" t="n">
        <v>44209</v>
      </c>
      <c r="C414" s="1" t="n">
        <v>45178</v>
      </c>
      <c r="D414" t="inlineStr">
        <is>
          <t>ÖSTERGÖTLANDS LÄN</t>
        </is>
      </c>
      <c r="E414" t="inlineStr">
        <is>
          <t>FINSPÅNG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1514-2021</t>
        </is>
      </c>
      <c r="B415" s="1" t="n">
        <v>44209</v>
      </c>
      <c r="C415" s="1" t="n">
        <v>45178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2081-2021</t>
        </is>
      </c>
      <c r="B416" s="1" t="n">
        <v>44211</v>
      </c>
      <c r="C416" s="1" t="n">
        <v>45178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2329-2021</t>
        </is>
      </c>
      <c r="B417" s="1" t="n">
        <v>44214</v>
      </c>
      <c r="C417" s="1" t="n">
        <v>45178</v>
      </c>
      <c r="D417" t="inlineStr">
        <is>
          <t>ÖSTERGÖTLANDS LÄN</t>
        </is>
      </c>
      <c r="E417" t="inlineStr">
        <is>
          <t>FINSPÅNG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2740-2021</t>
        </is>
      </c>
      <c r="B418" s="1" t="n">
        <v>44215</v>
      </c>
      <c r="C418" s="1" t="n">
        <v>45178</v>
      </c>
      <c r="D418" t="inlineStr">
        <is>
          <t>ÖSTERGÖTLANDS LÄN</t>
        </is>
      </c>
      <c r="E418" t="inlineStr">
        <is>
          <t>FINSPÅNG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2997-2021</t>
        </is>
      </c>
      <c r="B419" s="1" t="n">
        <v>44216</v>
      </c>
      <c r="C419" s="1" t="n">
        <v>45178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3001-2021</t>
        </is>
      </c>
      <c r="B420" s="1" t="n">
        <v>44216</v>
      </c>
      <c r="C420" s="1" t="n">
        <v>45178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3057-2021</t>
        </is>
      </c>
      <c r="B421" s="1" t="n">
        <v>44216</v>
      </c>
      <c r="C421" s="1" t="n">
        <v>45178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3079-2021</t>
        </is>
      </c>
      <c r="B422" s="1" t="n">
        <v>44216</v>
      </c>
      <c r="C422" s="1" t="n">
        <v>45178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3055-2021</t>
        </is>
      </c>
      <c r="B423" s="1" t="n">
        <v>44216</v>
      </c>
      <c r="C423" s="1" t="n">
        <v>45178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3088-2021</t>
        </is>
      </c>
      <c r="B424" s="1" t="n">
        <v>44216</v>
      </c>
      <c r="C424" s="1" t="n">
        <v>45178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3324-2021</t>
        </is>
      </c>
      <c r="B425" s="1" t="n">
        <v>44217</v>
      </c>
      <c r="C425" s="1" t="n">
        <v>45178</v>
      </c>
      <c r="D425" t="inlineStr">
        <is>
          <t>ÖSTERGÖTLANDS LÄN</t>
        </is>
      </c>
      <c r="E425" t="inlineStr">
        <is>
          <t>FINSPÅNG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3393-2021</t>
        </is>
      </c>
      <c r="B426" s="1" t="n">
        <v>44218</v>
      </c>
      <c r="C426" s="1" t="n">
        <v>45178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3416-2021</t>
        </is>
      </c>
      <c r="B427" s="1" t="n">
        <v>44218</v>
      </c>
      <c r="C427" s="1" t="n">
        <v>45178</v>
      </c>
      <c r="D427" t="inlineStr">
        <is>
          <t>ÖSTERGÖTLANDS LÄN</t>
        </is>
      </c>
      <c r="E427" t="inlineStr">
        <is>
          <t>FINSPÅNG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3398-2021</t>
        </is>
      </c>
      <c r="B428" s="1" t="n">
        <v>44218</v>
      </c>
      <c r="C428" s="1" t="n">
        <v>45178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3437-2021</t>
        </is>
      </c>
      <c r="B429" s="1" t="n">
        <v>44218</v>
      </c>
      <c r="C429" s="1" t="n">
        <v>45178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3503-2021</t>
        </is>
      </c>
      <c r="B430" s="1" t="n">
        <v>44218</v>
      </c>
      <c r="C430" s="1" t="n">
        <v>45178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3700-2021</t>
        </is>
      </c>
      <c r="B431" s="1" t="n">
        <v>44221</v>
      </c>
      <c r="C431" s="1" t="n">
        <v>45178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3762-2021</t>
        </is>
      </c>
      <c r="B432" s="1" t="n">
        <v>44221</v>
      </c>
      <c r="C432" s="1" t="n">
        <v>45178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Naturvårdsverket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4237-2021</t>
        </is>
      </c>
      <c r="B433" s="1" t="n">
        <v>44223</v>
      </c>
      <c r="C433" s="1" t="n">
        <v>45178</v>
      </c>
      <c r="D433" t="inlineStr">
        <is>
          <t>ÖSTERGÖTLANDS LÄN</t>
        </is>
      </c>
      <c r="E433" t="inlineStr">
        <is>
          <t>FINSPÅNG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4955-2021</t>
        </is>
      </c>
      <c r="B434" s="1" t="n">
        <v>44228</v>
      </c>
      <c r="C434" s="1" t="n">
        <v>45178</v>
      </c>
      <c r="D434" t="inlineStr">
        <is>
          <t>ÖSTERGÖTLANDS LÄN</t>
        </is>
      </c>
      <c r="E434" t="inlineStr">
        <is>
          <t>FINSPÅNG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5534-2021</t>
        </is>
      </c>
      <c r="B435" s="1" t="n">
        <v>44230</v>
      </c>
      <c r="C435" s="1" t="n">
        <v>45178</v>
      </c>
      <c r="D435" t="inlineStr">
        <is>
          <t>ÖSTERGÖTLANDS LÄN</t>
        </is>
      </c>
      <c r="E435" t="inlineStr">
        <is>
          <t>FINSPÅNG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7242-2021</t>
        </is>
      </c>
      <c r="B436" s="1" t="n">
        <v>44238</v>
      </c>
      <c r="C436" s="1" t="n">
        <v>45178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7543-2021</t>
        </is>
      </c>
      <c r="B437" s="1" t="n">
        <v>44239</v>
      </c>
      <c r="C437" s="1" t="n">
        <v>45178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7947-2021</t>
        </is>
      </c>
      <c r="B438" s="1" t="n">
        <v>44243</v>
      </c>
      <c r="C438" s="1" t="n">
        <v>45178</v>
      </c>
      <c r="D438" t="inlineStr">
        <is>
          <t>ÖSTERGÖTLANDS LÄN</t>
        </is>
      </c>
      <c r="E438" t="inlineStr">
        <is>
          <t>FINSPÅNG</t>
        </is>
      </c>
      <c r="G438" t="n">
        <v>8.5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8300-2021</t>
        </is>
      </c>
      <c r="B439" s="1" t="n">
        <v>44244</v>
      </c>
      <c r="C439" s="1" t="n">
        <v>45178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Naturvårdsverket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8554-2021</t>
        </is>
      </c>
      <c r="B440" s="1" t="n">
        <v>44245</v>
      </c>
      <c r="C440" s="1" t="n">
        <v>45178</v>
      </c>
      <c r="D440" t="inlineStr">
        <is>
          <t>ÖSTERGÖTLANDS LÄN</t>
        </is>
      </c>
      <c r="E440" t="inlineStr">
        <is>
          <t>FINSPÅNG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8688-2021</t>
        </is>
      </c>
      <c r="B441" s="1" t="n">
        <v>44246</v>
      </c>
      <c r="C441" s="1" t="n">
        <v>45178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8703-2021</t>
        </is>
      </c>
      <c r="B442" s="1" t="n">
        <v>44246</v>
      </c>
      <c r="C442" s="1" t="n">
        <v>45178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9148-2021</t>
        </is>
      </c>
      <c r="B443" s="1" t="n">
        <v>44249</v>
      </c>
      <c r="C443" s="1" t="n">
        <v>45178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9079-2021</t>
        </is>
      </c>
      <c r="B444" s="1" t="n">
        <v>44249</v>
      </c>
      <c r="C444" s="1" t="n">
        <v>45178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9159-2021</t>
        </is>
      </c>
      <c r="B445" s="1" t="n">
        <v>44249</v>
      </c>
      <c r="C445" s="1" t="n">
        <v>45178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9093-2021</t>
        </is>
      </c>
      <c r="B446" s="1" t="n">
        <v>44249</v>
      </c>
      <c r="C446" s="1" t="n">
        <v>45178</v>
      </c>
      <c r="D446" t="inlineStr">
        <is>
          <t>ÖSTERGÖTLANDS LÄN</t>
        </is>
      </c>
      <c r="E446" t="inlineStr">
        <is>
          <t>FINSPÅNG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9122-2021</t>
        </is>
      </c>
      <c r="B447" s="1" t="n">
        <v>44249</v>
      </c>
      <c r="C447" s="1" t="n">
        <v>45178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9139-2021</t>
        </is>
      </c>
      <c r="B448" s="1" t="n">
        <v>44249</v>
      </c>
      <c r="C448" s="1" t="n">
        <v>45178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Övriga Aktiebolag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9346-2021</t>
        </is>
      </c>
      <c r="B449" s="1" t="n">
        <v>44250</v>
      </c>
      <c r="C449" s="1" t="n">
        <v>45178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9390-2021</t>
        </is>
      </c>
      <c r="B450" s="1" t="n">
        <v>44250</v>
      </c>
      <c r="C450" s="1" t="n">
        <v>45178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9385-2021</t>
        </is>
      </c>
      <c r="B451" s="1" t="n">
        <v>44250</v>
      </c>
      <c r="C451" s="1" t="n">
        <v>45178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9765-2021</t>
        </is>
      </c>
      <c r="B452" s="1" t="n">
        <v>44252</v>
      </c>
      <c r="C452" s="1" t="n">
        <v>45178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Övriga Aktiebolag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9784-2021</t>
        </is>
      </c>
      <c r="B453" s="1" t="n">
        <v>44252</v>
      </c>
      <c r="C453" s="1" t="n">
        <v>45178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9832-2021</t>
        </is>
      </c>
      <c r="B454" s="1" t="n">
        <v>44253</v>
      </c>
      <c r="C454" s="1" t="n">
        <v>45178</v>
      </c>
      <c r="D454" t="inlineStr">
        <is>
          <t>ÖSTERGÖTLANDS LÄN</t>
        </is>
      </c>
      <c r="E454" t="inlineStr">
        <is>
          <t>FINSPÅNG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10465-2021</t>
        </is>
      </c>
      <c r="B455" s="1" t="n">
        <v>44257</v>
      </c>
      <c r="C455" s="1" t="n">
        <v>45178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10462-2021</t>
        </is>
      </c>
      <c r="B456" s="1" t="n">
        <v>44257</v>
      </c>
      <c r="C456" s="1" t="n">
        <v>45178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Övriga Aktiebolag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10654-2021</t>
        </is>
      </c>
      <c r="B457" s="1" t="n">
        <v>44258</v>
      </c>
      <c r="C457" s="1" t="n">
        <v>45178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10678-2021</t>
        </is>
      </c>
      <c r="B458" s="1" t="n">
        <v>44258</v>
      </c>
      <c r="C458" s="1" t="n">
        <v>45178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10866-2021</t>
        </is>
      </c>
      <c r="B459" s="1" t="n">
        <v>44259</v>
      </c>
      <c r="C459" s="1" t="n">
        <v>45178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10881-2021</t>
        </is>
      </c>
      <c r="B460" s="1" t="n">
        <v>44259</v>
      </c>
      <c r="C460" s="1" t="n">
        <v>45178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Övriga Aktiebolag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10830-2021</t>
        </is>
      </c>
      <c r="B461" s="1" t="n">
        <v>44259</v>
      </c>
      <c r="C461" s="1" t="n">
        <v>45178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11494-2021</t>
        </is>
      </c>
      <c r="B462" s="1" t="n">
        <v>44264</v>
      </c>
      <c r="C462" s="1" t="n">
        <v>45178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11902-2021</t>
        </is>
      </c>
      <c r="B463" s="1" t="n">
        <v>44265</v>
      </c>
      <c r="C463" s="1" t="n">
        <v>45178</v>
      </c>
      <c r="D463" t="inlineStr">
        <is>
          <t>ÖSTERGÖTLANDS LÄN</t>
        </is>
      </c>
      <c r="E463" t="inlineStr">
        <is>
          <t>FINSPÅNG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11892-2021</t>
        </is>
      </c>
      <c r="B464" s="1" t="n">
        <v>44265</v>
      </c>
      <c r="C464" s="1" t="n">
        <v>45178</v>
      </c>
      <c r="D464" t="inlineStr">
        <is>
          <t>ÖSTERGÖTLANDS LÄN</t>
        </is>
      </c>
      <c r="E464" t="inlineStr">
        <is>
          <t>FINSPÅNG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12565-2021</t>
        </is>
      </c>
      <c r="B465" s="1" t="n">
        <v>44267</v>
      </c>
      <c r="C465" s="1" t="n">
        <v>45178</v>
      </c>
      <c r="D465" t="inlineStr">
        <is>
          <t>ÖSTERGÖTLANDS LÄN</t>
        </is>
      </c>
      <c r="E465" t="inlineStr">
        <is>
          <t>FINSPÅNG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12464-2021</t>
        </is>
      </c>
      <c r="B466" s="1" t="n">
        <v>44267</v>
      </c>
      <c r="C466" s="1" t="n">
        <v>45178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Övriga Aktiebolag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12561-2021</t>
        </is>
      </c>
      <c r="B467" s="1" t="n">
        <v>44267</v>
      </c>
      <c r="C467" s="1" t="n">
        <v>45178</v>
      </c>
      <c r="D467" t="inlineStr">
        <is>
          <t>ÖSTERGÖTLANDS LÄN</t>
        </is>
      </c>
      <c r="E467" t="inlineStr">
        <is>
          <t>FINSPÅNG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12455-2021</t>
        </is>
      </c>
      <c r="B468" s="1" t="n">
        <v>44267</v>
      </c>
      <c r="C468" s="1" t="n">
        <v>45178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13161-2021</t>
        </is>
      </c>
      <c r="B469" s="1" t="n">
        <v>44272</v>
      </c>
      <c r="C469" s="1" t="n">
        <v>45178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Övriga Aktiebolag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13138-2021</t>
        </is>
      </c>
      <c r="B470" s="1" t="n">
        <v>44272</v>
      </c>
      <c r="C470" s="1" t="n">
        <v>45178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15434-2021</t>
        </is>
      </c>
      <c r="B471" s="1" t="n">
        <v>44285</v>
      </c>
      <c r="C471" s="1" t="n">
        <v>45178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17246-2021</t>
        </is>
      </c>
      <c r="B472" s="1" t="n">
        <v>44298</v>
      </c>
      <c r="C472" s="1" t="n">
        <v>45178</v>
      </c>
      <c r="D472" t="inlineStr">
        <is>
          <t>ÖSTERGÖTLANDS LÄN</t>
        </is>
      </c>
      <c r="E472" t="inlineStr">
        <is>
          <t>FINSPÅNG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18184-2021</t>
        </is>
      </c>
      <c r="B473" s="1" t="n">
        <v>44302</v>
      </c>
      <c r="C473" s="1" t="n">
        <v>45178</v>
      </c>
      <c r="D473" t="inlineStr">
        <is>
          <t>ÖSTERGÖTLANDS LÄN</t>
        </is>
      </c>
      <c r="E473" t="inlineStr">
        <is>
          <t>FINSPÅNG</t>
        </is>
      </c>
      <c r="G473" t="n">
        <v>5.4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18361-2021</t>
        </is>
      </c>
      <c r="B474" s="1" t="n">
        <v>44305</v>
      </c>
      <c r="C474" s="1" t="n">
        <v>45178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18360-2021</t>
        </is>
      </c>
      <c r="B475" s="1" t="n">
        <v>44305</v>
      </c>
      <c r="C475" s="1" t="n">
        <v>45178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18262-2021</t>
        </is>
      </c>
      <c r="B476" s="1" t="n">
        <v>44305</v>
      </c>
      <c r="C476" s="1" t="n">
        <v>45178</v>
      </c>
      <c r="D476" t="inlineStr">
        <is>
          <t>ÖSTERGÖTLANDS LÄN</t>
        </is>
      </c>
      <c r="E476" t="inlineStr">
        <is>
          <t>FINSPÅNG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18988-2021</t>
        </is>
      </c>
      <c r="B477" s="1" t="n">
        <v>44308</v>
      </c>
      <c r="C477" s="1" t="n">
        <v>45178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19755-2021</t>
        </is>
      </c>
      <c r="B478" s="1" t="n">
        <v>44313</v>
      </c>
      <c r="C478" s="1" t="n">
        <v>45178</v>
      </c>
      <c r="D478" t="inlineStr">
        <is>
          <t>ÖSTERGÖTLANDS LÄN</t>
        </is>
      </c>
      <c r="E478" t="inlineStr">
        <is>
          <t>FINSPÅNG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19971-2021</t>
        </is>
      </c>
      <c r="B479" s="1" t="n">
        <v>44313</v>
      </c>
      <c r="C479" s="1" t="n">
        <v>45178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19987-2021</t>
        </is>
      </c>
      <c r="B480" s="1" t="n">
        <v>44313</v>
      </c>
      <c r="C480" s="1" t="n">
        <v>45178</v>
      </c>
      <c r="D480" t="inlineStr">
        <is>
          <t>ÖSTERGÖTLANDS LÄN</t>
        </is>
      </c>
      <c r="E480" t="inlineStr">
        <is>
          <t>FINSPÅNG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20056-2021</t>
        </is>
      </c>
      <c r="B481" s="1" t="n">
        <v>44314</v>
      </c>
      <c r="C481" s="1" t="n">
        <v>45178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20226-2021</t>
        </is>
      </c>
      <c r="B482" s="1" t="n">
        <v>44314</v>
      </c>
      <c r="C482" s="1" t="n">
        <v>45178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20287-2021</t>
        </is>
      </c>
      <c r="B483" s="1" t="n">
        <v>44314</v>
      </c>
      <c r="C483" s="1" t="n">
        <v>45178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20235-2021</t>
        </is>
      </c>
      <c r="B484" s="1" t="n">
        <v>44314</v>
      </c>
      <c r="C484" s="1" t="n">
        <v>45178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20411-2021</t>
        </is>
      </c>
      <c r="B485" s="1" t="n">
        <v>44315</v>
      </c>
      <c r="C485" s="1" t="n">
        <v>45178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20480-2021</t>
        </is>
      </c>
      <c r="B486" s="1" t="n">
        <v>44315</v>
      </c>
      <c r="C486" s="1" t="n">
        <v>45178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20485-2021</t>
        </is>
      </c>
      <c r="B487" s="1" t="n">
        <v>44315</v>
      </c>
      <c r="C487" s="1" t="n">
        <v>45178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20403-2021</t>
        </is>
      </c>
      <c r="B488" s="1" t="n">
        <v>44315</v>
      </c>
      <c r="C488" s="1" t="n">
        <v>45178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20444-2021</t>
        </is>
      </c>
      <c r="B489" s="1" t="n">
        <v>44315</v>
      </c>
      <c r="C489" s="1" t="n">
        <v>45178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28791-2021</t>
        </is>
      </c>
      <c r="B490" s="1" t="n">
        <v>44357</v>
      </c>
      <c r="C490" s="1" t="n">
        <v>45178</v>
      </c>
      <c r="D490" t="inlineStr">
        <is>
          <t>ÖSTERGÖTLANDS LÄN</t>
        </is>
      </c>
      <c r="E490" t="inlineStr">
        <is>
          <t>FINSPÅNG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28742-2021</t>
        </is>
      </c>
      <c r="B491" s="1" t="n">
        <v>44357</v>
      </c>
      <c r="C491" s="1" t="n">
        <v>45178</v>
      </c>
      <c r="D491" t="inlineStr">
        <is>
          <t>ÖSTERGÖTLANDS LÄN</t>
        </is>
      </c>
      <c r="E491" t="inlineStr">
        <is>
          <t>FINSPÅNG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29709-2021</t>
        </is>
      </c>
      <c r="B492" s="1" t="n">
        <v>44362</v>
      </c>
      <c r="C492" s="1" t="n">
        <v>45178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29718-2021</t>
        </is>
      </c>
      <c r="B493" s="1" t="n">
        <v>44362</v>
      </c>
      <c r="C493" s="1" t="n">
        <v>45178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29716-2021</t>
        </is>
      </c>
      <c r="B494" s="1" t="n">
        <v>44362</v>
      </c>
      <c r="C494" s="1" t="n">
        <v>45178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31334-2021</t>
        </is>
      </c>
      <c r="B495" s="1" t="n">
        <v>44368</v>
      </c>
      <c r="C495" s="1" t="n">
        <v>45178</v>
      </c>
      <c r="D495" t="inlineStr">
        <is>
          <t>ÖSTERGÖTLANDS LÄN</t>
        </is>
      </c>
      <c r="E495" t="inlineStr">
        <is>
          <t>FINSPÅNG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31375-2021</t>
        </is>
      </c>
      <c r="B496" s="1" t="n">
        <v>44368</v>
      </c>
      <c r="C496" s="1" t="n">
        <v>45178</v>
      </c>
      <c r="D496" t="inlineStr">
        <is>
          <t>ÖSTERGÖTLANDS LÄN</t>
        </is>
      </c>
      <c r="E496" t="inlineStr">
        <is>
          <t>FINSPÅNG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31369-2021</t>
        </is>
      </c>
      <c r="B497" s="1" t="n">
        <v>44368</v>
      </c>
      <c r="C497" s="1" t="n">
        <v>45178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31309-2021</t>
        </is>
      </c>
      <c r="B498" s="1" t="n">
        <v>44368</v>
      </c>
      <c r="C498" s="1" t="n">
        <v>45178</v>
      </c>
      <c r="D498" t="inlineStr">
        <is>
          <t>ÖSTERGÖTLANDS LÄN</t>
        </is>
      </c>
      <c r="E498" t="inlineStr">
        <is>
          <t>FINSPÅNG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31373-2021</t>
        </is>
      </c>
      <c r="B499" s="1" t="n">
        <v>44368</v>
      </c>
      <c r="C499" s="1" t="n">
        <v>45178</v>
      </c>
      <c r="D499" t="inlineStr">
        <is>
          <t>ÖSTERGÖTLANDS LÄN</t>
        </is>
      </c>
      <c r="E499" t="inlineStr">
        <is>
          <t>FINSPÅNG</t>
        </is>
      </c>
      <c r="G499" t="n">
        <v>13.8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31571-2021</t>
        </is>
      </c>
      <c r="B500" s="1" t="n">
        <v>44369</v>
      </c>
      <c r="C500" s="1" t="n">
        <v>45178</v>
      </c>
      <c r="D500" t="inlineStr">
        <is>
          <t>ÖSTERGÖTLANDS LÄN</t>
        </is>
      </c>
      <c r="E500" t="inlineStr">
        <is>
          <t>FINSPÅNG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31821-2021</t>
        </is>
      </c>
      <c r="B501" s="1" t="n">
        <v>44369</v>
      </c>
      <c r="C501" s="1" t="n">
        <v>45178</v>
      </c>
      <c r="D501" t="inlineStr">
        <is>
          <t>ÖSTERGÖTLANDS LÄN</t>
        </is>
      </c>
      <c r="E501" t="inlineStr">
        <is>
          <t>FINSPÅNG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31850-2021</t>
        </is>
      </c>
      <c r="B502" s="1" t="n">
        <v>44369</v>
      </c>
      <c r="C502" s="1" t="n">
        <v>45178</v>
      </c>
      <c r="D502" t="inlineStr">
        <is>
          <t>ÖSTERGÖTLANDS LÄN</t>
        </is>
      </c>
      <c r="E502" t="inlineStr">
        <is>
          <t>FINSPÅNG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31376-2021</t>
        </is>
      </c>
      <c r="B503" s="1" t="n">
        <v>44369</v>
      </c>
      <c r="C503" s="1" t="n">
        <v>45178</v>
      </c>
      <c r="D503" t="inlineStr">
        <is>
          <t>ÖSTERGÖTLANDS LÄN</t>
        </is>
      </c>
      <c r="E503" t="inlineStr">
        <is>
          <t>FINSPÅNG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32596-2021</t>
        </is>
      </c>
      <c r="B504" s="1" t="n">
        <v>44375</v>
      </c>
      <c r="C504" s="1" t="n">
        <v>45178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33173-2021</t>
        </is>
      </c>
      <c r="B505" s="1" t="n">
        <v>44376</v>
      </c>
      <c r="C505" s="1" t="n">
        <v>45178</v>
      </c>
      <c r="D505" t="inlineStr">
        <is>
          <t>ÖSTERGÖTLANDS LÄN</t>
        </is>
      </c>
      <c r="E505" t="inlineStr">
        <is>
          <t>FINSPÅNG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33584-2021</t>
        </is>
      </c>
      <c r="B506" s="1" t="n">
        <v>44377</v>
      </c>
      <c r="C506" s="1" t="n">
        <v>45178</v>
      </c>
      <c r="D506" t="inlineStr">
        <is>
          <t>ÖSTERGÖTLANDS LÄN</t>
        </is>
      </c>
      <c r="E506" t="inlineStr">
        <is>
          <t>FINSPÅNG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33746-2021</t>
        </is>
      </c>
      <c r="B507" s="1" t="n">
        <v>44378</v>
      </c>
      <c r="C507" s="1" t="n">
        <v>45178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33694-2021</t>
        </is>
      </c>
      <c r="B508" s="1" t="n">
        <v>44378</v>
      </c>
      <c r="C508" s="1" t="n">
        <v>45178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35096-2021</t>
        </is>
      </c>
      <c r="B509" s="1" t="n">
        <v>44383</v>
      </c>
      <c r="C509" s="1" t="n">
        <v>45178</v>
      </c>
      <c r="D509" t="inlineStr">
        <is>
          <t>ÖSTERGÖTLANDS LÄN</t>
        </is>
      </c>
      <c r="E509" t="inlineStr">
        <is>
          <t>FINSPÅNG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35098-2021</t>
        </is>
      </c>
      <c r="B510" s="1" t="n">
        <v>44383</v>
      </c>
      <c r="C510" s="1" t="n">
        <v>45178</v>
      </c>
      <c r="D510" t="inlineStr">
        <is>
          <t>ÖSTERGÖTLANDS LÄN</t>
        </is>
      </c>
      <c r="E510" t="inlineStr">
        <is>
          <t>FINSPÅNG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36545-2021</t>
        </is>
      </c>
      <c r="B511" s="1" t="n">
        <v>44391</v>
      </c>
      <c r="C511" s="1" t="n">
        <v>45178</v>
      </c>
      <c r="D511" t="inlineStr">
        <is>
          <t>ÖSTERGÖTLANDS LÄN</t>
        </is>
      </c>
      <c r="E511" t="inlineStr">
        <is>
          <t>FINSPÅNG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37154-2021</t>
        </is>
      </c>
      <c r="B512" s="1" t="n">
        <v>44396</v>
      </c>
      <c r="C512" s="1" t="n">
        <v>45178</v>
      </c>
      <c r="D512" t="inlineStr">
        <is>
          <t>ÖSTERGÖTLANDS LÄN</t>
        </is>
      </c>
      <c r="E512" t="inlineStr">
        <is>
          <t>FINSPÅNG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38474-2021</t>
        </is>
      </c>
      <c r="B513" s="1" t="n">
        <v>44406</v>
      </c>
      <c r="C513" s="1" t="n">
        <v>45178</v>
      </c>
      <c r="D513" t="inlineStr">
        <is>
          <t>ÖSTERGÖTLANDS LÄN</t>
        </is>
      </c>
      <c r="E513" t="inlineStr">
        <is>
          <t>FINSPÅNG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39007-2021</t>
        </is>
      </c>
      <c r="B514" s="1" t="n">
        <v>44412</v>
      </c>
      <c r="C514" s="1" t="n">
        <v>45178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39043-2021</t>
        </is>
      </c>
      <c r="B515" s="1" t="n">
        <v>44412</v>
      </c>
      <c r="C515" s="1" t="n">
        <v>45178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40306-2021</t>
        </is>
      </c>
      <c r="B516" s="1" t="n">
        <v>44419</v>
      </c>
      <c r="C516" s="1" t="n">
        <v>45178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40550-2021</t>
        </is>
      </c>
      <c r="B517" s="1" t="n">
        <v>44420</v>
      </c>
      <c r="C517" s="1" t="n">
        <v>45178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40544-2021</t>
        </is>
      </c>
      <c r="B518" s="1" t="n">
        <v>44420</v>
      </c>
      <c r="C518" s="1" t="n">
        <v>45178</v>
      </c>
      <c r="D518" t="inlineStr">
        <is>
          <t>ÖSTERGÖTLANDS LÄN</t>
        </is>
      </c>
      <c r="E518" t="inlineStr">
        <is>
          <t>FINSPÅNG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41397-2021</t>
        </is>
      </c>
      <c r="B519" s="1" t="n">
        <v>44424</v>
      </c>
      <c r="C519" s="1" t="n">
        <v>45178</v>
      </c>
      <c r="D519" t="inlineStr">
        <is>
          <t>ÖSTERGÖTLANDS LÄN</t>
        </is>
      </c>
      <c r="E519" t="inlineStr">
        <is>
          <t>FINSPÅNG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41510-2021</t>
        </is>
      </c>
      <c r="B520" s="1" t="n">
        <v>44424</v>
      </c>
      <c r="C520" s="1" t="n">
        <v>45178</v>
      </c>
      <c r="D520" t="inlineStr">
        <is>
          <t>ÖSTERGÖTLANDS LÄN</t>
        </is>
      </c>
      <c r="E520" t="inlineStr">
        <is>
          <t>FINSPÅNG</t>
        </is>
      </c>
      <c r="G520" t="n">
        <v>9.6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41924-2021</t>
        </is>
      </c>
      <c r="B521" s="1" t="n">
        <v>44425</v>
      </c>
      <c r="C521" s="1" t="n">
        <v>45178</v>
      </c>
      <c r="D521" t="inlineStr">
        <is>
          <t>ÖSTERGÖTLANDS LÄN</t>
        </is>
      </c>
      <c r="E521" t="inlineStr">
        <is>
          <t>FINSPÅNG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41932-2021</t>
        </is>
      </c>
      <c r="B522" s="1" t="n">
        <v>44425</v>
      </c>
      <c r="C522" s="1" t="n">
        <v>45178</v>
      </c>
      <c r="D522" t="inlineStr">
        <is>
          <t>ÖSTERGÖTLANDS LÄN</t>
        </is>
      </c>
      <c r="E522" t="inlineStr">
        <is>
          <t>FINSPÅNG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45178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45178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45178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45178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45178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45178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45178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45178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45178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45178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45178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45178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45178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45178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45178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45178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45178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45178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45178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45178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45178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45178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45178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45178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45178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45178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45178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45178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45178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45178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45178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45178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45178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45178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45178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45178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45178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45178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45178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45178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45178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45178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45178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45178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45178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45178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45178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45178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45178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45178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45178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45178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45178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45178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45178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45178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45178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45178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45178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45178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45178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45178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45178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45178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45178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45178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45178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45178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45178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45178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45178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45178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45178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45178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45178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45178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45178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45178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45178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45178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45178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45178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45178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45178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45178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45178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45178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45178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45178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45178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45178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45178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45178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45178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45178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45178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45178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45178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45178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45178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45178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45178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45178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45178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45178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45178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45178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45178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45178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45178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45178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45178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45178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45178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45178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45178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45178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45178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45178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45178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45178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45178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45178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45178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45178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45178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45178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45178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45178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45178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45178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45178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45178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45178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45178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45178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45178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45178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45178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45178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45178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45178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45178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45178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45178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45178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45178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45178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45178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45178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45178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45178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45178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45178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45178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45178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45178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45178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45178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45178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45178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45178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45178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45178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45178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45178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45178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45178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45178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45178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45178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45178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45178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45178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45178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45178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45178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45178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45178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45178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45178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45178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45178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45178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45178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45178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45178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45178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45178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45178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45178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45178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45178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45178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45178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45178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45178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45178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45178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45178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45178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45178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45178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45178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45178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45178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45178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45178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45178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45178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45178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45178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45178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45178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45178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45178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45178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45178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45178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45178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45178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45178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45178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45178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45178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45178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45178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45178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45178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45178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45178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45178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45178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45178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45178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45178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45178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45178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45178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45178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45178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45178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45178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45178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45178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45178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45178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45178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45178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45178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45178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45178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45178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45178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45178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45178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45178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45178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45178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45178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45178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45178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45178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45178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45178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45178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45178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45178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45178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45178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45178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45178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45178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45178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45178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45178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45178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45178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45178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45178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45178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45178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45178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45178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45178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45178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45178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45178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45178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45178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45178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45178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45178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45178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45178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45178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45178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45178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45178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45178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45178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45178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45178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45178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45178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45178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45178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45178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45178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45178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45178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45178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45178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45178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45178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45178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45178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45178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45178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45178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45178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45178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45178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45178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45178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45178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45178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45178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45178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45178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45178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45178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45178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45178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45178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45178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45178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45178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45178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45178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45178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45178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45178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45178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45178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45178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45178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45178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45178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45178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45178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45178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41328-2023</t>
        </is>
      </c>
      <c r="B875" s="1" t="n">
        <v>45174</v>
      </c>
      <c r="C875" s="1" t="n">
        <v>45178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2023-09-09T05:25:23Z</dcterms:created>
  <dcterms:modified xmlns:dcterms="http://purl.org/dc/terms/" xmlns:xsi="http://www.w3.org/2001/XMLSchema-instance" xsi:type="dcterms:W3CDTF">2023-09-09T05:25:24Z</dcterms:modified>
</cp:coreProperties>
</file>