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16014-2019</t>
        </is>
      </c>
      <c r="B2" s="1" t="n">
        <v>43544</v>
      </c>
      <c r="C2" s="1" t="n">
        <v>45175</v>
      </c>
      <c r="D2" t="inlineStr">
        <is>
          <t>SÖDERMANLANDS LÄN</t>
        </is>
      </c>
      <c r="E2" t="inlineStr">
        <is>
          <t>FLEN</t>
        </is>
      </c>
      <c r="F2" t="inlineStr">
        <is>
          <t>Kommuner</t>
        </is>
      </c>
      <c r="G2" t="n">
        <v>22.3</v>
      </c>
      <c r="H2" t="n">
        <v>4</v>
      </c>
      <c r="I2" t="n">
        <v>11</v>
      </c>
      <c r="J2" t="n">
        <v>6</v>
      </c>
      <c r="K2" t="n">
        <v>3</v>
      </c>
      <c r="L2" t="n">
        <v>1</v>
      </c>
      <c r="M2" t="n">
        <v>0</v>
      </c>
      <c r="N2" t="n">
        <v>0</v>
      </c>
      <c r="O2" t="n">
        <v>10</v>
      </c>
      <c r="P2" t="n">
        <v>4</v>
      </c>
      <c r="Q2" t="n">
        <v>22</v>
      </c>
      <c r="R2" s="2" t="inlineStr">
        <is>
          <t>Raggtaggsvamp
Bombmurkla
Grangråticka
Koppartaggsvamp
Druvfingersvamp
Motaggsvamp
Rosenticka
Spillkråka
Svedjenäva
Ullticka
Blomkålssvamp
Fjällig taggsvamp s.str.
Granbarkgnagare
Grön sköldmossa
Jättesvampmal
Kryddspindling
Mindre märgborre
Skarp dropptaggsvamp
Svavelriska
Toppvaxskivling
Zontaggsvamp
Blåsippa</t>
        </is>
      </c>
      <c r="S2">
        <f>HYPERLINK("https://klasma.github.io/Logging_FLEN/artfynd/A 16014-2019.xlsx")</f>
        <v/>
      </c>
      <c r="T2">
        <f>HYPERLINK("https://klasma.github.io/Logging_FLEN/kartor/A 16014-2019.png")</f>
        <v/>
      </c>
      <c r="V2">
        <f>HYPERLINK("https://klasma.github.io/Logging_FLEN/klagomål/A 16014-2019.docx")</f>
        <v/>
      </c>
      <c r="W2">
        <f>HYPERLINK("https://klasma.github.io/Logging_FLEN/klagomålsmail/A 16014-2019.docx")</f>
        <v/>
      </c>
      <c r="X2">
        <f>HYPERLINK("https://klasma.github.io/Logging_FLEN/tillsyn/A 16014-2019.docx")</f>
        <v/>
      </c>
      <c r="Y2">
        <f>HYPERLINK("https://klasma.github.io/Logging_FLEN/tillsynsmail/A 16014-2019.docx")</f>
        <v/>
      </c>
    </row>
    <row r="3" ht="15" customHeight="1">
      <c r="A3" t="inlineStr">
        <is>
          <t>A 54631-2022</t>
        </is>
      </c>
      <c r="B3" s="1" t="n">
        <v>44883</v>
      </c>
      <c r="C3" s="1" t="n">
        <v>45175</v>
      </c>
      <c r="D3" t="inlineStr">
        <is>
          <t>SÖDERMANLANDS LÄN</t>
        </is>
      </c>
      <c r="E3" t="inlineStr">
        <is>
          <t>FLEN</t>
        </is>
      </c>
      <c r="G3" t="n">
        <v>3.9</v>
      </c>
      <c r="H3" t="n">
        <v>2</v>
      </c>
      <c r="I3" t="n">
        <v>8</v>
      </c>
      <c r="J3" t="n">
        <v>2</v>
      </c>
      <c r="K3" t="n">
        <v>3</v>
      </c>
      <c r="L3" t="n">
        <v>0</v>
      </c>
      <c r="M3" t="n">
        <v>0</v>
      </c>
      <c r="N3" t="n">
        <v>0</v>
      </c>
      <c r="O3" t="n">
        <v>5</v>
      </c>
      <c r="P3" t="n">
        <v>3</v>
      </c>
      <c r="Q3" t="n">
        <v>13</v>
      </c>
      <c r="R3" s="2" t="inlineStr">
        <is>
          <t>Bombmurkla
Grangråticka
Kopparspindling
Fyrflikig jordstjärna
Svart taggsvamp
Brandticka
Fjällig taggsvamp s.str.
Flagellkvastmossa
Grön sköldmossa
Guldkremla
Kamjordstjärna
Skarp dropptaggsvamp
Zontaggsvamp</t>
        </is>
      </c>
      <c r="S3">
        <f>HYPERLINK("https://klasma.github.io/Logging_FLEN/artfynd/A 54631-2022.xlsx")</f>
        <v/>
      </c>
      <c r="T3">
        <f>HYPERLINK("https://klasma.github.io/Logging_FLEN/kartor/A 54631-2022.png")</f>
        <v/>
      </c>
      <c r="V3">
        <f>HYPERLINK("https://klasma.github.io/Logging_FLEN/klagomål/A 54631-2022.docx")</f>
        <v/>
      </c>
      <c r="W3">
        <f>HYPERLINK("https://klasma.github.io/Logging_FLEN/klagomålsmail/A 54631-2022.docx")</f>
        <v/>
      </c>
      <c r="X3">
        <f>HYPERLINK("https://klasma.github.io/Logging_FLEN/tillsyn/A 54631-2022.docx")</f>
        <v/>
      </c>
      <c r="Y3">
        <f>HYPERLINK("https://klasma.github.io/Logging_FLEN/tillsynsmail/A 54631-2022.docx")</f>
        <v/>
      </c>
    </row>
    <row r="4" ht="15" customHeight="1">
      <c r="A4" t="inlineStr">
        <is>
          <t>A 54665-2022</t>
        </is>
      </c>
      <c r="B4" s="1" t="n">
        <v>44883</v>
      </c>
      <c r="C4" s="1" t="n">
        <v>45175</v>
      </c>
      <c r="D4" t="inlineStr">
        <is>
          <t>SÖDERMANLANDS LÄN</t>
        </is>
      </c>
      <c r="E4" t="inlineStr">
        <is>
          <t>FLEN</t>
        </is>
      </c>
      <c r="G4" t="n">
        <v>3.4</v>
      </c>
      <c r="H4" t="n">
        <v>1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0</v>
      </c>
      <c r="O4" t="n">
        <v>3</v>
      </c>
      <c r="P4" t="n">
        <v>0</v>
      </c>
      <c r="Q4" t="n">
        <v>10</v>
      </c>
      <c r="R4" s="2" t="inlineStr">
        <is>
          <t>Kandelabersvamp
Tallticka
Veckticka
Fällmossa
Granbarkgnagare
Grön sköldmossa
Guldlockmossa
Hasselticka
Platt fjädermossa
Rävticka</t>
        </is>
      </c>
      <c r="S4">
        <f>HYPERLINK("https://klasma.github.io/Logging_FLEN/artfynd/A 54665-2022.xlsx")</f>
        <v/>
      </c>
      <c r="T4">
        <f>HYPERLINK("https://klasma.github.io/Logging_FLEN/kartor/A 54665-2022.png")</f>
        <v/>
      </c>
      <c r="V4">
        <f>HYPERLINK("https://klasma.github.io/Logging_FLEN/klagomål/A 54665-2022.docx")</f>
        <v/>
      </c>
      <c r="W4">
        <f>HYPERLINK("https://klasma.github.io/Logging_FLEN/klagomålsmail/A 54665-2022.docx")</f>
        <v/>
      </c>
      <c r="X4">
        <f>HYPERLINK("https://klasma.github.io/Logging_FLEN/tillsyn/A 54665-2022.docx")</f>
        <v/>
      </c>
      <c r="Y4">
        <f>HYPERLINK("https://klasma.github.io/Logging_FLEN/tillsynsmail/A 54665-2022.docx")</f>
        <v/>
      </c>
    </row>
    <row r="5" ht="15" customHeight="1">
      <c r="A5" t="inlineStr">
        <is>
          <t>A 30095-2021</t>
        </is>
      </c>
      <c r="B5" s="1" t="n">
        <v>44363</v>
      </c>
      <c r="C5" s="1" t="n">
        <v>45175</v>
      </c>
      <c r="D5" t="inlineStr">
        <is>
          <t>SÖDERMANLANDS LÄN</t>
        </is>
      </c>
      <c r="E5" t="inlineStr">
        <is>
          <t>FLEN</t>
        </is>
      </c>
      <c r="G5" t="n">
        <v>8.4</v>
      </c>
      <c r="H5" t="n">
        <v>1</v>
      </c>
      <c r="I5" t="n">
        <v>5</v>
      </c>
      <c r="J5" t="n">
        <v>3</v>
      </c>
      <c r="K5" t="n">
        <v>1</v>
      </c>
      <c r="L5" t="n">
        <v>0</v>
      </c>
      <c r="M5" t="n">
        <v>0</v>
      </c>
      <c r="N5" t="n">
        <v>0</v>
      </c>
      <c r="O5" t="n">
        <v>4</v>
      </c>
      <c r="P5" t="n">
        <v>1</v>
      </c>
      <c r="Q5" t="n">
        <v>9</v>
      </c>
      <c r="R5" s="2" t="inlineStr">
        <is>
          <t>Grangråticka
Grantaggsvamp
Orange taggsvamp
Svedjenäva
Blanksvart trämyra
Fjällig taggsvamp s.str.
Grön sköldmossa
Grönpyrola
Skarp dropptaggsvamp</t>
        </is>
      </c>
      <c r="S5">
        <f>HYPERLINK("https://klasma.github.io/Logging_FLEN/artfynd/A 30095-2021.xlsx")</f>
        <v/>
      </c>
      <c r="T5">
        <f>HYPERLINK("https://klasma.github.io/Logging_FLEN/kartor/A 30095-2021.png")</f>
        <v/>
      </c>
      <c r="V5">
        <f>HYPERLINK("https://klasma.github.io/Logging_FLEN/klagomål/A 30095-2021.docx")</f>
        <v/>
      </c>
      <c r="W5">
        <f>HYPERLINK("https://klasma.github.io/Logging_FLEN/klagomålsmail/A 30095-2021.docx")</f>
        <v/>
      </c>
      <c r="X5">
        <f>HYPERLINK("https://klasma.github.io/Logging_FLEN/tillsyn/A 30095-2021.docx")</f>
        <v/>
      </c>
      <c r="Y5">
        <f>HYPERLINK("https://klasma.github.io/Logging_FLEN/tillsynsmail/A 30095-2021.docx")</f>
        <v/>
      </c>
    </row>
    <row r="6" ht="15" customHeight="1">
      <c r="A6" t="inlineStr">
        <is>
          <t>A 3873-2022</t>
        </is>
      </c>
      <c r="B6" s="1" t="n">
        <v>44587</v>
      </c>
      <c r="C6" s="1" t="n">
        <v>45175</v>
      </c>
      <c r="D6" t="inlineStr">
        <is>
          <t>SÖDERMANLANDS LÄN</t>
        </is>
      </c>
      <c r="E6" t="inlineStr">
        <is>
          <t>FLEN</t>
        </is>
      </c>
      <c r="G6" t="n">
        <v>3.4</v>
      </c>
      <c r="H6" t="n">
        <v>1</v>
      </c>
      <c r="I6" t="n">
        <v>6</v>
      </c>
      <c r="J6" t="n">
        <v>3</v>
      </c>
      <c r="K6" t="n">
        <v>0</v>
      </c>
      <c r="L6" t="n">
        <v>0</v>
      </c>
      <c r="M6" t="n">
        <v>0</v>
      </c>
      <c r="N6" t="n">
        <v>0</v>
      </c>
      <c r="O6" t="n">
        <v>3</v>
      </c>
      <c r="P6" t="n">
        <v>0</v>
      </c>
      <c r="Q6" t="n">
        <v>9</v>
      </c>
      <c r="R6" s="2" t="inlineStr">
        <is>
          <t>Ekticka
Fyrflikig jordstjärna
Ullticka
Fällmossa
Granbarkgnagare
Grön sköldmossa
Guldlockmossa
Hasselticka
Platt fjädermossa</t>
        </is>
      </c>
      <c r="S6">
        <f>HYPERLINK("https://klasma.github.io/Logging_FLEN/artfynd/A 3873-2022.xlsx")</f>
        <v/>
      </c>
      <c r="T6">
        <f>HYPERLINK("https://klasma.github.io/Logging_FLEN/kartor/A 3873-2022.png")</f>
        <v/>
      </c>
      <c r="V6">
        <f>HYPERLINK("https://klasma.github.io/Logging_FLEN/klagomål/A 3873-2022.docx")</f>
        <v/>
      </c>
      <c r="W6">
        <f>HYPERLINK("https://klasma.github.io/Logging_FLEN/klagomålsmail/A 3873-2022.docx")</f>
        <v/>
      </c>
      <c r="X6">
        <f>HYPERLINK("https://klasma.github.io/Logging_FLEN/tillsyn/A 3873-2022.docx")</f>
        <v/>
      </c>
      <c r="Y6">
        <f>HYPERLINK("https://klasma.github.io/Logging_FLEN/tillsynsmail/A 3873-2022.docx")</f>
        <v/>
      </c>
    </row>
    <row r="7" ht="15" customHeight="1">
      <c r="A7" t="inlineStr">
        <is>
          <t>A 50828-2020</t>
        </is>
      </c>
      <c r="B7" s="1" t="n">
        <v>44111</v>
      </c>
      <c r="C7" s="1" t="n">
        <v>45175</v>
      </c>
      <c r="D7" t="inlineStr">
        <is>
          <t>SÖDERMANLANDS LÄN</t>
        </is>
      </c>
      <c r="E7" t="inlineStr">
        <is>
          <t>FLEN</t>
        </is>
      </c>
      <c r="G7" t="n">
        <v>3</v>
      </c>
      <c r="H7" t="n">
        <v>1</v>
      </c>
      <c r="I7" t="n">
        <v>5</v>
      </c>
      <c r="J7" t="n">
        <v>1</v>
      </c>
      <c r="K7" t="n">
        <v>1</v>
      </c>
      <c r="L7" t="n">
        <v>0</v>
      </c>
      <c r="M7" t="n">
        <v>0</v>
      </c>
      <c r="N7" t="n">
        <v>0</v>
      </c>
      <c r="O7" t="n">
        <v>2</v>
      </c>
      <c r="P7" t="n">
        <v>1</v>
      </c>
      <c r="Q7" t="n">
        <v>8</v>
      </c>
      <c r="R7" s="2" t="inlineStr">
        <is>
          <t>Grangråticka
Kandelabersvamp
Fjällig taggsvamp s.str.
Granbarkgnagare
Stekelbock
Svart trolldruva
Svavelriska
Blåsippa</t>
        </is>
      </c>
      <c r="S7">
        <f>HYPERLINK("https://klasma.github.io/Logging_FLEN/artfynd/A 50828-2020.xlsx")</f>
        <v/>
      </c>
      <c r="T7">
        <f>HYPERLINK("https://klasma.github.io/Logging_FLEN/kartor/A 50828-2020.png")</f>
        <v/>
      </c>
      <c r="V7">
        <f>HYPERLINK("https://klasma.github.io/Logging_FLEN/klagomål/A 50828-2020.docx")</f>
        <v/>
      </c>
      <c r="W7">
        <f>HYPERLINK("https://klasma.github.io/Logging_FLEN/klagomålsmail/A 50828-2020.docx")</f>
        <v/>
      </c>
      <c r="X7">
        <f>HYPERLINK("https://klasma.github.io/Logging_FLEN/tillsyn/A 50828-2020.docx")</f>
        <v/>
      </c>
      <c r="Y7">
        <f>HYPERLINK("https://klasma.github.io/Logging_FLEN/tillsynsmail/A 50828-2020.docx")</f>
        <v/>
      </c>
    </row>
    <row r="8" ht="15" customHeight="1">
      <c r="A8" t="inlineStr">
        <is>
          <t>A 33872-2021</t>
        </is>
      </c>
      <c r="B8" s="1" t="n">
        <v>44378</v>
      </c>
      <c r="C8" s="1" t="n">
        <v>45175</v>
      </c>
      <c r="D8" t="inlineStr">
        <is>
          <t>SÖDERMANLANDS LÄN</t>
        </is>
      </c>
      <c r="E8" t="inlineStr">
        <is>
          <t>FLEN</t>
        </is>
      </c>
      <c r="G8" t="n">
        <v>9.800000000000001</v>
      </c>
      <c r="H8" t="n">
        <v>1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0</v>
      </c>
      <c r="Q8" t="n">
        <v>8</v>
      </c>
      <c r="R8" s="2" t="inlineStr">
        <is>
          <t>Druvfingersvamp
Blåmossa
Fjällig taggsvamp s.str.
Grovticka
Grön sköldmossa
Grönpyrola
Jättesvampmal
Kamjordstjärna</t>
        </is>
      </c>
      <c r="S8">
        <f>HYPERLINK("https://klasma.github.io/Logging_FLEN/artfynd/A 33872-2021.xlsx")</f>
        <v/>
      </c>
      <c r="T8">
        <f>HYPERLINK("https://klasma.github.io/Logging_FLEN/kartor/A 33872-2021.png")</f>
        <v/>
      </c>
      <c r="U8">
        <f>HYPERLINK("https://klasma.github.io/Logging_FLEN/knärot/A 33872-2021.png")</f>
        <v/>
      </c>
      <c r="V8">
        <f>HYPERLINK("https://klasma.github.io/Logging_FLEN/klagomål/A 33872-2021.docx")</f>
        <v/>
      </c>
      <c r="W8">
        <f>HYPERLINK("https://klasma.github.io/Logging_FLEN/klagomålsmail/A 33872-2021.docx")</f>
        <v/>
      </c>
      <c r="X8">
        <f>HYPERLINK("https://klasma.github.io/Logging_FLEN/tillsyn/A 33872-2021.docx")</f>
        <v/>
      </c>
      <c r="Y8">
        <f>HYPERLINK("https://klasma.github.io/Logging_FLEN/tillsynsmail/A 33872-2021.docx")</f>
        <v/>
      </c>
    </row>
    <row r="9" ht="15" customHeight="1">
      <c r="A9" t="inlineStr">
        <is>
          <t>A 59510-2019</t>
        </is>
      </c>
      <c r="B9" s="1" t="n">
        <v>43776</v>
      </c>
      <c r="C9" s="1" t="n">
        <v>45175</v>
      </c>
      <c r="D9" t="inlineStr">
        <is>
          <t>SÖDERMANLANDS LÄN</t>
        </is>
      </c>
      <c r="E9" t="inlineStr">
        <is>
          <t>FLEN</t>
        </is>
      </c>
      <c r="G9" t="n">
        <v>2.4</v>
      </c>
      <c r="H9" t="n">
        <v>1</v>
      </c>
      <c r="I9" t="n">
        <v>3</v>
      </c>
      <c r="J9" t="n">
        <v>2</v>
      </c>
      <c r="K9" t="n">
        <v>0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6</v>
      </c>
      <c r="R9" s="2" t="inlineStr">
        <is>
          <t>Granticka
Tallticka
Barkticka
Papegojvaxskivling
Rävticka
Blåsippa</t>
        </is>
      </c>
      <c r="S9">
        <f>HYPERLINK("https://klasma.github.io/Logging_FLEN/artfynd/A 59510-2019.xlsx")</f>
        <v/>
      </c>
      <c r="T9">
        <f>HYPERLINK("https://klasma.github.io/Logging_FLEN/kartor/A 59510-2019.png")</f>
        <v/>
      </c>
      <c r="V9">
        <f>HYPERLINK("https://klasma.github.io/Logging_FLEN/klagomål/A 59510-2019.docx")</f>
        <v/>
      </c>
      <c r="W9">
        <f>HYPERLINK("https://klasma.github.io/Logging_FLEN/klagomålsmail/A 59510-2019.docx")</f>
        <v/>
      </c>
      <c r="X9">
        <f>HYPERLINK("https://klasma.github.io/Logging_FLEN/tillsyn/A 59510-2019.docx")</f>
        <v/>
      </c>
      <c r="Y9">
        <f>HYPERLINK("https://klasma.github.io/Logging_FLEN/tillsynsmail/A 59510-2019.docx")</f>
        <v/>
      </c>
    </row>
    <row r="10" ht="15" customHeight="1">
      <c r="A10" t="inlineStr">
        <is>
          <t>A 42675-2022</t>
        </is>
      </c>
      <c r="B10" s="1" t="n">
        <v>44832</v>
      </c>
      <c r="C10" s="1" t="n">
        <v>45175</v>
      </c>
      <c r="D10" t="inlineStr">
        <is>
          <t>SÖDERMANLANDS LÄN</t>
        </is>
      </c>
      <c r="E10" t="inlineStr">
        <is>
          <t>FLEN</t>
        </is>
      </c>
      <c r="F10" t="inlineStr">
        <is>
          <t>Holmen skog AB</t>
        </is>
      </c>
      <c r="G10" t="n">
        <v>5.8</v>
      </c>
      <c r="H10" t="n">
        <v>1</v>
      </c>
      <c r="I10" t="n">
        <v>2</v>
      </c>
      <c r="J10" t="n">
        <v>2</v>
      </c>
      <c r="K10" t="n">
        <v>0</v>
      </c>
      <c r="L10" t="n">
        <v>0</v>
      </c>
      <c r="M10" t="n">
        <v>0</v>
      </c>
      <c r="N10" t="n">
        <v>0</v>
      </c>
      <c r="O10" t="n">
        <v>2</v>
      </c>
      <c r="P10" t="n">
        <v>0</v>
      </c>
      <c r="Q10" t="n">
        <v>5</v>
      </c>
      <c r="R10" s="2" t="inlineStr">
        <is>
          <t>Gullklöver
Mindre bastardsvärmare
Skogsbräsma
Stubbspretmossa
Blåsippa</t>
        </is>
      </c>
      <c r="S10">
        <f>HYPERLINK("https://klasma.github.io/Logging_FLEN/artfynd/A 42675-2022.xlsx")</f>
        <v/>
      </c>
      <c r="T10">
        <f>HYPERLINK("https://klasma.github.io/Logging_FLEN/kartor/A 42675-2022.png")</f>
        <v/>
      </c>
      <c r="V10">
        <f>HYPERLINK("https://klasma.github.io/Logging_FLEN/klagomål/A 42675-2022.docx")</f>
        <v/>
      </c>
      <c r="W10">
        <f>HYPERLINK("https://klasma.github.io/Logging_FLEN/klagomålsmail/A 42675-2022.docx")</f>
        <v/>
      </c>
      <c r="X10">
        <f>HYPERLINK("https://klasma.github.io/Logging_FLEN/tillsyn/A 42675-2022.docx")</f>
        <v/>
      </c>
      <c r="Y10">
        <f>HYPERLINK("https://klasma.github.io/Logging_FLEN/tillsynsmail/A 42675-2022.docx")</f>
        <v/>
      </c>
    </row>
    <row r="11" ht="15" customHeight="1">
      <c r="A11" t="inlineStr">
        <is>
          <t>A 6402-2019</t>
        </is>
      </c>
      <c r="B11" s="1" t="n">
        <v>43493</v>
      </c>
      <c r="C11" s="1" t="n">
        <v>45175</v>
      </c>
      <c r="D11" t="inlineStr">
        <is>
          <t>SÖDERMANLANDS LÄN</t>
        </is>
      </c>
      <c r="E11" t="inlineStr">
        <is>
          <t>FLEN</t>
        </is>
      </c>
      <c r="G11" t="n">
        <v>4.8</v>
      </c>
      <c r="H11" t="n">
        <v>1</v>
      </c>
      <c r="I11" t="n">
        <v>0</v>
      </c>
      <c r="J11" t="n">
        <v>4</v>
      </c>
      <c r="K11" t="n">
        <v>0</v>
      </c>
      <c r="L11" t="n">
        <v>0</v>
      </c>
      <c r="M11" t="n">
        <v>0</v>
      </c>
      <c r="N11" t="n">
        <v>0</v>
      </c>
      <c r="O11" t="n">
        <v>4</v>
      </c>
      <c r="P11" t="n">
        <v>0</v>
      </c>
      <c r="Q11" t="n">
        <v>4</v>
      </c>
      <c r="R11" s="2" t="inlineStr">
        <is>
          <t>Klasefibbla
Svinrot
Ängsskära
Ärtsångare</t>
        </is>
      </c>
      <c r="S11">
        <f>HYPERLINK("https://klasma.github.io/Logging_FLEN/artfynd/A 6402-2019.xlsx")</f>
        <v/>
      </c>
      <c r="T11">
        <f>HYPERLINK("https://klasma.github.io/Logging_FLEN/kartor/A 6402-2019.png")</f>
        <v/>
      </c>
      <c r="V11">
        <f>HYPERLINK("https://klasma.github.io/Logging_FLEN/klagomål/A 6402-2019.docx")</f>
        <v/>
      </c>
      <c r="W11">
        <f>HYPERLINK("https://klasma.github.io/Logging_FLEN/klagomålsmail/A 6402-2019.docx")</f>
        <v/>
      </c>
      <c r="X11">
        <f>HYPERLINK("https://klasma.github.io/Logging_FLEN/tillsyn/A 6402-2019.docx")</f>
        <v/>
      </c>
      <c r="Y11">
        <f>HYPERLINK("https://klasma.github.io/Logging_FLEN/tillsynsmail/A 6402-2019.docx")</f>
        <v/>
      </c>
    </row>
    <row r="12" ht="15" customHeight="1">
      <c r="A12" t="inlineStr">
        <is>
          <t>A 25367-2019</t>
        </is>
      </c>
      <c r="B12" s="1" t="n">
        <v>43606</v>
      </c>
      <c r="C12" s="1" t="n">
        <v>45175</v>
      </c>
      <c r="D12" t="inlineStr">
        <is>
          <t>SÖDERMANLANDS LÄN</t>
        </is>
      </c>
      <c r="E12" t="inlineStr">
        <is>
          <t>FLEN</t>
        </is>
      </c>
      <c r="G12" t="n">
        <v>7</v>
      </c>
      <c r="H12" t="n">
        <v>1</v>
      </c>
      <c r="I12" t="n">
        <v>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4</v>
      </c>
      <c r="R12" s="2" t="inlineStr">
        <is>
          <t>Blodvaxskivling
Fjällig taggsvamp s.str.
Rökmusseron
Blåsippa</t>
        </is>
      </c>
      <c r="S12">
        <f>HYPERLINK("https://klasma.github.io/Logging_FLEN/artfynd/A 25367-2019.xlsx")</f>
        <v/>
      </c>
      <c r="T12">
        <f>HYPERLINK("https://klasma.github.io/Logging_FLEN/kartor/A 25367-2019.png")</f>
        <v/>
      </c>
      <c r="V12">
        <f>HYPERLINK("https://klasma.github.io/Logging_FLEN/klagomål/A 25367-2019.docx")</f>
        <v/>
      </c>
      <c r="W12">
        <f>HYPERLINK("https://klasma.github.io/Logging_FLEN/klagomålsmail/A 25367-2019.docx")</f>
        <v/>
      </c>
      <c r="X12">
        <f>HYPERLINK("https://klasma.github.io/Logging_FLEN/tillsyn/A 25367-2019.docx")</f>
        <v/>
      </c>
      <c r="Y12">
        <f>HYPERLINK("https://klasma.github.io/Logging_FLEN/tillsynsmail/A 25367-2019.docx")</f>
        <v/>
      </c>
    </row>
    <row r="13" ht="15" customHeight="1">
      <c r="A13" t="inlineStr">
        <is>
          <t>A 55124-2019</t>
        </is>
      </c>
      <c r="B13" s="1" t="n">
        <v>43752</v>
      </c>
      <c r="C13" s="1" t="n">
        <v>45175</v>
      </c>
      <c r="D13" t="inlineStr">
        <is>
          <t>SÖDERMANLANDS LÄN</t>
        </is>
      </c>
      <c r="E13" t="inlineStr">
        <is>
          <t>FLEN</t>
        </is>
      </c>
      <c r="F13" t="inlineStr">
        <is>
          <t>Övriga statliga verk och myndigheter</t>
        </is>
      </c>
      <c r="G13" t="n">
        <v>8</v>
      </c>
      <c r="H13" t="n">
        <v>0</v>
      </c>
      <c r="I13" t="n">
        <v>3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4</v>
      </c>
      <c r="R13" s="2" t="inlineStr">
        <is>
          <t>Tallticka
Blomkålssvamp
Dropptaggsvamp
Fjällig taggsvamp s.str.</t>
        </is>
      </c>
      <c r="S13">
        <f>HYPERLINK("https://klasma.github.io/Logging_FLEN/artfynd/A 55124-2019.xlsx")</f>
        <v/>
      </c>
      <c r="T13">
        <f>HYPERLINK("https://klasma.github.io/Logging_FLEN/kartor/A 55124-2019.png")</f>
        <v/>
      </c>
      <c r="V13">
        <f>HYPERLINK("https://klasma.github.io/Logging_FLEN/klagomål/A 55124-2019.docx")</f>
        <v/>
      </c>
      <c r="W13">
        <f>HYPERLINK("https://klasma.github.io/Logging_FLEN/klagomålsmail/A 55124-2019.docx")</f>
        <v/>
      </c>
      <c r="X13">
        <f>HYPERLINK("https://klasma.github.io/Logging_FLEN/tillsyn/A 55124-2019.docx")</f>
        <v/>
      </c>
      <c r="Y13">
        <f>HYPERLINK("https://klasma.github.io/Logging_FLEN/tillsynsmail/A 55124-2019.docx")</f>
        <v/>
      </c>
    </row>
    <row r="14" ht="15" customHeight="1">
      <c r="A14" t="inlineStr">
        <is>
          <t>A 676-2020</t>
        </is>
      </c>
      <c r="B14" s="1" t="n">
        <v>43838</v>
      </c>
      <c r="C14" s="1" t="n">
        <v>45175</v>
      </c>
      <c r="D14" t="inlineStr">
        <is>
          <t>SÖDERMANLANDS LÄN</t>
        </is>
      </c>
      <c r="E14" t="inlineStr">
        <is>
          <t>FLEN</t>
        </is>
      </c>
      <c r="F14" t="inlineStr">
        <is>
          <t>Övriga statliga verk och myndigheter</t>
        </is>
      </c>
      <c r="G14" t="n">
        <v>8.699999999999999</v>
      </c>
      <c r="H14" t="n">
        <v>0</v>
      </c>
      <c r="I14" t="n">
        <v>3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n">
        <v>0</v>
      </c>
      <c r="Q14" t="n">
        <v>4</v>
      </c>
      <c r="R14" s="2" t="inlineStr">
        <is>
          <t>Ullticka
Dropptaggsvamp
Fjällig taggsvamp s.str.
Skarp dropptaggsvamp</t>
        </is>
      </c>
      <c r="S14">
        <f>HYPERLINK("https://klasma.github.io/Logging_FLEN/artfynd/A 676-2020.xlsx")</f>
        <v/>
      </c>
      <c r="T14">
        <f>HYPERLINK("https://klasma.github.io/Logging_FLEN/kartor/A 676-2020.png")</f>
        <v/>
      </c>
      <c r="V14">
        <f>HYPERLINK("https://klasma.github.io/Logging_FLEN/klagomål/A 676-2020.docx")</f>
        <v/>
      </c>
      <c r="W14">
        <f>HYPERLINK("https://klasma.github.io/Logging_FLEN/klagomålsmail/A 676-2020.docx")</f>
        <v/>
      </c>
      <c r="X14">
        <f>HYPERLINK("https://klasma.github.io/Logging_FLEN/tillsyn/A 676-2020.docx")</f>
        <v/>
      </c>
      <c r="Y14">
        <f>HYPERLINK("https://klasma.github.io/Logging_FLEN/tillsynsmail/A 676-2020.docx")</f>
        <v/>
      </c>
    </row>
    <row r="15" ht="15" customHeight="1">
      <c r="A15" t="inlineStr">
        <is>
          <t>A 48790-2021</t>
        </is>
      </c>
      <c r="B15" s="1" t="n">
        <v>44452</v>
      </c>
      <c r="C15" s="1" t="n">
        <v>45175</v>
      </c>
      <c r="D15" t="inlineStr">
        <is>
          <t>SÖDERMANLANDS LÄN</t>
        </is>
      </c>
      <c r="E15" t="inlineStr">
        <is>
          <t>FLEN</t>
        </is>
      </c>
      <c r="F15" t="inlineStr">
        <is>
          <t>Holmen skog AB</t>
        </is>
      </c>
      <c r="G15" t="n">
        <v>1.8</v>
      </c>
      <c r="H15" t="n">
        <v>0</v>
      </c>
      <c r="I15" t="n">
        <v>1</v>
      </c>
      <c r="J15" t="n">
        <v>3</v>
      </c>
      <c r="K15" t="n">
        <v>0</v>
      </c>
      <c r="L15" t="n">
        <v>0</v>
      </c>
      <c r="M15" t="n">
        <v>0</v>
      </c>
      <c r="N15" t="n">
        <v>0</v>
      </c>
      <c r="O15" t="n">
        <v>3</v>
      </c>
      <c r="P15" t="n">
        <v>0</v>
      </c>
      <c r="Q15" t="n">
        <v>4</v>
      </c>
      <c r="R15" s="2" t="inlineStr">
        <is>
          <t>Skogsklocka
Vippärt
Ängsskära
Underviol</t>
        </is>
      </c>
      <c r="S15">
        <f>HYPERLINK("https://klasma.github.io/Logging_FLEN/artfynd/A 48790-2021.xlsx")</f>
        <v/>
      </c>
      <c r="T15">
        <f>HYPERLINK("https://klasma.github.io/Logging_FLEN/kartor/A 48790-2021.png")</f>
        <v/>
      </c>
      <c r="V15">
        <f>HYPERLINK("https://klasma.github.io/Logging_FLEN/klagomål/A 48790-2021.docx")</f>
        <v/>
      </c>
      <c r="W15">
        <f>HYPERLINK("https://klasma.github.io/Logging_FLEN/klagomålsmail/A 48790-2021.docx")</f>
        <v/>
      </c>
      <c r="X15">
        <f>HYPERLINK("https://klasma.github.io/Logging_FLEN/tillsyn/A 48790-2021.docx")</f>
        <v/>
      </c>
      <c r="Y15">
        <f>HYPERLINK("https://klasma.github.io/Logging_FLEN/tillsynsmail/A 48790-2021.docx")</f>
        <v/>
      </c>
    </row>
    <row r="16" ht="15" customHeight="1">
      <c r="A16" t="inlineStr">
        <is>
          <t>A 36133-2019</t>
        </is>
      </c>
      <c r="B16" s="1" t="n">
        <v>43668</v>
      </c>
      <c r="C16" s="1" t="n">
        <v>45175</v>
      </c>
      <c r="D16" t="inlineStr">
        <is>
          <t>SÖDERMANLANDS LÄN</t>
        </is>
      </c>
      <c r="E16" t="inlineStr">
        <is>
          <t>FLEN</t>
        </is>
      </c>
      <c r="F16" t="inlineStr">
        <is>
          <t>Holmen skog AB</t>
        </is>
      </c>
      <c r="G16" t="n">
        <v>4.4</v>
      </c>
      <c r="H16" t="n">
        <v>1</v>
      </c>
      <c r="I16" t="n">
        <v>0</v>
      </c>
      <c r="J16" t="n">
        <v>2</v>
      </c>
      <c r="K16" t="n">
        <v>0</v>
      </c>
      <c r="L16" t="n">
        <v>0</v>
      </c>
      <c r="M16" t="n">
        <v>0</v>
      </c>
      <c r="N16" t="n">
        <v>0</v>
      </c>
      <c r="O16" t="n">
        <v>2</v>
      </c>
      <c r="P16" t="n">
        <v>0</v>
      </c>
      <c r="Q16" t="n">
        <v>3</v>
      </c>
      <c r="R16" s="2" t="inlineStr">
        <is>
          <t>Gullklöver
Svedjenäva
Gullviva</t>
        </is>
      </c>
      <c r="S16">
        <f>HYPERLINK("https://klasma.github.io/Logging_FLEN/artfynd/A 36133-2019.xlsx")</f>
        <v/>
      </c>
      <c r="T16">
        <f>HYPERLINK("https://klasma.github.io/Logging_FLEN/kartor/A 36133-2019.png")</f>
        <v/>
      </c>
      <c r="V16">
        <f>HYPERLINK("https://klasma.github.io/Logging_FLEN/klagomål/A 36133-2019.docx")</f>
        <v/>
      </c>
      <c r="W16">
        <f>HYPERLINK("https://klasma.github.io/Logging_FLEN/klagomålsmail/A 36133-2019.docx")</f>
        <v/>
      </c>
      <c r="X16">
        <f>HYPERLINK("https://klasma.github.io/Logging_FLEN/tillsyn/A 36133-2019.docx")</f>
        <v/>
      </c>
      <c r="Y16">
        <f>HYPERLINK("https://klasma.github.io/Logging_FLEN/tillsynsmail/A 36133-2019.docx")</f>
        <v/>
      </c>
    </row>
    <row r="17" ht="15" customHeight="1">
      <c r="A17" t="inlineStr">
        <is>
          <t>A 41793-2020</t>
        </is>
      </c>
      <c r="B17" s="1" t="n">
        <v>44071</v>
      </c>
      <c r="C17" s="1" t="n">
        <v>45175</v>
      </c>
      <c r="D17" t="inlineStr">
        <is>
          <t>SÖDERMANLANDS LÄN</t>
        </is>
      </c>
      <c r="E17" t="inlineStr">
        <is>
          <t>FLEN</t>
        </is>
      </c>
      <c r="G17" t="n">
        <v>33.9</v>
      </c>
      <c r="H17" t="n">
        <v>3</v>
      </c>
      <c r="I17" t="n">
        <v>0</v>
      </c>
      <c r="J17" t="n">
        <v>1</v>
      </c>
      <c r="K17" t="n">
        <v>2</v>
      </c>
      <c r="L17" t="n">
        <v>0</v>
      </c>
      <c r="M17" t="n">
        <v>0</v>
      </c>
      <c r="N17" t="n">
        <v>0</v>
      </c>
      <c r="O17" t="n">
        <v>3</v>
      </c>
      <c r="P17" t="n">
        <v>2</v>
      </c>
      <c r="Q17" t="n">
        <v>3</v>
      </c>
      <c r="R17" s="2" t="inlineStr">
        <is>
          <t>Bläsand
Brushane
Rördrom</t>
        </is>
      </c>
      <c r="S17">
        <f>HYPERLINK("https://klasma.github.io/Logging_FLEN/artfynd/A 41793-2020.xlsx")</f>
        <v/>
      </c>
      <c r="T17">
        <f>HYPERLINK("https://klasma.github.io/Logging_FLEN/kartor/A 41793-2020.png")</f>
        <v/>
      </c>
      <c r="V17">
        <f>HYPERLINK("https://klasma.github.io/Logging_FLEN/klagomål/A 41793-2020.docx")</f>
        <v/>
      </c>
      <c r="W17">
        <f>HYPERLINK("https://klasma.github.io/Logging_FLEN/klagomålsmail/A 41793-2020.docx")</f>
        <v/>
      </c>
      <c r="X17">
        <f>HYPERLINK("https://klasma.github.io/Logging_FLEN/tillsyn/A 41793-2020.docx")</f>
        <v/>
      </c>
      <c r="Y17">
        <f>HYPERLINK("https://klasma.github.io/Logging_FLEN/tillsynsmail/A 41793-2020.docx")</f>
        <v/>
      </c>
    </row>
    <row r="18" ht="15" customHeight="1">
      <c r="A18" t="inlineStr">
        <is>
          <t>A 2203-2022</t>
        </is>
      </c>
      <c r="B18" s="1" t="n">
        <v>44578</v>
      </c>
      <c r="C18" s="1" t="n">
        <v>45175</v>
      </c>
      <c r="D18" t="inlineStr">
        <is>
          <t>SÖDERMANLANDS LÄN</t>
        </is>
      </c>
      <c r="E18" t="inlineStr">
        <is>
          <t>FLEN</t>
        </is>
      </c>
      <c r="F18" t="inlineStr">
        <is>
          <t>Övriga statliga verk och myndigheter</t>
        </is>
      </c>
      <c r="G18" t="n">
        <v>2.9</v>
      </c>
      <c r="H18" t="n">
        <v>2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1</v>
      </c>
      <c r="P18" t="n">
        <v>1</v>
      </c>
      <c r="Q18" t="n">
        <v>3</v>
      </c>
      <c r="R18" s="2" t="inlineStr">
        <is>
          <t>Knärot
Grönpyrola
Revlummer</t>
        </is>
      </c>
      <c r="S18">
        <f>HYPERLINK("https://klasma.github.io/Logging_FLEN/artfynd/A 2203-2022.xlsx")</f>
        <v/>
      </c>
      <c r="T18">
        <f>HYPERLINK("https://klasma.github.io/Logging_FLEN/kartor/A 2203-2022.png")</f>
        <v/>
      </c>
      <c r="U18">
        <f>HYPERLINK("https://klasma.github.io/Logging_FLEN/knärot/A 2203-2022.png")</f>
        <v/>
      </c>
      <c r="V18">
        <f>HYPERLINK("https://klasma.github.io/Logging_FLEN/klagomål/A 2203-2022.docx")</f>
        <v/>
      </c>
      <c r="W18">
        <f>HYPERLINK("https://klasma.github.io/Logging_FLEN/klagomålsmail/A 2203-2022.docx")</f>
        <v/>
      </c>
      <c r="X18">
        <f>HYPERLINK("https://klasma.github.io/Logging_FLEN/tillsyn/A 2203-2022.docx")</f>
        <v/>
      </c>
      <c r="Y18">
        <f>HYPERLINK("https://klasma.github.io/Logging_FLEN/tillsynsmail/A 2203-2022.docx")</f>
        <v/>
      </c>
    </row>
    <row r="19" ht="15" customHeight="1">
      <c r="A19" t="inlineStr">
        <is>
          <t>A 13230-2023</t>
        </is>
      </c>
      <c r="B19" s="1" t="n">
        <v>45002</v>
      </c>
      <c r="C19" s="1" t="n">
        <v>45175</v>
      </c>
      <c r="D19" t="inlineStr">
        <is>
          <t>SÖDERMANLANDS LÄN</t>
        </is>
      </c>
      <c r="E19" t="inlineStr">
        <is>
          <t>FLEN</t>
        </is>
      </c>
      <c r="F19" t="inlineStr">
        <is>
          <t>Kommuner</t>
        </is>
      </c>
      <c r="G19" t="n">
        <v>7.8</v>
      </c>
      <c r="H19" t="n">
        <v>1</v>
      </c>
      <c r="I19" t="n">
        <v>2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3</v>
      </c>
      <c r="R19" s="2" t="inlineStr">
        <is>
          <t>Källpraktmossa
Stor aspticka
Blåsippa</t>
        </is>
      </c>
      <c r="S19">
        <f>HYPERLINK("https://klasma.github.io/Logging_FLEN/artfynd/A 13230-2023.xlsx")</f>
        <v/>
      </c>
      <c r="T19">
        <f>HYPERLINK("https://klasma.github.io/Logging_FLEN/kartor/A 13230-2023.png")</f>
        <v/>
      </c>
      <c r="V19">
        <f>HYPERLINK("https://klasma.github.io/Logging_FLEN/klagomål/A 13230-2023.docx")</f>
        <v/>
      </c>
      <c r="W19">
        <f>HYPERLINK("https://klasma.github.io/Logging_FLEN/klagomålsmail/A 13230-2023.docx")</f>
        <v/>
      </c>
      <c r="X19">
        <f>HYPERLINK("https://klasma.github.io/Logging_FLEN/tillsyn/A 13230-2023.docx")</f>
        <v/>
      </c>
      <c r="Y19">
        <f>HYPERLINK("https://klasma.github.io/Logging_FLEN/tillsynsmail/A 13230-2023.docx")</f>
        <v/>
      </c>
    </row>
    <row r="20" ht="15" customHeight="1">
      <c r="A20" t="inlineStr">
        <is>
          <t>A 18078-2023</t>
        </is>
      </c>
      <c r="B20" s="1" t="n">
        <v>45039</v>
      </c>
      <c r="C20" s="1" t="n">
        <v>45175</v>
      </c>
      <c r="D20" t="inlineStr">
        <is>
          <t>SÖDERMANLANDS LÄN</t>
        </is>
      </c>
      <c r="E20" t="inlineStr">
        <is>
          <t>FLEN</t>
        </is>
      </c>
      <c r="G20" t="n">
        <v>8.9</v>
      </c>
      <c r="H20" t="n">
        <v>0</v>
      </c>
      <c r="I20" t="n">
        <v>3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3</v>
      </c>
      <c r="R20" s="2" t="inlineStr">
        <is>
          <t>Aspvedgnagare
Fjällig taggsvamp s.str.
Rävticka</t>
        </is>
      </c>
      <c r="S20">
        <f>HYPERLINK("https://klasma.github.io/Logging_FLEN/artfynd/A 18078-2023.xlsx")</f>
        <v/>
      </c>
      <c r="T20">
        <f>HYPERLINK("https://klasma.github.io/Logging_FLEN/kartor/A 18078-2023.png")</f>
        <v/>
      </c>
      <c r="V20">
        <f>HYPERLINK("https://klasma.github.io/Logging_FLEN/klagomål/A 18078-2023.docx")</f>
        <v/>
      </c>
      <c r="W20">
        <f>HYPERLINK("https://klasma.github.io/Logging_FLEN/klagomålsmail/A 18078-2023.docx")</f>
        <v/>
      </c>
      <c r="X20">
        <f>HYPERLINK("https://klasma.github.io/Logging_FLEN/tillsyn/A 18078-2023.docx")</f>
        <v/>
      </c>
      <c r="Y20">
        <f>HYPERLINK("https://klasma.github.io/Logging_FLEN/tillsynsmail/A 18078-2023.docx")</f>
        <v/>
      </c>
    </row>
    <row r="21" ht="15" customHeight="1">
      <c r="A21" t="inlineStr">
        <is>
          <t>A 29138-2023</t>
        </is>
      </c>
      <c r="B21" s="1" t="n">
        <v>45105</v>
      </c>
      <c r="C21" s="1" t="n">
        <v>45175</v>
      </c>
      <c r="D21" t="inlineStr">
        <is>
          <t>SÖDERMANLANDS LÄN</t>
        </is>
      </c>
      <c r="E21" t="inlineStr">
        <is>
          <t>FLEN</t>
        </is>
      </c>
      <c r="F21" t="inlineStr">
        <is>
          <t>Holmen skog AB</t>
        </is>
      </c>
      <c r="G21" t="n">
        <v>3.9</v>
      </c>
      <c r="H21" t="n">
        <v>3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1</v>
      </c>
      <c r="Q21" t="n">
        <v>3</v>
      </c>
      <c r="R21" s="2" t="inlineStr">
        <is>
          <t>Stare
Talltita
Revlummer</t>
        </is>
      </c>
      <c r="S21">
        <f>HYPERLINK("https://klasma.github.io/Logging_FLEN/artfynd/A 29138-2023.xlsx")</f>
        <v/>
      </c>
      <c r="T21">
        <f>HYPERLINK("https://klasma.github.io/Logging_FLEN/kartor/A 29138-2023.png")</f>
        <v/>
      </c>
      <c r="V21">
        <f>HYPERLINK("https://klasma.github.io/Logging_FLEN/klagomål/A 29138-2023.docx")</f>
        <v/>
      </c>
      <c r="W21">
        <f>HYPERLINK("https://klasma.github.io/Logging_FLEN/klagomålsmail/A 29138-2023.docx")</f>
        <v/>
      </c>
      <c r="X21">
        <f>HYPERLINK("https://klasma.github.io/Logging_FLEN/tillsyn/A 29138-2023.docx")</f>
        <v/>
      </c>
      <c r="Y21">
        <f>HYPERLINK("https://klasma.github.io/Logging_FLEN/tillsynsmail/A 29138-2023.docx")</f>
        <v/>
      </c>
    </row>
    <row r="22" ht="15" customHeight="1">
      <c r="A22" t="inlineStr">
        <is>
          <t>A 34985-2023</t>
        </is>
      </c>
      <c r="B22" s="1" t="n">
        <v>45142</v>
      </c>
      <c r="C22" s="1" t="n">
        <v>45175</v>
      </c>
      <c r="D22" t="inlineStr">
        <is>
          <t>SÖDERMANLANDS LÄN</t>
        </is>
      </c>
      <c r="E22" t="inlineStr">
        <is>
          <t>FLEN</t>
        </is>
      </c>
      <c r="F22" t="inlineStr">
        <is>
          <t>Övriga statliga verk och myndigheter</t>
        </is>
      </c>
      <c r="G22" t="n">
        <v>2.8</v>
      </c>
      <c r="H22" t="n">
        <v>2</v>
      </c>
      <c r="I22" t="n">
        <v>1</v>
      </c>
      <c r="J22" t="n">
        <v>0</v>
      </c>
      <c r="K22" t="n">
        <v>1</v>
      </c>
      <c r="L22" t="n">
        <v>0</v>
      </c>
      <c r="M22" t="n">
        <v>0</v>
      </c>
      <c r="N22" t="n">
        <v>0</v>
      </c>
      <c r="O22" t="n">
        <v>1</v>
      </c>
      <c r="P22" t="n">
        <v>1</v>
      </c>
      <c r="Q22" t="n">
        <v>3</v>
      </c>
      <c r="R22" s="2" t="inlineStr">
        <is>
          <t>Knärot
Grönpyrola
Revlummer</t>
        </is>
      </c>
      <c r="S22">
        <f>HYPERLINK("https://klasma.github.io/Logging_FLEN/artfynd/A 34985-2023.xlsx")</f>
        <v/>
      </c>
      <c r="T22">
        <f>HYPERLINK("https://klasma.github.io/Logging_FLEN/kartor/A 34985-2023.png")</f>
        <v/>
      </c>
      <c r="U22">
        <f>HYPERLINK("https://klasma.github.io/Logging_FLEN/knärot/A 34985-2023.png")</f>
        <v/>
      </c>
      <c r="V22">
        <f>HYPERLINK("https://klasma.github.io/Logging_FLEN/klagomål/A 34985-2023.docx")</f>
        <v/>
      </c>
      <c r="W22">
        <f>HYPERLINK("https://klasma.github.io/Logging_FLEN/klagomålsmail/A 34985-2023.docx")</f>
        <v/>
      </c>
      <c r="X22">
        <f>HYPERLINK("https://klasma.github.io/Logging_FLEN/tillsyn/A 34985-2023.docx")</f>
        <v/>
      </c>
      <c r="Y22">
        <f>HYPERLINK("https://klasma.github.io/Logging_FLEN/tillsynsmail/A 34985-2023.docx")</f>
        <v/>
      </c>
    </row>
    <row r="23" ht="15" customHeight="1">
      <c r="A23" t="inlineStr">
        <is>
          <t>A 32879-2019</t>
        </is>
      </c>
      <c r="B23" s="1" t="n">
        <v>43643</v>
      </c>
      <c r="C23" s="1" t="n">
        <v>45175</v>
      </c>
      <c r="D23" t="inlineStr">
        <is>
          <t>SÖDERMANLANDS LÄN</t>
        </is>
      </c>
      <c r="E23" t="inlineStr">
        <is>
          <t>FLEN</t>
        </is>
      </c>
      <c r="G23" t="n">
        <v>22.2</v>
      </c>
      <c r="H23" t="n">
        <v>1</v>
      </c>
      <c r="I23" t="n">
        <v>0</v>
      </c>
      <c r="J23" t="n">
        <v>1</v>
      </c>
      <c r="K23" t="n">
        <v>0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2</v>
      </c>
      <c r="R23" s="2" t="inlineStr">
        <is>
          <t>Vårstarr
Gullviva</t>
        </is>
      </c>
      <c r="S23">
        <f>HYPERLINK("https://klasma.github.io/Logging_FLEN/artfynd/A 32879-2019.xlsx")</f>
        <v/>
      </c>
      <c r="T23">
        <f>HYPERLINK("https://klasma.github.io/Logging_FLEN/kartor/A 32879-2019.png")</f>
        <v/>
      </c>
      <c r="V23">
        <f>HYPERLINK("https://klasma.github.io/Logging_FLEN/klagomål/A 32879-2019.docx")</f>
        <v/>
      </c>
      <c r="W23">
        <f>HYPERLINK("https://klasma.github.io/Logging_FLEN/klagomålsmail/A 32879-2019.docx")</f>
        <v/>
      </c>
      <c r="X23">
        <f>HYPERLINK("https://klasma.github.io/Logging_FLEN/tillsyn/A 32879-2019.docx")</f>
        <v/>
      </c>
      <c r="Y23">
        <f>HYPERLINK("https://klasma.github.io/Logging_FLEN/tillsynsmail/A 32879-2019.docx")</f>
        <v/>
      </c>
    </row>
    <row r="24" ht="15" customHeight="1">
      <c r="A24" t="inlineStr">
        <is>
          <t>A 43373-2019</t>
        </is>
      </c>
      <c r="B24" s="1" t="n">
        <v>43703</v>
      </c>
      <c r="C24" s="1" t="n">
        <v>45175</v>
      </c>
      <c r="D24" t="inlineStr">
        <is>
          <t>SÖDERMANLANDS LÄN</t>
        </is>
      </c>
      <c r="E24" t="inlineStr">
        <is>
          <t>FLEN</t>
        </is>
      </c>
      <c r="G24" t="n">
        <v>10.5</v>
      </c>
      <c r="H24" t="n">
        <v>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2</v>
      </c>
      <c r="R24" s="2" t="inlineStr">
        <is>
          <t>Blåsippa
Gullviva</t>
        </is>
      </c>
      <c r="S24">
        <f>HYPERLINK("https://klasma.github.io/Logging_FLEN/artfynd/A 43373-2019.xlsx")</f>
        <v/>
      </c>
      <c r="T24">
        <f>HYPERLINK("https://klasma.github.io/Logging_FLEN/kartor/A 43373-2019.png")</f>
        <v/>
      </c>
      <c r="V24">
        <f>HYPERLINK("https://klasma.github.io/Logging_FLEN/klagomål/A 43373-2019.docx")</f>
        <v/>
      </c>
      <c r="W24">
        <f>HYPERLINK("https://klasma.github.io/Logging_FLEN/klagomålsmail/A 43373-2019.docx")</f>
        <v/>
      </c>
      <c r="X24">
        <f>HYPERLINK("https://klasma.github.io/Logging_FLEN/tillsyn/A 43373-2019.docx")</f>
        <v/>
      </c>
      <c r="Y24">
        <f>HYPERLINK("https://klasma.github.io/Logging_FLEN/tillsynsmail/A 43373-2019.docx")</f>
        <v/>
      </c>
    </row>
    <row r="25" ht="15" customHeight="1">
      <c r="A25" t="inlineStr">
        <is>
          <t>A 38882-2021</t>
        </is>
      </c>
      <c r="B25" s="1" t="n">
        <v>44411</v>
      </c>
      <c r="C25" s="1" t="n">
        <v>45175</v>
      </c>
      <c r="D25" t="inlineStr">
        <is>
          <t>SÖDERMANLANDS LÄN</t>
        </is>
      </c>
      <c r="E25" t="inlineStr">
        <is>
          <t>FLEN</t>
        </is>
      </c>
      <c r="G25" t="n">
        <v>3.4</v>
      </c>
      <c r="H25" t="n">
        <v>1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1</v>
      </c>
      <c r="Q25" t="n">
        <v>2</v>
      </c>
      <c r="R25" s="2" t="inlineStr">
        <is>
          <t>Knärot
Grönpyrola</t>
        </is>
      </c>
      <c r="S25">
        <f>HYPERLINK("https://klasma.github.io/Logging_FLEN/artfynd/A 38882-2021.xlsx")</f>
        <v/>
      </c>
      <c r="T25">
        <f>HYPERLINK("https://klasma.github.io/Logging_FLEN/kartor/A 38882-2021.png")</f>
        <v/>
      </c>
      <c r="U25">
        <f>HYPERLINK("https://klasma.github.io/Logging_FLEN/knärot/A 38882-2021.png")</f>
        <v/>
      </c>
      <c r="V25">
        <f>HYPERLINK("https://klasma.github.io/Logging_FLEN/klagomål/A 38882-2021.docx")</f>
        <v/>
      </c>
      <c r="W25">
        <f>HYPERLINK("https://klasma.github.io/Logging_FLEN/klagomålsmail/A 38882-2021.docx")</f>
        <v/>
      </c>
      <c r="X25">
        <f>HYPERLINK("https://klasma.github.io/Logging_FLEN/tillsyn/A 38882-2021.docx")</f>
        <v/>
      </c>
      <c r="Y25">
        <f>HYPERLINK("https://klasma.github.io/Logging_FLEN/tillsynsmail/A 38882-2021.docx")</f>
        <v/>
      </c>
    </row>
    <row r="26" ht="15" customHeight="1">
      <c r="A26" t="inlineStr">
        <is>
          <t>A 60251-2021</t>
        </is>
      </c>
      <c r="B26" s="1" t="n">
        <v>44495</v>
      </c>
      <c r="C26" s="1" t="n">
        <v>45175</v>
      </c>
      <c r="D26" t="inlineStr">
        <is>
          <t>SÖDERMANLANDS LÄN</t>
        </is>
      </c>
      <c r="E26" t="inlineStr">
        <is>
          <t>FLEN</t>
        </is>
      </c>
      <c r="G26" t="n">
        <v>2.7</v>
      </c>
      <c r="H26" t="n">
        <v>0</v>
      </c>
      <c r="I26" t="n">
        <v>0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2</v>
      </c>
      <c r="P26" t="n">
        <v>1</v>
      </c>
      <c r="Q26" t="n">
        <v>2</v>
      </c>
      <c r="R26" s="2" t="inlineStr">
        <is>
          <t>Slåttergubbe
Klasefibbla</t>
        </is>
      </c>
      <c r="S26">
        <f>HYPERLINK("https://klasma.github.io/Logging_FLEN/artfynd/A 60251-2021.xlsx")</f>
        <v/>
      </c>
      <c r="T26">
        <f>HYPERLINK("https://klasma.github.io/Logging_FLEN/kartor/A 60251-2021.png")</f>
        <v/>
      </c>
      <c r="U26">
        <f>HYPERLINK("https://klasma.github.io/Logging_FLEN/knärot/A 60251-2021.png")</f>
        <v/>
      </c>
      <c r="V26">
        <f>HYPERLINK("https://klasma.github.io/Logging_FLEN/klagomål/A 60251-2021.docx")</f>
        <v/>
      </c>
      <c r="W26">
        <f>HYPERLINK("https://klasma.github.io/Logging_FLEN/klagomålsmail/A 60251-2021.docx")</f>
        <v/>
      </c>
      <c r="X26">
        <f>HYPERLINK("https://klasma.github.io/Logging_FLEN/tillsyn/A 60251-2021.docx")</f>
        <v/>
      </c>
      <c r="Y26">
        <f>HYPERLINK("https://klasma.github.io/Logging_FLEN/tillsynsmail/A 60251-2021.docx")</f>
        <v/>
      </c>
    </row>
    <row r="27" ht="15" customHeight="1">
      <c r="A27" t="inlineStr">
        <is>
          <t>A 10825-2022</t>
        </is>
      </c>
      <c r="B27" s="1" t="n">
        <v>44624</v>
      </c>
      <c r="C27" s="1" t="n">
        <v>45175</v>
      </c>
      <c r="D27" t="inlineStr">
        <is>
          <t>SÖDERMANLANDS LÄN</t>
        </is>
      </c>
      <c r="E27" t="inlineStr">
        <is>
          <t>FLEN</t>
        </is>
      </c>
      <c r="G27" t="n">
        <v>4.7</v>
      </c>
      <c r="H27" t="n">
        <v>0</v>
      </c>
      <c r="I27" t="n">
        <v>0</v>
      </c>
      <c r="J27" t="n">
        <v>2</v>
      </c>
      <c r="K27" t="n">
        <v>0</v>
      </c>
      <c r="L27" t="n">
        <v>0</v>
      </c>
      <c r="M27" t="n">
        <v>0</v>
      </c>
      <c r="N27" t="n">
        <v>0</v>
      </c>
      <c r="O27" t="n">
        <v>2</v>
      </c>
      <c r="P27" t="n">
        <v>0</v>
      </c>
      <c r="Q27" t="n">
        <v>2</v>
      </c>
      <c r="R27" s="2" t="inlineStr">
        <is>
          <t>Svinrot
Vanlig backsmörblomma</t>
        </is>
      </c>
      <c r="S27">
        <f>HYPERLINK("https://klasma.github.io/Logging_FLEN/artfynd/A 10825-2022.xlsx")</f>
        <v/>
      </c>
      <c r="T27">
        <f>HYPERLINK("https://klasma.github.io/Logging_FLEN/kartor/A 10825-2022.png")</f>
        <v/>
      </c>
      <c r="V27">
        <f>HYPERLINK("https://klasma.github.io/Logging_FLEN/klagomål/A 10825-2022.docx")</f>
        <v/>
      </c>
      <c r="W27">
        <f>HYPERLINK("https://klasma.github.io/Logging_FLEN/klagomålsmail/A 10825-2022.docx")</f>
        <v/>
      </c>
      <c r="X27">
        <f>HYPERLINK("https://klasma.github.io/Logging_FLEN/tillsyn/A 10825-2022.docx")</f>
        <v/>
      </c>
      <c r="Y27">
        <f>HYPERLINK("https://klasma.github.io/Logging_FLEN/tillsynsmail/A 10825-2022.docx")</f>
        <v/>
      </c>
    </row>
    <row r="28" ht="15" customHeight="1">
      <c r="A28" t="inlineStr">
        <is>
          <t>A 22743-2022</t>
        </is>
      </c>
      <c r="B28" s="1" t="n">
        <v>44714</v>
      </c>
      <c r="C28" s="1" t="n">
        <v>45175</v>
      </c>
      <c r="D28" t="inlineStr">
        <is>
          <t>SÖDERMANLANDS LÄN</t>
        </is>
      </c>
      <c r="E28" t="inlineStr">
        <is>
          <t>FLEN</t>
        </is>
      </c>
      <c r="G28" t="n">
        <v>0.8</v>
      </c>
      <c r="H28" t="n">
        <v>2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0</v>
      </c>
      <c r="O28" t="n">
        <v>1</v>
      </c>
      <c r="P28" t="n">
        <v>0</v>
      </c>
      <c r="Q28" t="n">
        <v>2</v>
      </c>
      <c r="R28" s="2" t="inlineStr">
        <is>
          <t>Tretåig hackspett
Grön sköldmossa</t>
        </is>
      </c>
      <c r="S28">
        <f>HYPERLINK("https://klasma.github.io/Logging_FLEN/artfynd/A 22743-2022.xlsx")</f>
        <v/>
      </c>
      <c r="T28">
        <f>HYPERLINK("https://klasma.github.io/Logging_FLEN/kartor/A 22743-2022.png")</f>
        <v/>
      </c>
      <c r="V28">
        <f>HYPERLINK("https://klasma.github.io/Logging_FLEN/klagomål/A 22743-2022.docx")</f>
        <v/>
      </c>
      <c r="W28">
        <f>HYPERLINK("https://klasma.github.io/Logging_FLEN/klagomålsmail/A 22743-2022.docx")</f>
        <v/>
      </c>
      <c r="X28">
        <f>HYPERLINK("https://klasma.github.io/Logging_FLEN/tillsyn/A 22743-2022.docx")</f>
        <v/>
      </c>
      <c r="Y28">
        <f>HYPERLINK("https://klasma.github.io/Logging_FLEN/tillsynsmail/A 22743-2022.docx")</f>
        <v/>
      </c>
    </row>
    <row r="29" ht="15" customHeight="1">
      <c r="A29" t="inlineStr">
        <is>
          <t>A 39885-2022</t>
        </is>
      </c>
      <c r="B29" s="1" t="n">
        <v>44819</v>
      </c>
      <c r="C29" s="1" t="n">
        <v>45175</v>
      </c>
      <c r="D29" t="inlineStr">
        <is>
          <t>SÖDERMANLANDS LÄN</t>
        </is>
      </c>
      <c r="E29" t="inlineStr">
        <is>
          <t>FLEN</t>
        </is>
      </c>
      <c r="G29" t="n">
        <v>1.1</v>
      </c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2</v>
      </c>
      <c r="R29" s="2" t="inlineStr">
        <is>
          <t>Zontaggsvamp
Mattlummer</t>
        </is>
      </c>
      <c r="S29">
        <f>HYPERLINK("https://klasma.github.io/Logging_FLEN/artfynd/A 39885-2022.xlsx")</f>
        <v/>
      </c>
      <c r="T29">
        <f>HYPERLINK("https://klasma.github.io/Logging_FLEN/kartor/A 39885-2022.png")</f>
        <v/>
      </c>
      <c r="V29">
        <f>HYPERLINK("https://klasma.github.io/Logging_FLEN/klagomål/A 39885-2022.docx")</f>
        <v/>
      </c>
      <c r="W29">
        <f>HYPERLINK("https://klasma.github.io/Logging_FLEN/klagomålsmail/A 39885-2022.docx")</f>
        <v/>
      </c>
      <c r="X29">
        <f>HYPERLINK("https://klasma.github.io/Logging_FLEN/tillsyn/A 39885-2022.docx")</f>
        <v/>
      </c>
      <c r="Y29">
        <f>HYPERLINK("https://klasma.github.io/Logging_FLEN/tillsynsmail/A 39885-2022.docx")</f>
        <v/>
      </c>
    </row>
    <row r="30" ht="15" customHeight="1">
      <c r="A30" t="inlineStr">
        <is>
          <t>A 50215-2022</t>
        </is>
      </c>
      <c r="B30" s="1" t="n">
        <v>44865</v>
      </c>
      <c r="C30" s="1" t="n">
        <v>45175</v>
      </c>
      <c r="D30" t="inlineStr">
        <is>
          <t>SÖDERMANLANDS LÄN</t>
        </is>
      </c>
      <c r="E30" t="inlineStr">
        <is>
          <t>FLEN</t>
        </is>
      </c>
      <c r="F30" t="inlineStr">
        <is>
          <t>Kyrkan</t>
        </is>
      </c>
      <c r="G30" t="n">
        <v>2.2</v>
      </c>
      <c r="H30" t="n">
        <v>2</v>
      </c>
      <c r="I30" t="n">
        <v>0</v>
      </c>
      <c r="J30" t="n">
        <v>0</v>
      </c>
      <c r="K30" t="n">
        <v>1</v>
      </c>
      <c r="L30" t="n">
        <v>0</v>
      </c>
      <c r="M30" t="n">
        <v>0</v>
      </c>
      <c r="N30" t="n">
        <v>0</v>
      </c>
      <c r="O30" t="n">
        <v>1</v>
      </c>
      <c r="P30" t="n">
        <v>1</v>
      </c>
      <c r="Q30" t="n">
        <v>2</v>
      </c>
      <c r="R30" s="2" t="inlineStr">
        <is>
          <t>Knärot
Lopplummer</t>
        </is>
      </c>
      <c r="S30">
        <f>HYPERLINK("https://klasma.github.io/Logging_FLEN/artfynd/A 50215-2022.xlsx")</f>
        <v/>
      </c>
      <c r="T30">
        <f>HYPERLINK("https://klasma.github.io/Logging_FLEN/kartor/A 50215-2022.png")</f>
        <v/>
      </c>
      <c r="U30">
        <f>HYPERLINK("https://klasma.github.io/Logging_FLEN/knärot/A 50215-2022.png")</f>
        <v/>
      </c>
      <c r="V30">
        <f>HYPERLINK("https://klasma.github.io/Logging_FLEN/klagomål/A 50215-2022.docx")</f>
        <v/>
      </c>
      <c r="W30">
        <f>HYPERLINK("https://klasma.github.io/Logging_FLEN/klagomålsmail/A 50215-2022.docx")</f>
        <v/>
      </c>
      <c r="X30">
        <f>HYPERLINK("https://klasma.github.io/Logging_FLEN/tillsyn/A 50215-2022.docx")</f>
        <v/>
      </c>
      <c r="Y30">
        <f>HYPERLINK("https://klasma.github.io/Logging_FLEN/tillsynsmail/A 50215-2022.docx")</f>
        <v/>
      </c>
    </row>
    <row r="31" ht="15" customHeight="1">
      <c r="A31" t="inlineStr">
        <is>
          <t>A 11103-2023</t>
        </is>
      </c>
      <c r="B31" s="1" t="n">
        <v>44986</v>
      </c>
      <c r="C31" s="1" t="n">
        <v>45175</v>
      </c>
      <c r="D31" t="inlineStr">
        <is>
          <t>SÖDERMANLANDS LÄN</t>
        </is>
      </c>
      <c r="E31" t="inlineStr">
        <is>
          <t>FLEN</t>
        </is>
      </c>
      <c r="G31" t="n">
        <v>8.9</v>
      </c>
      <c r="H31" t="n">
        <v>0</v>
      </c>
      <c r="I31" t="n">
        <v>1</v>
      </c>
      <c r="J31" t="n">
        <v>0</v>
      </c>
      <c r="K31" t="n">
        <v>0</v>
      </c>
      <c r="L31" t="n">
        <v>1</v>
      </c>
      <c r="M31" t="n">
        <v>0</v>
      </c>
      <c r="N31" t="n">
        <v>0</v>
      </c>
      <c r="O31" t="n">
        <v>1</v>
      </c>
      <c r="P31" t="n">
        <v>1</v>
      </c>
      <c r="Q31" t="n">
        <v>2</v>
      </c>
      <c r="R31" s="2" t="inlineStr">
        <is>
          <t>Ask
Blåmossa</t>
        </is>
      </c>
      <c r="S31">
        <f>HYPERLINK("https://klasma.github.io/Logging_FLEN/artfynd/A 11103-2023.xlsx")</f>
        <v/>
      </c>
      <c r="T31">
        <f>HYPERLINK("https://klasma.github.io/Logging_FLEN/kartor/A 11103-2023.png")</f>
        <v/>
      </c>
      <c r="V31">
        <f>HYPERLINK("https://klasma.github.io/Logging_FLEN/klagomål/A 11103-2023.docx")</f>
        <v/>
      </c>
      <c r="W31">
        <f>HYPERLINK("https://klasma.github.io/Logging_FLEN/klagomålsmail/A 11103-2023.docx")</f>
        <v/>
      </c>
      <c r="X31">
        <f>HYPERLINK("https://klasma.github.io/Logging_FLEN/tillsyn/A 11103-2023.docx")</f>
        <v/>
      </c>
      <c r="Y31">
        <f>HYPERLINK("https://klasma.github.io/Logging_FLEN/tillsynsmail/A 11103-2023.docx")</f>
        <v/>
      </c>
    </row>
    <row r="32" ht="15" customHeight="1">
      <c r="A32" t="inlineStr">
        <is>
          <t>A 34785-2023</t>
        </is>
      </c>
      <c r="B32" s="1" t="n">
        <v>45140</v>
      </c>
      <c r="C32" s="1" t="n">
        <v>45175</v>
      </c>
      <c r="D32" t="inlineStr">
        <is>
          <t>SÖDERMANLANDS LÄN</t>
        </is>
      </c>
      <c r="E32" t="inlineStr">
        <is>
          <t>FLEN</t>
        </is>
      </c>
      <c r="G32" t="n">
        <v>1.8</v>
      </c>
      <c r="H32" t="n">
        <v>1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2</v>
      </c>
      <c r="R32" s="2" t="inlineStr">
        <is>
          <t>Grönpyrola
Mattlummer</t>
        </is>
      </c>
      <c r="S32">
        <f>HYPERLINK("https://klasma.github.io/Logging_FLEN/artfynd/A 34785-2023.xlsx")</f>
        <v/>
      </c>
      <c r="T32">
        <f>HYPERLINK("https://klasma.github.io/Logging_FLEN/kartor/A 34785-2023.png")</f>
        <v/>
      </c>
      <c r="V32">
        <f>HYPERLINK("https://klasma.github.io/Logging_FLEN/klagomål/A 34785-2023.docx")</f>
        <v/>
      </c>
      <c r="W32">
        <f>HYPERLINK("https://klasma.github.io/Logging_FLEN/klagomålsmail/A 34785-2023.docx")</f>
        <v/>
      </c>
      <c r="X32">
        <f>HYPERLINK("https://klasma.github.io/Logging_FLEN/tillsyn/A 34785-2023.docx")</f>
        <v/>
      </c>
      <c r="Y32">
        <f>HYPERLINK("https://klasma.github.io/Logging_FLEN/tillsynsmail/A 34785-2023.docx")</f>
        <v/>
      </c>
    </row>
    <row r="33" ht="15" customHeight="1">
      <c r="A33" t="inlineStr">
        <is>
          <t>A 45505-2018</t>
        </is>
      </c>
      <c r="B33" s="1" t="n">
        <v>43363</v>
      </c>
      <c r="C33" s="1" t="n">
        <v>45175</v>
      </c>
      <c r="D33" t="inlineStr">
        <is>
          <t>SÖDERMANLANDS LÄN</t>
        </is>
      </c>
      <c r="E33" t="inlineStr">
        <is>
          <t>FLEN</t>
        </is>
      </c>
      <c r="G33" t="n">
        <v>3.9</v>
      </c>
      <c r="H33" t="n">
        <v>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s="2" t="inlineStr">
        <is>
          <t>Blåsippa</t>
        </is>
      </c>
      <c r="S33">
        <f>HYPERLINK("https://klasma.github.io/Logging_FLEN/artfynd/A 45505-2018.xlsx")</f>
        <v/>
      </c>
      <c r="T33">
        <f>HYPERLINK("https://klasma.github.io/Logging_FLEN/kartor/A 45505-2018.png")</f>
        <v/>
      </c>
      <c r="V33">
        <f>HYPERLINK("https://klasma.github.io/Logging_FLEN/klagomål/A 45505-2018.docx")</f>
        <v/>
      </c>
      <c r="W33">
        <f>HYPERLINK("https://klasma.github.io/Logging_FLEN/klagomålsmail/A 45505-2018.docx")</f>
        <v/>
      </c>
      <c r="X33">
        <f>HYPERLINK("https://klasma.github.io/Logging_FLEN/tillsyn/A 45505-2018.docx")</f>
        <v/>
      </c>
      <c r="Y33">
        <f>HYPERLINK("https://klasma.github.io/Logging_FLEN/tillsynsmail/A 45505-2018.docx")</f>
        <v/>
      </c>
    </row>
    <row r="34" ht="15" customHeight="1">
      <c r="A34" t="inlineStr">
        <is>
          <t>A 18548-2019</t>
        </is>
      </c>
      <c r="B34" s="1" t="n">
        <v>43558</v>
      </c>
      <c r="C34" s="1" t="n">
        <v>45175</v>
      </c>
      <c r="D34" t="inlineStr">
        <is>
          <t>SÖDERMANLANDS LÄN</t>
        </is>
      </c>
      <c r="E34" t="inlineStr">
        <is>
          <t>FLEN</t>
        </is>
      </c>
      <c r="F34" t="inlineStr">
        <is>
          <t>Övriga statliga verk och myndigheter</t>
        </is>
      </c>
      <c r="G34" t="n">
        <v>2.3</v>
      </c>
      <c r="H34" t="n">
        <v>0</v>
      </c>
      <c r="I34" t="n">
        <v>0</v>
      </c>
      <c r="J34" t="n">
        <v>1</v>
      </c>
      <c r="K34" t="n">
        <v>0</v>
      </c>
      <c r="L34" t="n">
        <v>0</v>
      </c>
      <c r="M34" t="n">
        <v>0</v>
      </c>
      <c r="N34" t="n">
        <v>0</v>
      </c>
      <c r="O34" t="n">
        <v>1</v>
      </c>
      <c r="P34" t="n">
        <v>0</v>
      </c>
      <c r="Q34" t="n">
        <v>1</v>
      </c>
      <c r="R34" s="2" t="inlineStr">
        <is>
          <t>Svedjenäva</t>
        </is>
      </c>
      <c r="S34">
        <f>HYPERLINK("https://klasma.github.io/Logging_FLEN/artfynd/A 18548-2019.xlsx")</f>
        <v/>
      </c>
      <c r="T34">
        <f>HYPERLINK("https://klasma.github.io/Logging_FLEN/kartor/A 18548-2019.png")</f>
        <v/>
      </c>
      <c r="V34">
        <f>HYPERLINK("https://klasma.github.io/Logging_FLEN/klagomål/A 18548-2019.docx")</f>
        <v/>
      </c>
      <c r="W34">
        <f>HYPERLINK("https://klasma.github.io/Logging_FLEN/klagomålsmail/A 18548-2019.docx")</f>
        <v/>
      </c>
      <c r="X34">
        <f>HYPERLINK("https://klasma.github.io/Logging_FLEN/tillsyn/A 18548-2019.docx")</f>
        <v/>
      </c>
      <c r="Y34">
        <f>HYPERLINK("https://klasma.github.io/Logging_FLEN/tillsynsmail/A 18548-2019.docx")</f>
        <v/>
      </c>
    </row>
    <row r="35" ht="15" customHeight="1">
      <c r="A35" t="inlineStr">
        <is>
          <t>A 35023-2019</t>
        </is>
      </c>
      <c r="B35" s="1" t="n">
        <v>43661</v>
      </c>
      <c r="C35" s="1" t="n">
        <v>45175</v>
      </c>
      <c r="D35" t="inlineStr">
        <is>
          <t>SÖDERMANLANDS LÄN</t>
        </is>
      </c>
      <c r="E35" t="inlineStr">
        <is>
          <t>FLEN</t>
        </is>
      </c>
      <c r="F35" t="inlineStr">
        <is>
          <t>Övriga statliga verk och myndigheter</t>
        </is>
      </c>
      <c r="G35" t="n">
        <v>12.1</v>
      </c>
      <c r="H35" t="n">
        <v>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s="2" t="inlineStr">
        <is>
          <t>Lopplummer</t>
        </is>
      </c>
      <c r="S35">
        <f>HYPERLINK("https://klasma.github.io/Logging_FLEN/artfynd/A 35023-2019.xlsx")</f>
        <v/>
      </c>
      <c r="T35">
        <f>HYPERLINK("https://klasma.github.io/Logging_FLEN/kartor/A 35023-2019.png")</f>
        <v/>
      </c>
      <c r="V35">
        <f>HYPERLINK("https://klasma.github.io/Logging_FLEN/klagomål/A 35023-2019.docx")</f>
        <v/>
      </c>
      <c r="W35">
        <f>HYPERLINK("https://klasma.github.io/Logging_FLEN/klagomålsmail/A 35023-2019.docx")</f>
        <v/>
      </c>
      <c r="X35">
        <f>HYPERLINK("https://klasma.github.io/Logging_FLEN/tillsyn/A 35023-2019.docx")</f>
        <v/>
      </c>
      <c r="Y35">
        <f>HYPERLINK("https://klasma.github.io/Logging_FLEN/tillsynsmail/A 35023-2019.docx")</f>
        <v/>
      </c>
    </row>
    <row r="36" ht="15" customHeight="1">
      <c r="A36" t="inlineStr">
        <is>
          <t>A 39446-2019</t>
        </is>
      </c>
      <c r="B36" s="1" t="n">
        <v>43691</v>
      </c>
      <c r="C36" s="1" t="n">
        <v>45175</v>
      </c>
      <c r="D36" t="inlineStr">
        <is>
          <t>SÖDERMANLANDS LÄN</t>
        </is>
      </c>
      <c r="E36" t="inlineStr">
        <is>
          <t>FLEN</t>
        </is>
      </c>
      <c r="G36" t="n">
        <v>0.9</v>
      </c>
      <c r="H36" t="n">
        <v>0</v>
      </c>
      <c r="I36" t="n">
        <v>0</v>
      </c>
      <c r="J36" t="n">
        <v>1</v>
      </c>
      <c r="K36" t="n">
        <v>0</v>
      </c>
      <c r="L36" t="n">
        <v>0</v>
      </c>
      <c r="M36" t="n">
        <v>0</v>
      </c>
      <c r="N36" t="n">
        <v>0</v>
      </c>
      <c r="O36" t="n">
        <v>1</v>
      </c>
      <c r="P36" t="n">
        <v>0</v>
      </c>
      <c r="Q36" t="n">
        <v>1</v>
      </c>
      <c r="R36" s="2" t="inlineStr">
        <is>
          <t>Mörk dunört</t>
        </is>
      </c>
      <c r="S36">
        <f>HYPERLINK("https://klasma.github.io/Logging_FLEN/artfynd/A 39446-2019.xlsx")</f>
        <v/>
      </c>
      <c r="T36">
        <f>HYPERLINK("https://klasma.github.io/Logging_FLEN/kartor/A 39446-2019.png")</f>
        <v/>
      </c>
      <c r="V36">
        <f>HYPERLINK("https://klasma.github.io/Logging_FLEN/klagomål/A 39446-2019.docx")</f>
        <v/>
      </c>
      <c r="W36">
        <f>HYPERLINK("https://klasma.github.io/Logging_FLEN/klagomålsmail/A 39446-2019.docx")</f>
        <v/>
      </c>
      <c r="X36">
        <f>HYPERLINK("https://klasma.github.io/Logging_FLEN/tillsyn/A 39446-2019.docx")</f>
        <v/>
      </c>
      <c r="Y36">
        <f>HYPERLINK("https://klasma.github.io/Logging_FLEN/tillsynsmail/A 39446-2019.docx")</f>
        <v/>
      </c>
    </row>
    <row r="37" ht="15" customHeight="1">
      <c r="A37" t="inlineStr">
        <is>
          <t>A 43369-2019</t>
        </is>
      </c>
      <c r="B37" s="1" t="n">
        <v>43703</v>
      </c>
      <c r="C37" s="1" t="n">
        <v>45175</v>
      </c>
      <c r="D37" t="inlineStr">
        <is>
          <t>SÖDERMANLANDS LÄN</t>
        </is>
      </c>
      <c r="E37" t="inlineStr">
        <is>
          <t>FLEN</t>
        </is>
      </c>
      <c r="G37" t="n">
        <v>4.1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s="2" t="inlineStr">
        <is>
          <t>Fyrflikig jordstjärna</t>
        </is>
      </c>
      <c r="S37">
        <f>HYPERLINK("https://klasma.github.io/Logging_FLEN/artfynd/A 43369-2019.xlsx")</f>
        <v/>
      </c>
      <c r="T37">
        <f>HYPERLINK("https://klasma.github.io/Logging_FLEN/kartor/A 43369-2019.png")</f>
        <v/>
      </c>
      <c r="V37">
        <f>HYPERLINK("https://klasma.github.io/Logging_FLEN/klagomål/A 43369-2019.docx")</f>
        <v/>
      </c>
      <c r="W37">
        <f>HYPERLINK("https://klasma.github.io/Logging_FLEN/klagomålsmail/A 43369-2019.docx")</f>
        <v/>
      </c>
      <c r="X37">
        <f>HYPERLINK("https://klasma.github.io/Logging_FLEN/tillsyn/A 43369-2019.docx")</f>
        <v/>
      </c>
      <c r="Y37">
        <f>HYPERLINK("https://klasma.github.io/Logging_FLEN/tillsynsmail/A 43369-2019.docx")</f>
        <v/>
      </c>
    </row>
    <row r="38" ht="15" customHeight="1">
      <c r="A38" t="inlineStr">
        <is>
          <t>A 43329-2019</t>
        </is>
      </c>
      <c r="B38" s="1" t="n">
        <v>43703</v>
      </c>
      <c r="C38" s="1" t="n">
        <v>45175</v>
      </c>
      <c r="D38" t="inlineStr">
        <is>
          <t>SÖDERMANLANDS LÄN</t>
        </is>
      </c>
      <c r="E38" t="inlineStr">
        <is>
          <t>FLEN</t>
        </is>
      </c>
      <c r="G38" t="n">
        <v>8.5</v>
      </c>
      <c r="H38" t="n">
        <v>1</v>
      </c>
      <c r="I38" t="n">
        <v>0</v>
      </c>
      <c r="J38" t="n">
        <v>0</v>
      </c>
      <c r="K38" t="n">
        <v>1</v>
      </c>
      <c r="L38" t="n">
        <v>0</v>
      </c>
      <c r="M38" t="n">
        <v>0</v>
      </c>
      <c r="N38" t="n">
        <v>0</v>
      </c>
      <c r="O38" t="n">
        <v>1</v>
      </c>
      <c r="P38" t="n">
        <v>1</v>
      </c>
      <c r="Q38" t="n">
        <v>1</v>
      </c>
      <c r="R38" s="2" t="inlineStr">
        <is>
          <t>Knärot</t>
        </is>
      </c>
      <c r="S38">
        <f>HYPERLINK("https://klasma.github.io/Logging_FLEN/artfynd/A 43329-2019.xlsx")</f>
        <v/>
      </c>
      <c r="T38">
        <f>HYPERLINK("https://klasma.github.io/Logging_FLEN/kartor/A 43329-2019.png")</f>
        <v/>
      </c>
      <c r="U38">
        <f>HYPERLINK("https://klasma.github.io/Logging_FLEN/knärot/A 43329-2019.png")</f>
        <v/>
      </c>
      <c r="V38">
        <f>HYPERLINK("https://klasma.github.io/Logging_FLEN/klagomål/A 43329-2019.docx")</f>
        <v/>
      </c>
      <c r="W38">
        <f>HYPERLINK("https://klasma.github.io/Logging_FLEN/klagomålsmail/A 43329-2019.docx")</f>
        <v/>
      </c>
      <c r="X38">
        <f>HYPERLINK("https://klasma.github.io/Logging_FLEN/tillsyn/A 43329-2019.docx")</f>
        <v/>
      </c>
      <c r="Y38">
        <f>HYPERLINK("https://klasma.github.io/Logging_FLEN/tillsynsmail/A 43329-2019.docx")</f>
        <v/>
      </c>
    </row>
    <row r="39" ht="15" customHeight="1">
      <c r="A39" t="inlineStr">
        <is>
          <t>A 54418-2019</t>
        </is>
      </c>
      <c r="B39" s="1" t="n">
        <v>43747</v>
      </c>
      <c r="C39" s="1" t="n">
        <v>45175</v>
      </c>
      <c r="D39" t="inlineStr">
        <is>
          <t>SÖDERMANLANDS LÄN</t>
        </is>
      </c>
      <c r="E39" t="inlineStr">
        <is>
          <t>FLEN</t>
        </is>
      </c>
      <c r="G39" t="n">
        <v>5.6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s="2" t="inlineStr">
        <is>
          <t>Svedjenäva</t>
        </is>
      </c>
      <c r="S39">
        <f>HYPERLINK("https://klasma.github.io/Logging_FLEN/artfynd/A 54418-2019.xlsx")</f>
        <v/>
      </c>
      <c r="T39">
        <f>HYPERLINK("https://klasma.github.io/Logging_FLEN/kartor/A 54418-2019.png")</f>
        <v/>
      </c>
      <c r="V39">
        <f>HYPERLINK("https://klasma.github.io/Logging_FLEN/klagomål/A 54418-2019.docx")</f>
        <v/>
      </c>
      <c r="W39">
        <f>HYPERLINK("https://klasma.github.io/Logging_FLEN/klagomålsmail/A 54418-2019.docx")</f>
        <v/>
      </c>
      <c r="X39">
        <f>HYPERLINK("https://klasma.github.io/Logging_FLEN/tillsyn/A 54418-2019.docx")</f>
        <v/>
      </c>
      <c r="Y39">
        <f>HYPERLINK("https://klasma.github.io/Logging_FLEN/tillsynsmail/A 54418-2019.docx")</f>
        <v/>
      </c>
    </row>
    <row r="40" ht="15" customHeight="1">
      <c r="A40" t="inlineStr">
        <is>
          <t>A 55376-2019</t>
        </is>
      </c>
      <c r="B40" s="1" t="n">
        <v>43754</v>
      </c>
      <c r="C40" s="1" t="n">
        <v>45175</v>
      </c>
      <c r="D40" t="inlineStr">
        <is>
          <t>SÖDERMANLANDS LÄN</t>
        </is>
      </c>
      <c r="E40" t="inlineStr">
        <is>
          <t>FLEN</t>
        </is>
      </c>
      <c r="G40" t="n">
        <v>6.5</v>
      </c>
      <c r="H40" t="n">
        <v>0</v>
      </c>
      <c r="I40" t="n">
        <v>0</v>
      </c>
      <c r="J40" t="n">
        <v>1</v>
      </c>
      <c r="K40" t="n">
        <v>0</v>
      </c>
      <c r="L40" t="n">
        <v>0</v>
      </c>
      <c r="M40" t="n">
        <v>0</v>
      </c>
      <c r="N40" t="n">
        <v>0</v>
      </c>
      <c r="O40" t="n">
        <v>1</v>
      </c>
      <c r="P40" t="n">
        <v>0</v>
      </c>
      <c r="Q40" t="n">
        <v>1</v>
      </c>
      <c r="R40" s="2" t="inlineStr">
        <is>
          <t>Skogshare</t>
        </is>
      </c>
      <c r="S40">
        <f>HYPERLINK("https://klasma.github.io/Logging_FLEN/artfynd/A 55376-2019.xlsx")</f>
        <v/>
      </c>
      <c r="T40">
        <f>HYPERLINK("https://klasma.github.io/Logging_FLEN/kartor/A 55376-2019.png")</f>
        <v/>
      </c>
      <c r="V40">
        <f>HYPERLINK("https://klasma.github.io/Logging_FLEN/klagomål/A 55376-2019.docx")</f>
        <v/>
      </c>
      <c r="W40">
        <f>HYPERLINK("https://klasma.github.io/Logging_FLEN/klagomålsmail/A 55376-2019.docx")</f>
        <v/>
      </c>
      <c r="X40">
        <f>HYPERLINK("https://klasma.github.io/Logging_FLEN/tillsyn/A 55376-2019.docx")</f>
        <v/>
      </c>
      <c r="Y40">
        <f>HYPERLINK("https://klasma.github.io/Logging_FLEN/tillsynsmail/A 55376-2019.docx")</f>
        <v/>
      </c>
    </row>
    <row r="41" ht="15" customHeight="1">
      <c r="A41" t="inlineStr">
        <is>
          <t>A 60216-2019</t>
        </is>
      </c>
      <c r="B41" s="1" t="n">
        <v>43776</v>
      </c>
      <c r="C41" s="1" t="n">
        <v>45175</v>
      </c>
      <c r="D41" t="inlineStr">
        <is>
          <t>SÖDERMANLANDS LÄN</t>
        </is>
      </c>
      <c r="E41" t="inlineStr">
        <is>
          <t>FLEN</t>
        </is>
      </c>
      <c r="F41" t="inlineStr">
        <is>
          <t>Övriga statliga verk och myndigheter</t>
        </is>
      </c>
      <c r="G41" t="n">
        <v>4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s="2" t="inlineStr">
        <is>
          <t>Slåtterfibbla</t>
        </is>
      </c>
      <c r="S41">
        <f>HYPERLINK("https://klasma.github.io/Logging_FLEN/artfynd/A 60216-2019.xlsx")</f>
        <v/>
      </c>
      <c r="T41">
        <f>HYPERLINK("https://klasma.github.io/Logging_FLEN/kartor/A 60216-2019.png")</f>
        <v/>
      </c>
      <c r="V41">
        <f>HYPERLINK("https://klasma.github.io/Logging_FLEN/klagomål/A 60216-2019.docx")</f>
        <v/>
      </c>
      <c r="W41">
        <f>HYPERLINK("https://klasma.github.io/Logging_FLEN/klagomålsmail/A 60216-2019.docx")</f>
        <v/>
      </c>
      <c r="X41">
        <f>HYPERLINK("https://klasma.github.io/Logging_FLEN/tillsyn/A 60216-2019.docx")</f>
        <v/>
      </c>
      <c r="Y41">
        <f>HYPERLINK("https://klasma.github.io/Logging_FLEN/tillsynsmail/A 60216-2019.docx")</f>
        <v/>
      </c>
    </row>
    <row r="42" ht="15" customHeight="1">
      <c r="A42" t="inlineStr">
        <is>
          <t>A 4372-2020</t>
        </is>
      </c>
      <c r="B42" s="1" t="n">
        <v>43858</v>
      </c>
      <c r="C42" s="1" t="n">
        <v>45175</v>
      </c>
      <c r="D42" t="inlineStr">
        <is>
          <t>SÖDERMANLANDS LÄN</t>
        </is>
      </c>
      <c r="E42" t="inlineStr">
        <is>
          <t>FLEN</t>
        </is>
      </c>
      <c r="G42" t="n">
        <v>3.4</v>
      </c>
      <c r="H42" t="n">
        <v>0</v>
      </c>
      <c r="I42" t="n">
        <v>0</v>
      </c>
      <c r="J42" t="n">
        <v>1</v>
      </c>
      <c r="K42" t="n">
        <v>0</v>
      </c>
      <c r="L42" t="n">
        <v>0</v>
      </c>
      <c r="M42" t="n">
        <v>0</v>
      </c>
      <c r="N42" t="n">
        <v>0</v>
      </c>
      <c r="O42" t="n">
        <v>1</v>
      </c>
      <c r="P42" t="n">
        <v>0</v>
      </c>
      <c r="Q42" t="n">
        <v>1</v>
      </c>
      <c r="R42" s="2" t="inlineStr">
        <is>
          <t>Svedjenäva</t>
        </is>
      </c>
      <c r="S42">
        <f>HYPERLINK("https://klasma.github.io/Logging_FLEN/artfynd/A 4372-2020.xlsx")</f>
        <v/>
      </c>
      <c r="T42">
        <f>HYPERLINK("https://klasma.github.io/Logging_FLEN/kartor/A 4372-2020.png")</f>
        <v/>
      </c>
      <c r="V42">
        <f>HYPERLINK("https://klasma.github.io/Logging_FLEN/klagomål/A 4372-2020.docx")</f>
        <v/>
      </c>
      <c r="W42">
        <f>HYPERLINK("https://klasma.github.io/Logging_FLEN/klagomålsmail/A 4372-2020.docx")</f>
        <v/>
      </c>
      <c r="X42">
        <f>HYPERLINK("https://klasma.github.io/Logging_FLEN/tillsyn/A 4372-2020.docx")</f>
        <v/>
      </c>
      <c r="Y42">
        <f>HYPERLINK("https://klasma.github.io/Logging_FLEN/tillsynsmail/A 4372-2020.docx")</f>
        <v/>
      </c>
    </row>
    <row r="43" ht="15" customHeight="1">
      <c r="A43" t="inlineStr">
        <is>
          <t>A 5210-2020</t>
        </is>
      </c>
      <c r="B43" s="1" t="n">
        <v>43860</v>
      </c>
      <c r="C43" s="1" t="n">
        <v>45175</v>
      </c>
      <c r="D43" t="inlineStr">
        <is>
          <t>SÖDERMANLANDS LÄN</t>
        </is>
      </c>
      <c r="E43" t="inlineStr">
        <is>
          <t>FLEN</t>
        </is>
      </c>
      <c r="G43" t="n">
        <v>3.1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s="2" t="inlineStr">
        <is>
          <t>Gullklöver</t>
        </is>
      </c>
      <c r="S43">
        <f>HYPERLINK("https://klasma.github.io/Logging_FLEN/artfynd/A 5210-2020.xlsx")</f>
        <v/>
      </c>
      <c r="T43">
        <f>HYPERLINK("https://klasma.github.io/Logging_FLEN/kartor/A 5210-2020.png")</f>
        <v/>
      </c>
      <c r="V43">
        <f>HYPERLINK("https://klasma.github.io/Logging_FLEN/klagomål/A 5210-2020.docx")</f>
        <v/>
      </c>
      <c r="W43">
        <f>HYPERLINK("https://klasma.github.io/Logging_FLEN/klagomålsmail/A 5210-2020.docx")</f>
        <v/>
      </c>
      <c r="X43">
        <f>HYPERLINK("https://klasma.github.io/Logging_FLEN/tillsyn/A 5210-2020.docx")</f>
        <v/>
      </c>
      <c r="Y43">
        <f>HYPERLINK("https://klasma.github.io/Logging_FLEN/tillsynsmail/A 5210-2020.docx")</f>
        <v/>
      </c>
    </row>
    <row r="44" ht="15" customHeight="1">
      <c r="A44" t="inlineStr">
        <is>
          <t>A 20001-2020</t>
        </is>
      </c>
      <c r="B44" s="1" t="n">
        <v>43943</v>
      </c>
      <c r="C44" s="1" t="n">
        <v>45175</v>
      </c>
      <c r="D44" t="inlineStr">
        <is>
          <t>SÖDERMANLANDS LÄN</t>
        </is>
      </c>
      <c r="E44" t="inlineStr">
        <is>
          <t>FLEN</t>
        </is>
      </c>
      <c r="G44" t="n">
        <v>4.9</v>
      </c>
      <c r="H44" t="n">
        <v>1</v>
      </c>
      <c r="I44" t="n">
        <v>0</v>
      </c>
      <c r="J44" t="n">
        <v>0</v>
      </c>
      <c r="K44" t="n">
        <v>1</v>
      </c>
      <c r="L44" t="n">
        <v>0</v>
      </c>
      <c r="M44" t="n">
        <v>0</v>
      </c>
      <c r="N44" t="n">
        <v>0</v>
      </c>
      <c r="O44" t="n">
        <v>1</v>
      </c>
      <c r="P44" t="n">
        <v>1</v>
      </c>
      <c r="Q44" t="n">
        <v>1</v>
      </c>
      <c r="R44" s="2" t="inlineStr">
        <is>
          <t>Bombmurkla</t>
        </is>
      </c>
      <c r="S44">
        <f>HYPERLINK("https://klasma.github.io/Logging_FLEN/artfynd/A 20001-2020.xlsx")</f>
        <v/>
      </c>
      <c r="T44">
        <f>HYPERLINK("https://klasma.github.io/Logging_FLEN/kartor/A 20001-2020.png")</f>
        <v/>
      </c>
      <c r="V44">
        <f>HYPERLINK("https://klasma.github.io/Logging_FLEN/klagomål/A 20001-2020.docx")</f>
        <v/>
      </c>
      <c r="W44">
        <f>HYPERLINK("https://klasma.github.io/Logging_FLEN/klagomålsmail/A 20001-2020.docx")</f>
        <v/>
      </c>
      <c r="X44">
        <f>HYPERLINK("https://klasma.github.io/Logging_FLEN/tillsyn/A 20001-2020.docx")</f>
        <v/>
      </c>
      <c r="Y44">
        <f>HYPERLINK("https://klasma.github.io/Logging_FLEN/tillsynsmail/A 20001-2020.docx")</f>
        <v/>
      </c>
    </row>
    <row r="45" ht="15" customHeight="1">
      <c r="A45" t="inlineStr">
        <is>
          <t>A 31870-2020</t>
        </is>
      </c>
      <c r="B45" s="1" t="n">
        <v>44014</v>
      </c>
      <c r="C45" s="1" t="n">
        <v>45175</v>
      </c>
      <c r="D45" t="inlineStr">
        <is>
          <t>SÖDERMANLANDS LÄN</t>
        </is>
      </c>
      <c r="E45" t="inlineStr">
        <is>
          <t>FLEN</t>
        </is>
      </c>
      <c r="F45" t="inlineStr">
        <is>
          <t>Övriga statliga verk och myndigheter</t>
        </is>
      </c>
      <c r="G45" t="n">
        <v>10.1</v>
      </c>
      <c r="H45" t="n">
        <v>1</v>
      </c>
      <c r="I45" t="n">
        <v>0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1</v>
      </c>
      <c r="P45" t="n">
        <v>1</v>
      </c>
      <c r="Q45" t="n">
        <v>1</v>
      </c>
      <c r="R45" s="2" t="inlineStr">
        <is>
          <t>Mellanlummer</t>
        </is>
      </c>
      <c r="S45">
        <f>HYPERLINK("https://klasma.github.io/Logging_FLEN/artfynd/A 31870-2020.xlsx")</f>
        <v/>
      </c>
      <c r="T45">
        <f>HYPERLINK("https://klasma.github.io/Logging_FLEN/kartor/A 31870-2020.png")</f>
        <v/>
      </c>
      <c r="V45">
        <f>HYPERLINK("https://klasma.github.io/Logging_FLEN/klagomål/A 31870-2020.docx")</f>
        <v/>
      </c>
      <c r="W45">
        <f>HYPERLINK("https://klasma.github.io/Logging_FLEN/klagomålsmail/A 31870-2020.docx")</f>
        <v/>
      </c>
      <c r="X45">
        <f>HYPERLINK("https://klasma.github.io/Logging_FLEN/tillsyn/A 31870-2020.docx")</f>
        <v/>
      </c>
      <c r="Y45">
        <f>HYPERLINK("https://klasma.github.io/Logging_FLEN/tillsynsmail/A 31870-2020.docx")</f>
        <v/>
      </c>
    </row>
    <row r="46" ht="15" customHeight="1">
      <c r="A46" t="inlineStr">
        <is>
          <t>A 55009-2020</t>
        </is>
      </c>
      <c r="B46" s="1" t="n">
        <v>44127</v>
      </c>
      <c r="C46" s="1" t="n">
        <v>45175</v>
      </c>
      <c r="D46" t="inlineStr">
        <is>
          <t>SÖDERMANLANDS LÄN</t>
        </is>
      </c>
      <c r="E46" t="inlineStr">
        <is>
          <t>FLEN</t>
        </is>
      </c>
      <c r="G46" t="n">
        <v>26.6</v>
      </c>
      <c r="H46" t="n">
        <v>0</v>
      </c>
      <c r="I46" t="n">
        <v>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</v>
      </c>
      <c r="R46" s="2" t="inlineStr">
        <is>
          <t>Svart trolldruva</t>
        </is>
      </c>
      <c r="S46">
        <f>HYPERLINK("https://klasma.github.io/Logging_FLEN/artfynd/A 55009-2020.xlsx")</f>
        <v/>
      </c>
      <c r="T46">
        <f>HYPERLINK("https://klasma.github.io/Logging_FLEN/kartor/A 55009-2020.png")</f>
        <v/>
      </c>
      <c r="V46">
        <f>HYPERLINK("https://klasma.github.io/Logging_FLEN/klagomål/A 55009-2020.docx")</f>
        <v/>
      </c>
      <c r="W46">
        <f>HYPERLINK("https://klasma.github.io/Logging_FLEN/klagomålsmail/A 55009-2020.docx")</f>
        <v/>
      </c>
      <c r="X46">
        <f>HYPERLINK("https://klasma.github.io/Logging_FLEN/tillsyn/A 55009-2020.docx")</f>
        <v/>
      </c>
      <c r="Y46">
        <f>HYPERLINK("https://klasma.github.io/Logging_FLEN/tillsynsmail/A 55009-2020.docx")</f>
        <v/>
      </c>
    </row>
    <row r="47" ht="15" customHeight="1">
      <c r="A47" t="inlineStr">
        <is>
          <t>A 37347-2021</t>
        </is>
      </c>
      <c r="B47" s="1" t="n">
        <v>44397</v>
      </c>
      <c r="C47" s="1" t="n">
        <v>45175</v>
      </c>
      <c r="D47" t="inlineStr">
        <is>
          <t>SÖDERMANLANDS LÄN</t>
        </is>
      </c>
      <c r="E47" t="inlineStr">
        <is>
          <t>FLEN</t>
        </is>
      </c>
      <c r="F47" t="inlineStr">
        <is>
          <t>Övriga statliga verk och myndigheter</t>
        </is>
      </c>
      <c r="G47" t="n">
        <v>5.9</v>
      </c>
      <c r="H47" t="n">
        <v>1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1</v>
      </c>
      <c r="R47" s="2" t="inlineStr">
        <is>
          <t>Vanlig snok</t>
        </is>
      </c>
      <c r="S47">
        <f>HYPERLINK("https://klasma.github.io/Logging_FLEN/artfynd/A 37347-2021.xlsx")</f>
        <v/>
      </c>
      <c r="T47">
        <f>HYPERLINK("https://klasma.github.io/Logging_FLEN/kartor/A 37347-2021.png")</f>
        <v/>
      </c>
      <c r="V47">
        <f>HYPERLINK("https://klasma.github.io/Logging_FLEN/klagomål/A 37347-2021.docx")</f>
        <v/>
      </c>
      <c r="W47">
        <f>HYPERLINK("https://klasma.github.io/Logging_FLEN/klagomålsmail/A 37347-2021.docx")</f>
        <v/>
      </c>
      <c r="X47">
        <f>HYPERLINK("https://klasma.github.io/Logging_FLEN/tillsyn/A 37347-2021.docx")</f>
        <v/>
      </c>
      <c r="Y47">
        <f>HYPERLINK("https://klasma.github.io/Logging_FLEN/tillsynsmail/A 37347-2021.docx")</f>
        <v/>
      </c>
    </row>
    <row r="48" ht="15" customHeight="1">
      <c r="A48" t="inlineStr">
        <is>
          <t>A 57766-2021</t>
        </is>
      </c>
      <c r="B48" s="1" t="n">
        <v>44484</v>
      </c>
      <c r="C48" s="1" t="n">
        <v>45175</v>
      </c>
      <c r="D48" t="inlineStr">
        <is>
          <t>SÖDERMANLANDS LÄN</t>
        </is>
      </c>
      <c r="E48" t="inlineStr">
        <is>
          <t>FLEN</t>
        </is>
      </c>
      <c r="G48" t="n">
        <v>9.9</v>
      </c>
      <c r="H48" t="n">
        <v>0</v>
      </c>
      <c r="I48" t="n">
        <v>0</v>
      </c>
      <c r="J48" t="n">
        <v>1</v>
      </c>
      <c r="K48" t="n">
        <v>0</v>
      </c>
      <c r="L48" t="n">
        <v>0</v>
      </c>
      <c r="M48" t="n">
        <v>0</v>
      </c>
      <c r="N48" t="n">
        <v>0</v>
      </c>
      <c r="O48" t="n">
        <v>1</v>
      </c>
      <c r="P48" t="n">
        <v>0</v>
      </c>
      <c r="Q48" t="n">
        <v>1</v>
      </c>
      <c r="R48" s="2" t="inlineStr">
        <is>
          <t>Gullklöver</t>
        </is>
      </c>
      <c r="S48">
        <f>HYPERLINK("https://klasma.github.io/Logging_FLEN/artfynd/A 57766-2021.xlsx")</f>
        <v/>
      </c>
      <c r="T48">
        <f>HYPERLINK("https://klasma.github.io/Logging_FLEN/kartor/A 57766-2021.png")</f>
        <v/>
      </c>
      <c r="V48">
        <f>HYPERLINK("https://klasma.github.io/Logging_FLEN/klagomål/A 57766-2021.docx")</f>
        <v/>
      </c>
      <c r="W48">
        <f>HYPERLINK("https://klasma.github.io/Logging_FLEN/klagomålsmail/A 57766-2021.docx")</f>
        <v/>
      </c>
      <c r="X48">
        <f>HYPERLINK("https://klasma.github.io/Logging_FLEN/tillsyn/A 57766-2021.docx")</f>
        <v/>
      </c>
      <c r="Y48">
        <f>HYPERLINK("https://klasma.github.io/Logging_FLEN/tillsynsmail/A 57766-2021.docx")</f>
        <v/>
      </c>
    </row>
    <row r="49" ht="15" customHeight="1">
      <c r="A49" t="inlineStr">
        <is>
          <t>A 62355-2021</t>
        </is>
      </c>
      <c r="B49" s="1" t="n">
        <v>44503</v>
      </c>
      <c r="C49" s="1" t="n">
        <v>45175</v>
      </c>
      <c r="D49" t="inlineStr">
        <is>
          <t>SÖDERMANLANDS LÄN</t>
        </is>
      </c>
      <c r="E49" t="inlineStr">
        <is>
          <t>FLEN</t>
        </is>
      </c>
      <c r="G49" t="n">
        <v>1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0</v>
      </c>
      <c r="N49" t="n">
        <v>0</v>
      </c>
      <c r="O49" t="n">
        <v>1</v>
      </c>
      <c r="P49" t="n">
        <v>0</v>
      </c>
      <c r="Q49" t="n">
        <v>1</v>
      </c>
      <c r="R49" s="2" t="inlineStr">
        <is>
          <t>Svinrot</t>
        </is>
      </c>
      <c r="S49">
        <f>HYPERLINK("https://klasma.github.io/Logging_FLEN/artfynd/A 62355-2021.xlsx")</f>
        <v/>
      </c>
      <c r="T49">
        <f>HYPERLINK("https://klasma.github.io/Logging_FLEN/kartor/A 62355-2021.png")</f>
        <v/>
      </c>
      <c r="V49">
        <f>HYPERLINK("https://klasma.github.io/Logging_FLEN/klagomål/A 62355-2021.docx")</f>
        <v/>
      </c>
      <c r="W49">
        <f>HYPERLINK("https://klasma.github.io/Logging_FLEN/klagomålsmail/A 62355-2021.docx")</f>
        <v/>
      </c>
      <c r="X49">
        <f>HYPERLINK("https://klasma.github.io/Logging_FLEN/tillsyn/A 62355-2021.docx")</f>
        <v/>
      </c>
      <c r="Y49">
        <f>HYPERLINK("https://klasma.github.io/Logging_FLEN/tillsynsmail/A 62355-2021.docx")</f>
        <v/>
      </c>
    </row>
    <row r="50" ht="15" customHeight="1">
      <c r="A50" t="inlineStr">
        <is>
          <t>A 62535-2021</t>
        </is>
      </c>
      <c r="B50" s="1" t="n">
        <v>44503</v>
      </c>
      <c r="C50" s="1" t="n">
        <v>45175</v>
      </c>
      <c r="D50" t="inlineStr">
        <is>
          <t>SÖDERMANLANDS LÄN</t>
        </is>
      </c>
      <c r="E50" t="inlineStr">
        <is>
          <t>FLEN</t>
        </is>
      </c>
      <c r="G50" t="n">
        <v>0.6</v>
      </c>
      <c r="H50" t="n">
        <v>1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1</v>
      </c>
      <c r="R50" s="2" t="inlineStr">
        <is>
          <t>Blåsippa</t>
        </is>
      </c>
      <c r="S50">
        <f>HYPERLINK("https://klasma.github.io/Logging_FLEN/artfynd/A 62535-2021.xlsx")</f>
        <v/>
      </c>
      <c r="T50">
        <f>HYPERLINK("https://klasma.github.io/Logging_FLEN/kartor/A 62535-2021.png")</f>
        <v/>
      </c>
      <c r="V50">
        <f>HYPERLINK("https://klasma.github.io/Logging_FLEN/klagomål/A 62535-2021.docx")</f>
        <v/>
      </c>
      <c r="W50">
        <f>HYPERLINK("https://klasma.github.io/Logging_FLEN/klagomålsmail/A 62535-2021.docx")</f>
        <v/>
      </c>
      <c r="X50">
        <f>HYPERLINK("https://klasma.github.io/Logging_FLEN/tillsyn/A 62535-2021.docx")</f>
        <v/>
      </c>
      <c r="Y50">
        <f>HYPERLINK("https://klasma.github.io/Logging_FLEN/tillsynsmail/A 62535-2021.docx")</f>
        <v/>
      </c>
    </row>
    <row r="51" ht="15" customHeight="1">
      <c r="A51" t="inlineStr">
        <is>
          <t>A 70039-2021</t>
        </is>
      </c>
      <c r="B51" s="1" t="n">
        <v>44533</v>
      </c>
      <c r="C51" s="1" t="n">
        <v>45175</v>
      </c>
      <c r="D51" t="inlineStr">
        <is>
          <t>SÖDERMANLANDS LÄN</t>
        </is>
      </c>
      <c r="E51" t="inlineStr">
        <is>
          <t>FLEN</t>
        </is>
      </c>
      <c r="G51" t="n">
        <v>6.7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0</v>
      </c>
      <c r="N51" t="n">
        <v>0</v>
      </c>
      <c r="O51" t="n">
        <v>1</v>
      </c>
      <c r="P51" t="n">
        <v>0</v>
      </c>
      <c r="Q51" t="n">
        <v>1</v>
      </c>
      <c r="R51" s="2" t="inlineStr">
        <is>
          <t>Svedjenäva</t>
        </is>
      </c>
      <c r="S51">
        <f>HYPERLINK("https://klasma.github.io/Logging_FLEN/artfynd/A 70039-2021.xlsx")</f>
        <v/>
      </c>
      <c r="T51">
        <f>HYPERLINK("https://klasma.github.io/Logging_FLEN/kartor/A 70039-2021.png")</f>
        <v/>
      </c>
      <c r="V51">
        <f>HYPERLINK("https://klasma.github.io/Logging_FLEN/klagomål/A 70039-2021.docx")</f>
        <v/>
      </c>
      <c r="W51">
        <f>HYPERLINK("https://klasma.github.io/Logging_FLEN/klagomålsmail/A 70039-2021.docx")</f>
        <v/>
      </c>
      <c r="X51">
        <f>HYPERLINK("https://klasma.github.io/Logging_FLEN/tillsyn/A 70039-2021.docx")</f>
        <v/>
      </c>
      <c r="Y51">
        <f>HYPERLINK("https://klasma.github.io/Logging_FLEN/tillsynsmail/A 70039-2021.docx")</f>
        <v/>
      </c>
    </row>
    <row r="52" ht="15" customHeight="1">
      <c r="A52" t="inlineStr">
        <is>
          <t>A 7883-2022</t>
        </is>
      </c>
      <c r="B52" s="1" t="n">
        <v>44608</v>
      </c>
      <c r="C52" s="1" t="n">
        <v>45175</v>
      </c>
      <c r="D52" t="inlineStr">
        <is>
          <t>SÖDERMANLANDS LÄN</t>
        </is>
      </c>
      <c r="E52" t="inlineStr">
        <is>
          <t>FLEN</t>
        </is>
      </c>
      <c r="F52" t="inlineStr">
        <is>
          <t>Övriga statliga verk och myndigheter</t>
        </is>
      </c>
      <c r="G52" t="n">
        <v>2.2</v>
      </c>
      <c r="H52" t="n">
        <v>1</v>
      </c>
      <c r="I52" t="n">
        <v>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1</v>
      </c>
      <c r="R52" s="2" t="inlineStr">
        <is>
          <t>Plattlummer</t>
        </is>
      </c>
      <c r="S52">
        <f>HYPERLINK("https://klasma.github.io/Logging_FLEN/artfynd/A 7883-2022.xlsx")</f>
        <v/>
      </c>
      <c r="T52">
        <f>HYPERLINK("https://klasma.github.io/Logging_FLEN/kartor/A 7883-2022.png")</f>
        <v/>
      </c>
      <c r="V52">
        <f>HYPERLINK("https://klasma.github.io/Logging_FLEN/klagomål/A 7883-2022.docx")</f>
        <v/>
      </c>
      <c r="W52">
        <f>HYPERLINK("https://klasma.github.io/Logging_FLEN/klagomålsmail/A 7883-2022.docx")</f>
        <v/>
      </c>
      <c r="X52">
        <f>HYPERLINK("https://klasma.github.io/Logging_FLEN/tillsyn/A 7883-2022.docx")</f>
        <v/>
      </c>
      <c r="Y52">
        <f>HYPERLINK("https://klasma.github.io/Logging_FLEN/tillsynsmail/A 7883-2022.docx")</f>
        <v/>
      </c>
    </row>
    <row r="53" ht="15" customHeight="1">
      <c r="A53" t="inlineStr">
        <is>
          <t>A 10770-2022</t>
        </is>
      </c>
      <c r="B53" s="1" t="n">
        <v>44624</v>
      </c>
      <c r="C53" s="1" t="n">
        <v>45175</v>
      </c>
      <c r="D53" t="inlineStr">
        <is>
          <t>SÖDERMANLANDS LÄN</t>
        </is>
      </c>
      <c r="E53" t="inlineStr">
        <is>
          <t>FLEN</t>
        </is>
      </c>
      <c r="G53" t="n">
        <v>2.3</v>
      </c>
      <c r="H53" t="n">
        <v>0</v>
      </c>
      <c r="I53" t="n">
        <v>0</v>
      </c>
      <c r="J53" t="n">
        <v>1</v>
      </c>
      <c r="K53" t="n">
        <v>0</v>
      </c>
      <c r="L53" t="n">
        <v>0</v>
      </c>
      <c r="M53" t="n">
        <v>0</v>
      </c>
      <c r="N53" t="n">
        <v>0</v>
      </c>
      <c r="O53" t="n">
        <v>1</v>
      </c>
      <c r="P53" t="n">
        <v>0</v>
      </c>
      <c r="Q53" t="n">
        <v>1</v>
      </c>
      <c r="R53" s="2" t="inlineStr">
        <is>
          <t>Svinrot</t>
        </is>
      </c>
      <c r="S53">
        <f>HYPERLINK("https://klasma.github.io/Logging_FLEN/artfynd/A 10770-2022.xlsx")</f>
        <v/>
      </c>
      <c r="T53">
        <f>HYPERLINK("https://klasma.github.io/Logging_FLEN/kartor/A 10770-2022.png")</f>
        <v/>
      </c>
      <c r="V53">
        <f>HYPERLINK("https://klasma.github.io/Logging_FLEN/klagomål/A 10770-2022.docx")</f>
        <v/>
      </c>
      <c r="W53">
        <f>HYPERLINK("https://klasma.github.io/Logging_FLEN/klagomålsmail/A 10770-2022.docx")</f>
        <v/>
      </c>
      <c r="X53">
        <f>HYPERLINK("https://klasma.github.io/Logging_FLEN/tillsyn/A 10770-2022.docx")</f>
        <v/>
      </c>
      <c r="Y53">
        <f>HYPERLINK("https://klasma.github.io/Logging_FLEN/tillsynsmail/A 10770-2022.docx")</f>
        <v/>
      </c>
    </row>
    <row r="54" ht="15" customHeight="1">
      <c r="A54" t="inlineStr">
        <is>
          <t>A 10789-2022</t>
        </is>
      </c>
      <c r="B54" s="1" t="n">
        <v>44624</v>
      </c>
      <c r="C54" s="1" t="n">
        <v>45175</v>
      </c>
      <c r="D54" t="inlineStr">
        <is>
          <t>SÖDERMANLANDS LÄN</t>
        </is>
      </c>
      <c r="E54" t="inlineStr">
        <is>
          <t>FLEN</t>
        </is>
      </c>
      <c r="G54" t="n">
        <v>1.1</v>
      </c>
      <c r="H54" t="n">
        <v>1</v>
      </c>
      <c r="I54" t="n">
        <v>0</v>
      </c>
      <c r="J54" t="n">
        <v>0</v>
      </c>
      <c r="K54" t="n">
        <v>1</v>
      </c>
      <c r="L54" t="n">
        <v>0</v>
      </c>
      <c r="M54" t="n">
        <v>0</v>
      </c>
      <c r="N54" t="n">
        <v>0</v>
      </c>
      <c r="O54" t="n">
        <v>1</v>
      </c>
      <c r="P54" t="n">
        <v>1</v>
      </c>
      <c r="Q54" t="n">
        <v>1</v>
      </c>
      <c r="R54" s="2" t="inlineStr">
        <is>
          <t>Bombmurkla</t>
        </is>
      </c>
      <c r="S54">
        <f>HYPERLINK("https://klasma.github.io/Logging_FLEN/artfynd/A 10789-2022.xlsx")</f>
        <v/>
      </c>
      <c r="T54">
        <f>HYPERLINK("https://klasma.github.io/Logging_FLEN/kartor/A 10789-2022.png")</f>
        <v/>
      </c>
      <c r="V54">
        <f>HYPERLINK("https://klasma.github.io/Logging_FLEN/klagomål/A 10789-2022.docx")</f>
        <v/>
      </c>
      <c r="W54">
        <f>HYPERLINK("https://klasma.github.io/Logging_FLEN/klagomålsmail/A 10789-2022.docx")</f>
        <v/>
      </c>
      <c r="X54">
        <f>HYPERLINK("https://klasma.github.io/Logging_FLEN/tillsyn/A 10789-2022.docx")</f>
        <v/>
      </c>
      <c r="Y54">
        <f>HYPERLINK("https://klasma.github.io/Logging_FLEN/tillsynsmail/A 10789-2022.docx")</f>
        <v/>
      </c>
    </row>
    <row r="55" ht="15" customHeight="1">
      <c r="A55" t="inlineStr">
        <is>
          <t>A 34498-2022</t>
        </is>
      </c>
      <c r="B55" s="1" t="n">
        <v>44792</v>
      </c>
      <c r="C55" s="1" t="n">
        <v>45175</v>
      </c>
      <c r="D55" t="inlineStr">
        <is>
          <t>SÖDERMANLANDS LÄN</t>
        </is>
      </c>
      <c r="E55" t="inlineStr">
        <is>
          <t>FLEN</t>
        </is>
      </c>
      <c r="G55" t="n">
        <v>1.5</v>
      </c>
      <c r="H55" t="n">
        <v>0</v>
      </c>
      <c r="I55" t="n">
        <v>0</v>
      </c>
      <c r="J55" t="n">
        <v>1</v>
      </c>
      <c r="K55" t="n">
        <v>0</v>
      </c>
      <c r="L55" t="n">
        <v>0</v>
      </c>
      <c r="M55" t="n">
        <v>0</v>
      </c>
      <c r="N55" t="n">
        <v>0</v>
      </c>
      <c r="O55" t="n">
        <v>1</v>
      </c>
      <c r="P55" t="n">
        <v>0</v>
      </c>
      <c r="Q55" t="n">
        <v>1</v>
      </c>
      <c r="R55" s="2" t="inlineStr">
        <is>
          <t>Gullklöver</t>
        </is>
      </c>
      <c r="S55">
        <f>HYPERLINK("https://klasma.github.io/Logging_FLEN/artfynd/A 34498-2022.xlsx")</f>
        <v/>
      </c>
      <c r="T55">
        <f>HYPERLINK("https://klasma.github.io/Logging_FLEN/kartor/A 34498-2022.png")</f>
        <v/>
      </c>
      <c r="V55">
        <f>HYPERLINK("https://klasma.github.io/Logging_FLEN/klagomål/A 34498-2022.docx")</f>
        <v/>
      </c>
      <c r="W55">
        <f>HYPERLINK("https://klasma.github.io/Logging_FLEN/klagomålsmail/A 34498-2022.docx")</f>
        <v/>
      </c>
      <c r="X55">
        <f>HYPERLINK("https://klasma.github.io/Logging_FLEN/tillsyn/A 34498-2022.docx")</f>
        <v/>
      </c>
      <c r="Y55">
        <f>HYPERLINK("https://klasma.github.io/Logging_FLEN/tillsynsmail/A 34498-2022.docx")</f>
        <v/>
      </c>
    </row>
    <row r="56" ht="15" customHeight="1">
      <c r="A56" t="inlineStr">
        <is>
          <t>A 35278-2022</t>
        </is>
      </c>
      <c r="B56" s="1" t="n">
        <v>44798</v>
      </c>
      <c r="C56" s="1" t="n">
        <v>45175</v>
      </c>
      <c r="D56" t="inlineStr">
        <is>
          <t>SÖDERMANLANDS LÄN</t>
        </is>
      </c>
      <c r="E56" t="inlineStr">
        <is>
          <t>FLEN</t>
        </is>
      </c>
      <c r="G56" t="n">
        <v>2.3</v>
      </c>
      <c r="H56" t="n">
        <v>1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1</v>
      </c>
      <c r="R56" s="2" t="inlineStr">
        <is>
          <t>Grönvit nattviol</t>
        </is>
      </c>
      <c r="S56">
        <f>HYPERLINK("https://klasma.github.io/Logging_FLEN/artfynd/A 35278-2022.xlsx")</f>
        <v/>
      </c>
      <c r="T56">
        <f>HYPERLINK("https://klasma.github.io/Logging_FLEN/kartor/A 35278-2022.png")</f>
        <v/>
      </c>
      <c r="V56">
        <f>HYPERLINK("https://klasma.github.io/Logging_FLEN/klagomål/A 35278-2022.docx")</f>
        <v/>
      </c>
      <c r="W56">
        <f>HYPERLINK("https://klasma.github.io/Logging_FLEN/klagomålsmail/A 35278-2022.docx")</f>
        <v/>
      </c>
      <c r="X56">
        <f>HYPERLINK("https://klasma.github.io/Logging_FLEN/tillsyn/A 35278-2022.docx")</f>
        <v/>
      </c>
      <c r="Y56">
        <f>HYPERLINK("https://klasma.github.io/Logging_FLEN/tillsynsmail/A 35278-2022.docx")</f>
        <v/>
      </c>
    </row>
    <row r="57" ht="15" customHeight="1">
      <c r="A57" t="inlineStr">
        <is>
          <t>A 50202-2022</t>
        </is>
      </c>
      <c r="B57" s="1" t="n">
        <v>44865</v>
      </c>
      <c r="C57" s="1" t="n">
        <v>45175</v>
      </c>
      <c r="D57" t="inlineStr">
        <is>
          <t>SÖDERMANLANDS LÄN</t>
        </is>
      </c>
      <c r="E57" t="inlineStr">
        <is>
          <t>FLEN</t>
        </is>
      </c>
      <c r="F57" t="inlineStr">
        <is>
          <t>Kyrkan</t>
        </is>
      </c>
      <c r="G57" t="n">
        <v>5.8</v>
      </c>
      <c r="H57" t="n">
        <v>0</v>
      </c>
      <c r="I57" t="n">
        <v>0</v>
      </c>
      <c r="J57" t="n">
        <v>1</v>
      </c>
      <c r="K57" t="n">
        <v>0</v>
      </c>
      <c r="L57" t="n">
        <v>0</v>
      </c>
      <c r="M57" t="n">
        <v>0</v>
      </c>
      <c r="N57" t="n">
        <v>0</v>
      </c>
      <c r="O57" t="n">
        <v>1</v>
      </c>
      <c r="P57" t="n">
        <v>0</v>
      </c>
      <c r="Q57" t="n">
        <v>1</v>
      </c>
      <c r="R57" s="2" t="inlineStr">
        <is>
          <t>Gullklöver</t>
        </is>
      </c>
      <c r="S57">
        <f>HYPERLINK("https://klasma.github.io/Logging_FLEN/artfynd/A 50202-2022.xlsx")</f>
        <v/>
      </c>
      <c r="T57">
        <f>HYPERLINK("https://klasma.github.io/Logging_FLEN/kartor/A 50202-2022.png")</f>
        <v/>
      </c>
      <c r="V57">
        <f>HYPERLINK("https://klasma.github.io/Logging_FLEN/klagomål/A 50202-2022.docx")</f>
        <v/>
      </c>
      <c r="W57">
        <f>HYPERLINK("https://klasma.github.io/Logging_FLEN/klagomålsmail/A 50202-2022.docx")</f>
        <v/>
      </c>
      <c r="X57">
        <f>HYPERLINK("https://klasma.github.io/Logging_FLEN/tillsyn/A 50202-2022.docx")</f>
        <v/>
      </c>
      <c r="Y57">
        <f>HYPERLINK("https://klasma.github.io/Logging_FLEN/tillsynsmail/A 50202-2022.docx")</f>
        <v/>
      </c>
    </row>
    <row r="58" ht="15" customHeight="1">
      <c r="A58" t="inlineStr">
        <is>
          <t>A 60591-2022</t>
        </is>
      </c>
      <c r="B58" s="1" t="n">
        <v>44911</v>
      </c>
      <c r="C58" s="1" t="n">
        <v>45175</v>
      </c>
      <c r="D58" t="inlineStr">
        <is>
          <t>SÖDERMANLANDS LÄN</t>
        </is>
      </c>
      <c r="E58" t="inlineStr">
        <is>
          <t>FLEN</t>
        </is>
      </c>
      <c r="F58" t="inlineStr">
        <is>
          <t>Holmen skog AB</t>
        </is>
      </c>
      <c r="G58" t="n">
        <v>1.3</v>
      </c>
      <c r="H58" t="n">
        <v>0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1</v>
      </c>
      <c r="R58" s="2" t="inlineStr">
        <is>
          <t>Grönpyrola</t>
        </is>
      </c>
      <c r="S58">
        <f>HYPERLINK("https://klasma.github.io/Logging_FLEN/artfynd/A 60591-2022.xlsx")</f>
        <v/>
      </c>
      <c r="T58">
        <f>HYPERLINK("https://klasma.github.io/Logging_FLEN/kartor/A 60591-2022.png")</f>
        <v/>
      </c>
      <c r="V58">
        <f>HYPERLINK("https://klasma.github.io/Logging_FLEN/klagomål/A 60591-2022.docx")</f>
        <v/>
      </c>
      <c r="W58">
        <f>HYPERLINK("https://klasma.github.io/Logging_FLEN/klagomålsmail/A 60591-2022.docx")</f>
        <v/>
      </c>
      <c r="X58">
        <f>HYPERLINK("https://klasma.github.io/Logging_FLEN/tillsyn/A 60591-2022.docx")</f>
        <v/>
      </c>
      <c r="Y58">
        <f>HYPERLINK("https://klasma.github.io/Logging_FLEN/tillsynsmail/A 60591-2022.docx")</f>
        <v/>
      </c>
    </row>
    <row r="59" ht="15" customHeight="1">
      <c r="A59" t="inlineStr">
        <is>
          <t>A 882-2023</t>
        </is>
      </c>
      <c r="B59" s="1" t="n">
        <v>44931</v>
      </c>
      <c r="C59" s="1" t="n">
        <v>45175</v>
      </c>
      <c r="D59" t="inlineStr">
        <is>
          <t>SÖDERMANLANDS LÄN</t>
        </is>
      </c>
      <c r="E59" t="inlineStr">
        <is>
          <t>FLEN</t>
        </is>
      </c>
      <c r="F59" t="inlineStr">
        <is>
          <t>Holmen skog AB</t>
        </is>
      </c>
      <c r="G59" t="n">
        <v>0.9</v>
      </c>
      <c r="H59" t="n">
        <v>0</v>
      </c>
      <c r="I59" t="n">
        <v>1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1</v>
      </c>
      <c r="R59" s="2" t="inlineStr">
        <is>
          <t>Aspvedgnagare</t>
        </is>
      </c>
      <c r="S59">
        <f>HYPERLINK("https://klasma.github.io/Logging_FLEN/artfynd/A 882-2023.xlsx")</f>
        <v/>
      </c>
      <c r="T59">
        <f>HYPERLINK("https://klasma.github.io/Logging_FLEN/kartor/A 882-2023.png")</f>
        <v/>
      </c>
      <c r="V59">
        <f>HYPERLINK("https://klasma.github.io/Logging_FLEN/klagomål/A 882-2023.docx")</f>
        <v/>
      </c>
      <c r="W59">
        <f>HYPERLINK("https://klasma.github.io/Logging_FLEN/klagomålsmail/A 882-2023.docx")</f>
        <v/>
      </c>
      <c r="X59">
        <f>HYPERLINK("https://klasma.github.io/Logging_FLEN/tillsyn/A 882-2023.docx")</f>
        <v/>
      </c>
      <c r="Y59">
        <f>HYPERLINK("https://klasma.github.io/Logging_FLEN/tillsynsmail/A 882-2023.docx")</f>
        <v/>
      </c>
    </row>
    <row r="60" ht="15" customHeight="1">
      <c r="A60" t="inlineStr">
        <is>
          <t>A 4699-2023</t>
        </is>
      </c>
      <c r="B60" s="1" t="n">
        <v>44957</v>
      </c>
      <c r="C60" s="1" t="n">
        <v>45175</v>
      </c>
      <c r="D60" t="inlineStr">
        <is>
          <t>SÖDERMANLANDS LÄN</t>
        </is>
      </c>
      <c r="E60" t="inlineStr">
        <is>
          <t>FLEN</t>
        </is>
      </c>
      <c r="G60" t="n">
        <v>1.4</v>
      </c>
      <c r="H60" t="n">
        <v>1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1</v>
      </c>
      <c r="R60" s="2" t="inlineStr">
        <is>
          <t>Gullviva</t>
        </is>
      </c>
      <c r="S60">
        <f>HYPERLINK("https://klasma.github.io/Logging_FLEN/artfynd/A 4699-2023.xlsx")</f>
        <v/>
      </c>
      <c r="T60">
        <f>HYPERLINK("https://klasma.github.io/Logging_FLEN/kartor/A 4699-2023.png")</f>
        <v/>
      </c>
      <c r="V60">
        <f>HYPERLINK("https://klasma.github.io/Logging_FLEN/klagomål/A 4699-2023.docx")</f>
        <v/>
      </c>
      <c r="W60">
        <f>HYPERLINK("https://klasma.github.io/Logging_FLEN/klagomålsmail/A 4699-2023.docx")</f>
        <v/>
      </c>
      <c r="X60">
        <f>HYPERLINK("https://klasma.github.io/Logging_FLEN/tillsyn/A 4699-2023.docx")</f>
        <v/>
      </c>
      <c r="Y60">
        <f>HYPERLINK("https://klasma.github.io/Logging_FLEN/tillsynsmail/A 4699-2023.docx")</f>
        <v/>
      </c>
    </row>
    <row r="61" ht="15" customHeight="1">
      <c r="A61" t="inlineStr">
        <is>
          <t>A 7506-2023</t>
        </is>
      </c>
      <c r="B61" s="1" t="n">
        <v>44971</v>
      </c>
      <c r="C61" s="1" t="n">
        <v>45175</v>
      </c>
      <c r="D61" t="inlineStr">
        <is>
          <t>SÖDERMANLANDS LÄN</t>
        </is>
      </c>
      <c r="E61" t="inlineStr">
        <is>
          <t>FLEN</t>
        </is>
      </c>
      <c r="G61" t="n">
        <v>3.3</v>
      </c>
      <c r="H61" t="n">
        <v>0</v>
      </c>
      <c r="I61" t="n">
        <v>0</v>
      </c>
      <c r="J61" t="n">
        <v>1</v>
      </c>
      <c r="K61" t="n">
        <v>0</v>
      </c>
      <c r="L61" t="n">
        <v>0</v>
      </c>
      <c r="M61" t="n">
        <v>0</v>
      </c>
      <c r="N61" t="n">
        <v>0</v>
      </c>
      <c r="O61" t="n">
        <v>1</v>
      </c>
      <c r="P61" t="n">
        <v>0</v>
      </c>
      <c r="Q61" t="n">
        <v>1</v>
      </c>
      <c r="R61" s="2" t="inlineStr">
        <is>
          <t>Svinrot</t>
        </is>
      </c>
      <c r="S61">
        <f>HYPERLINK("https://klasma.github.io/Logging_FLEN/artfynd/A 7506-2023.xlsx")</f>
        <v/>
      </c>
      <c r="T61">
        <f>HYPERLINK("https://klasma.github.io/Logging_FLEN/kartor/A 7506-2023.png")</f>
        <v/>
      </c>
      <c r="V61">
        <f>HYPERLINK("https://klasma.github.io/Logging_FLEN/klagomål/A 7506-2023.docx")</f>
        <v/>
      </c>
      <c r="W61">
        <f>HYPERLINK("https://klasma.github.io/Logging_FLEN/klagomålsmail/A 7506-2023.docx")</f>
        <v/>
      </c>
      <c r="X61">
        <f>HYPERLINK("https://klasma.github.io/Logging_FLEN/tillsyn/A 7506-2023.docx")</f>
        <v/>
      </c>
      <c r="Y61">
        <f>HYPERLINK("https://klasma.github.io/Logging_FLEN/tillsynsmail/A 7506-2023.docx")</f>
        <v/>
      </c>
    </row>
    <row r="62" ht="15" customHeight="1">
      <c r="A62" t="inlineStr">
        <is>
          <t>A 18928-2023</t>
        </is>
      </c>
      <c r="B62" s="1" t="n">
        <v>45044</v>
      </c>
      <c r="C62" s="1" t="n">
        <v>45175</v>
      </c>
      <c r="D62" t="inlineStr">
        <is>
          <t>SÖDERMANLANDS LÄN</t>
        </is>
      </c>
      <c r="E62" t="inlineStr">
        <is>
          <t>FLEN</t>
        </is>
      </c>
      <c r="G62" t="n">
        <v>6.2</v>
      </c>
      <c r="H62" t="n">
        <v>0</v>
      </c>
      <c r="I62" t="n">
        <v>0</v>
      </c>
      <c r="J62" t="n">
        <v>1</v>
      </c>
      <c r="K62" t="n">
        <v>0</v>
      </c>
      <c r="L62" t="n">
        <v>0</v>
      </c>
      <c r="M62" t="n">
        <v>0</v>
      </c>
      <c r="N62" t="n">
        <v>0</v>
      </c>
      <c r="O62" t="n">
        <v>1</v>
      </c>
      <c r="P62" t="n">
        <v>0</v>
      </c>
      <c r="Q62" t="n">
        <v>1</v>
      </c>
      <c r="R62" s="2" t="inlineStr">
        <is>
          <t>Svinrot</t>
        </is>
      </c>
      <c r="S62">
        <f>HYPERLINK("https://klasma.github.io/Logging_FLEN/artfynd/A 18928-2023.xlsx")</f>
        <v/>
      </c>
      <c r="T62">
        <f>HYPERLINK("https://klasma.github.io/Logging_FLEN/kartor/A 18928-2023.png")</f>
        <v/>
      </c>
      <c r="V62">
        <f>HYPERLINK("https://klasma.github.io/Logging_FLEN/klagomål/A 18928-2023.docx")</f>
        <v/>
      </c>
      <c r="W62">
        <f>HYPERLINK("https://klasma.github.io/Logging_FLEN/klagomålsmail/A 18928-2023.docx")</f>
        <v/>
      </c>
      <c r="X62">
        <f>HYPERLINK("https://klasma.github.io/Logging_FLEN/tillsyn/A 18928-2023.docx")</f>
        <v/>
      </c>
      <c r="Y62">
        <f>HYPERLINK("https://klasma.github.io/Logging_FLEN/tillsynsmail/A 18928-2023.docx")</f>
        <v/>
      </c>
    </row>
    <row r="63" ht="15" customHeight="1">
      <c r="A63" t="inlineStr">
        <is>
          <t>A 37317-2023</t>
        </is>
      </c>
      <c r="B63" s="1" t="n">
        <v>45156</v>
      </c>
      <c r="C63" s="1" t="n">
        <v>45175</v>
      </c>
      <c r="D63" t="inlineStr">
        <is>
          <t>SÖDERMANLANDS LÄN</t>
        </is>
      </c>
      <c r="E63" t="inlineStr">
        <is>
          <t>FLEN</t>
        </is>
      </c>
      <c r="F63" t="inlineStr">
        <is>
          <t>Holmen skog AB</t>
        </is>
      </c>
      <c r="G63" t="n">
        <v>5.1</v>
      </c>
      <c r="H63" t="n">
        <v>0</v>
      </c>
      <c r="I63" t="n">
        <v>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1</v>
      </c>
      <c r="R63" s="2" t="inlineStr">
        <is>
          <t>Svavelriska</t>
        </is>
      </c>
      <c r="S63">
        <f>HYPERLINK("https://klasma.github.io/Logging_FLEN/artfynd/A 37317-2023.xlsx")</f>
        <v/>
      </c>
      <c r="T63">
        <f>HYPERLINK("https://klasma.github.io/Logging_FLEN/kartor/A 37317-2023.png")</f>
        <v/>
      </c>
      <c r="V63">
        <f>HYPERLINK("https://klasma.github.io/Logging_FLEN/klagomål/A 37317-2023.docx")</f>
        <v/>
      </c>
      <c r="W63">
        <f>HYPERLINK("https://klasma.github.io/Logging_FLEN/klagomålsmail/A 37317-2023.docx")</f>
        <v/>
      </c>
      <c r="X63">
        <f>HYPERLINK("https://klasma.github.io/Logging_FLEN/tillsyn/A 37317-2023.docx")</f>
        <v/>
      </c>
      <c r="Y63">
        <f>HYPERLINK("https://klasma.github.io/Logging_FLEN/tillsynsmail/A 37317-2023.docx")</f>
        <v/>
      </c>
    </row>
    <row r="64" ht="15" customHeight="1">
      <c r="A64" t="inlineStr">
        <is>
          <t>A 39240-2023</t>
        </is>
      </c>
      <c r="B64" s="1" t="n">
        <v>45166</v>
      </c>
      <c r="C64" s="1" t="n">
        <v>45175</v>
      </c>
      <c r="D64" t="inlineStr">
        <is>
          <t>SÖDERMANLANDS LÄN</t>
        </is>
      </c>
      <c r="E64" t="inlineStr">
        <is>
          <t>FLEN</t>
        </is>
      </c>
      <c r="F64" t="inlineStr">
        <is>
          <t>Holmen skog AB</t>
        </is>
      </c>
      <c r="G64" t="n">
        <v>4.6</v>
      </c>
      <c r="H64" t="n">
        <v>0</v>
      </c>
      <c r="I64" t="n">
        <v>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1</v>
      </c>
      <c r="R64" s="2" t="inlineStr">
        <is>
          <t>Blodticka</t>
        </is>
      </c>
      <c r="S64">
        <f>HYPERLINK("https://klasma.github.io/Logging_FLEN/artfynd/A 39240-2023.xlsx")</f>
        <v/>
      </c>
      <c r="T64">
        <f>HYPERLINK("https://klasma.github.io/Logging_FLEN/kartor/A 39240-2023.png")</f>
        <v/>
      </c>
      <c r="V64">
        <f>HYPERLINK("https://klasma.github.io/Logging_FLEN/klagomål/A 39240-2023.docx")</f>
        <v/>
      </c>
      <c r="W64">
        <f>HYPERLINK("https://klasma.github.io/Logging_FLEN/klagomålsmail/A 39240-2023.docx")</f>
        <v/>
      </c>
      <c r="X64">
        <f>HYPERLINK("https://klasma.github.io/Logging_FLEN/tillsyn/A 39240-2023.docx")</f>
        <v/>
      </c>
      <c r="Y64">
        <f>HYPERLINK("https://klasma.github.io/Logging_FLEN/tillsynsmail/A 39240-2023.docx")</f>
        <v/>
      </c>
    </row>
    <row r="65" ht="15" customHeight="1">
      <c r="A65" t="inlineStr">
        <is>
          <t>A 35316-2018</t>
        </is>
      </c>
      <c r="B65" s="1" t="n">
        <v>43324</v>
      </c>
      <c r="C65" s="1" t="n">
        <v>45175</v>
      </c>
      <c r="D65" t="inlineStr">
        <is>
          <t>SÖDERMANLANDS LÄN</t>
        </is>
      </c>
      <c r="E65" t="inlineStr">
        <is>
          <t>FLEN</t>
        </is>
      </c>
      <c r="G65" t="n">
        <v>1.5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37594-2018</t>
        </is>
      </c>
      <c r="B66" s="1" t="n">
        <v>43334</v>
      </c>
      <c r="C66" s="1" t="n">
        <v>45175</v>
      </c>
      <c r="D66" t="inlineStr">
        <is>
          <t>SÖDERMANLANDS LÄN</t>
        </is>
      </c>
      <c r="E66" t="inlineStr">
        <is>
          <t>FLEN</t>
        </is>
      </c>
      <c r="G66" t="n">
        <v>3.2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41385-2018</t>
        </is>
      </c>
      <c r="B67" s="1" t="n">
        <v>43347</v>
      </c>
      <c r="C67" s="1" t="n">
        <v>45175</v>
      </c>
      <c r="D67" t="inlineStr">
        <is>
          <t>SÖDERMANLANDS LÄN</t>
        </is>
      </c>
      <c r="E67" t="inlineStr">
        <is>
          <t>FLEN</t>
        </is>
      </c>
      <c r="G67" t="n">
        <v>1.2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41479-2018</t>
        </is>
      </c>
      <c r="B68" s="1" t="n">
        <v>43347</v>
      </c>
      <c r="C68" s="1" t="n">
        <v>45175</v>
      </c>
      <c r="D68" t="inlineStr">
        <is>
          <t>SÖDERMANLANDS LÄN</t>
        </is>
      </c>
      <c r="E68" t="inlineStr">
        <is>
          <t>FLEN</t>
        </is>
      </c>
      <c r="G68" t="n">
        <v>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41549-2018</t>
        </is>
      </c>
      <c r="B69" s="1" t="n">
        <v>43347</v>
      </c>
      <c r="C69" s="1" t="n">
        <v>45175</v>
      </c>
      <c r="D69" t="inlineStr">
        <is>
          <t>SÖDERMANLANDS LÄN</t>
        </is>
      </c>
      <c r="E69" t="inlineStr">
        <is>
          <t>FLEN</t>
        </is>
      </c>
      <c r="G69" t="n">
        <v>4.5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41412-2018</t>
        </is>
      </c>
      <c r="B70" s="1" t="n">
        <v>43347</v>
      </c>
      <c r="C70" s="1" t="n">
        <v>45175</v>
      </c>
      <c r="D70" t="inlineStr">
        <is>
          <t>SÖDERMANLANDS LÄN</t>
        </is>
      </c>
      <c r="E70" t="inlineStr">
        <is>
          <t>FLEN</t>
        </is>
      </c>
      <c r="G70" t="n">
        <v>1.6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41400-2018</t>
        </is>
      </c>
      <c r="B71" s="1" t="n">
        <v>43347</v>
      </c>
      <c r="C71" s="1" t="n">
        <v>45175</v>
      </c>
      <c r="D71" t="inlineStr">
        <is>
          <t>SÖDERMANLANDS LÄN</t>
        </is>
      </c>
      <c r="E71" t="inlineStr">
        <is>
          <t>FLEN</t>
        </is>
      </c>
      <c r="G71" t="n">
        <v>2.1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44784-2018</t>
        </is>
      </c>
      <c r="B72" s="1" t="n">
        <v>43357</v>
      </c>
      <c r="C72" s="1" t="n">
        <v>45175</v>
      </c>
      <c r="D72" t="inlineStr">
        <is>
          <t>SÖDERMANLANDS LÄN</t>
        </is>
      </c>
      <c r="E72" t="inlineStr">
        <is>
          <t>FLEN</t>
        </is>
      </c>
      <c r="G72" t="n">
        <v>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47304-2018</t>
        </is>
      </c>
      <c r="B73" s="1" t="n">
        <v>43368</v>
      </c>
      <c r="C73" s="1" t="n">
        <v>45175</v>
      </c>
      <c r="D73" t="inlineStr">
        <is>
          <t>SÖDERMANLANDS LÄN</t>
        </is>
      </c>
      <c r="E73" t="inlineStr">
        <is>
          <t>FLEN</t>
        </is>
      </c>
      <c r="F73" t="inlineStr">
        <is>
          <t>Kommuner</t>
        </is>
      </c>
      <c r="G73" t="n">
        <v>2.8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47611-2018</t>
        </is>
      </c>
      <c r="B74" s="1" t="n">
        <v>43368</v>
      </c>
      <c r="C74" s="1" t="n">
        <v>45175</v>
      </c>
      <c r="D74" t="inlineStr">
        <is>
          <t>SÖDERMANLANDS LÄN</t>
        </is>
      </c>
      <c r="E74" t="inlineStr">
        <is>
          <t>FLEN</t>
        </is>
      </c>
      <c r="G74" t="n">
        <v>2.3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48634-2018</t>
        </is>
      </c>
      <c r="B75" s="1" t="n">
        <v>43370</v>
      </c>
      <c r="C75" s="1" t="n">
        <v>45175</v>
      </c>
      <c r="D75" t="inlineStr">
        <is>
          <t>SÖDERMANLANDS LÄN</t>
        </is>
      </c>
      <c r="E75" t="inlineStr">
        <is>
          <t>FLEN</t>
        </is>
      </c>
      <c r="G75" t="n">
        <v>1.3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49041-2018</t>
        </is>
      </c>
      <c r="B76" s="1" t="n">
        <v>43371</v>
      </c>
      <c r="C76" s="1" t="n">
        <v>45175</v>
      </c>
      <c r="D76" t="inlineStr">
        <is>
          <t>SÖDERMANLANDS LÄN</t>
        </is>
      </c>
      <c r="E76" t="inlineStr">
        <is>
          <t>FLEN</t>
        </is>
      </c>
      <c r="G76" t="n">
        <v>3.5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49513-2018</t>
        </is>
      </c>
      <c r="B77" s="1" t="n">
        <v>43374</v>
      </c>
      <c r="C77" s="1" t="n">
        <v>45175</v>
      </c>
      <c r="D77" t="inlineStr">
        <is>
          <t>SÖDERMANLANDS LÄN</t>
        </is>
      </c>
      <c r="E77" t="inlineStr">
        <is>
          <t>FLEN</t>
        </is>
      </c>
      <c r="G77" t="n">
        <v>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52300-2018</t>
        </is>
      </c>
      <c r="B78" s="1" t="n">
        <v>43388</v>
      </c>
      <c r="C78" s="1" t="n">
        <v>45175</v>
      </c>
      <c r="D78" t="inlineStr">
        <is>
          <t>SÖDERMANLANDS LÄN</t>
        </is>
      </c>
      <c r="E78" t="inlineStr">
        <is>
          <t>FLEN</t>
        </is>
      </c>
      <c r="G78" t="n">
        <v>2.6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53568-2018</t>
        </is>
      </c>
      <c r="B79" s="1" t="n">
        <v>43388</v>
      </c>
      <c r="C79" s="1" t="n">
        <v>45175</v>
      </c>
      <c r="D79" t="inlineStr">
        <is>
          <t>SÖDERMANLANDS LÄN</t>
        </is>
      </c>
      <c r="E79" t="inlineStr">
        <is>
          <t>FLEN</t>
        </is>
      </c>
      <c r="G79" t="n">
        <v>0.6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56602-2018</t>
        </is>
      </c>
      <c r="B80" s="1" t="n">
        <v>43395</v>
      </c>
      <c r="C80" s="1" t="n">
        <v>45175</v>
      </c>
      <c r="D80" t="inlineStr">
        <is>
          <t>SÖDERMANLANDS LÄN</t>
        </is>
      </c>
      <c r="E80" t="inlineStr">
        <is>
          <t>FLEN</t>
        </is>
      </c>
      <c r="G80" t="n">
        <v>1.2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57760-2018</t>
        </is>
      </c>
      <c r="B81" s="1" t="n">
        <v>43397</v>
      </c>
      <c r="C81" s="1" t="n">
        <v>45175</v>
      </c>
      <c r="D81" t="inlineStr">
        <is>
          <t>SÖDERMANLANDS LÄN</t>
        </is>
      </c>
      <c r="E81" t="inlineStr">
        <is>
          <t>FLEN</t>
        </is>
      </c>
      <c r="G81" t="n">
        <v>3.1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57452-2018</t>
        </is>
      </c>
      <c r="B82" s="1" t="n">
        <v>43404</v>
      </c>
      <c r="C82" s="1" t="n">
        <v>45175</v>
      </c>
      <c r="D82" t="inlineStr">
        <is>
          <t>SÖDERMANLANDS LÄN</t>
        </is>
      </c>
      <c r="E82" t="inlineStr">
        <is>
          <t>FLEN</t>
        </is>
      </c>
      <c r="G82" t="n">
        <v>1.6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58752-2018</t>
        </is>
      </c>
      <c r="B83" s="1" t="n">
        <v>43410</v>
      </c>
      <c r="C83" s="1" t="n">
        <v>45175</v>
      </c>
      <c r="D83" t="inlineStr">
        <is>
          <t>SÖDERMANLANDS LÄN</t>
        </is>
      </c>
      <c r="E83" t="inlineStr">
        <is>
          <t>FLEN</t>
        </is>
      </c>
      <c r="G83" t="n">
        <v>1.8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60069-2018</t>
        </is>
      </c>
      <c r="B84" s="1" t="n">
        <v>43412</v>
      </c>
      <c r="C84" s="1" t="n">
        <v>45175</v>
      </c>
      <c r="D84" t="inlineStr">
        <is>
          <t>SÖDERMANLANDS LÄN</t>
        </is>
      </c>
      <c r="E84" t="inlineStr">
        <is>
          <t>FLEN</t>
        </is>
      </c>
      <c r="G84" t="n">
        <v>1.2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61211-2018</t>
        </is>
      </c>
      <c r="B85" s="1" t="n">
        <v>43423</v>
      </c>
      <c r="C85" s="1" t="n">
        <v>45175</v>
      </c>
      <c r="D85" t="inlineStr">
        <is>
          <t>SÖDERMANLANDS LÄN</t>
        </is>
      </c>
      <c r="E85" t="inlineStr">
        <is>
          <t>FLEN</t>
        </is>
      </c>
      <c r="F85" t="inlineStr">
        <is>
          <t>Kommuner</t>
        </is>
      </c>
      <c r="G85" t="n">
        <v>0.6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61404-2018</t>
        </is>
      </c>
      <c r="B86" s="1" t="n">
        <v>43424</v>
      </c>
      <c r="C86" s="1" t="n">
        <v>45175</v>
      </c>
      <c r="D86" t="inlineStr">
        <is>
          <t>SÖDERMANLANDS LÄN</t>
        </is>
      </c>
      <c r="E86" t="inlineStr">
        <is>
          <t>FLEN</t>
        </is>
      </c>
      <c r="G86" t="n">
        <v>0.8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62558-2018</t>
        </is>
      </c>
      <c r="B87" s="1" t="n">
        <v>43426</v>
      </c>
      <c r="C87" s="1" t="n">
        <v>45175</v>
      </c>
      <c r="D87" t="inlineStr">
        <is>
          <t>SÖDERMANLANDS LÄN</t>
        </is>
      </c>
      <c r="E87" t="inlineStr">
        <is>
          <t>FLEN</t>
        </is>
      </c>
      <c r="G87" t="n">
        <v>1.7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62559-2018</t>
        </is>
      </c>
      <c r="B88" s="1" t="n">
        <v>43426</v>
      </c>
      <c r="C88" s="1" t="n">
        <v>45175</v>
      </c>
      <c r="D88" t="inlineStr">
        <is>
          <t>SÖDERMANLANDS LÄN</t>
        </is>
      </c>
      <c r="E88" t="inlineStr">
        <is>
          <t>FLEN</t>
        </is>
      </c>
      <c r="G88" t="n">
        <v>1.7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62534-2018</t>
        </is>
      </c>
      <c r="B89" s="1" t="n">
        <v>43426</v>
      </c>
      <c r="C89" s="1" t="n">
        <v>45175</v>
      </c>
      <c r="D89" t="inlineStr">
        <is>
          <t>SÖDERMANLANDS LÄN</t>
        </is>
      </c>
      <c r="E89" t="inlineStr">
        <is>
          <t>FLEN</t>
        </is>
      </c>
      <c r="G89" t="n">
        <v>11.2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66862-2018</t>
        </is>
      </c>
      <c r="B90" s="1" t="n">
        <v>43431</v>
      </c>
      <c r="C90" s="1" t="n">
        <v>45175</v>
      </c>
      <c r="D90" t="inlineStr">
        <is>
          <t>SÖDERMANLANDS LÄN</t>
        </is>
      </c>
      <c r="E90" t="inlineStr">
        <is>
          <t>FLEN</t>
        </is>
      </c>
      <c r="G90" t="n">
        <v>10.4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67010-2018</t>
        </is>
      </c>
      <c r="B91" s="1" t="n">
        <v>43431</v>
      </c>
      <c r="C91" s="1" t="n">
        <v>45175</v>
      </c>
      <c r="D91" t="inlineStr">
        <is>
          <t>SÖDERMANLANDS LÄN</t>
        </is>
      </c>
      <c r="E91" t="inlineStr">
        <is>
          <t>FLEN</t>
        </is>
      </c>
      <c r="G91" t="n">
        <v>2.7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65759-2018</t>
        </is>
      </c>
      <c r="B92" s="1" t="n">
        <v>43433</v>
      </c>
      <c r="C92" s="1" t="n">
        <v>45175</v>
      </c>
      <c r="D92" t="inlineStr">
        <is>
          <t>SÖDERMANLANDS LÄN</t>
        </is>
      </c>
      <c r="E92" t="inlineStr">
        <is>
          <t>FLEN</t>
        </is>
      </c>
      <c r="G92" t="n">
        <v>1.3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66433-2018</t>
        </is>
      </c>
      <c r="B93" s="1" t="n">
        <v>43437</v>
      </c>
      <c r="C93" s="1" t="n">
        <v>45175</v>
      </c>
      <c r="D93" t="inlineStr">
        <is>
          <t>SÖDERMANLANDS LÄN</t>
        </is>
      </c>
      <c r="E93" t="inlineStr">
        <is>
          <t>FLEN</t>
        </is>
      </c>
      <c r="G93" t="n">
        <v>10.1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68736-2018</t>
        </is>
      </c>
      <c r="B94" s="1" t="n">
        <v>43444</v>
      </c>
      <c r="C94" s="1" t="n">
        <v>45175</v>
      </c>
      <c r="D94" t="inlineStr">
        <is>
          <t>SÖDERMANLANDS LÄN</t>
        </is>
      </c>
      <c r="E94" t="inlineStr">
        <is>
          <t>FLEN</t>
        </is>
      </c>
      <c r="G94" t="n">
        <v>3.5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69529-2018</t>
        </is>
      </c>
      <c r="B95" s="1" t="n">
        <v>43446</v>
      </c>
      <c r="C95" s="1" t="n">
        <v>45175</v>
      </c>
      <c r="D95" t="inlineStr">
        <is>
          <t>SÖDERMANLANDS LÄN</t>
        </is>
      </c>
      <c r="E95" t="inlineStr">
        <is>
          <t>FLEN</t>
        </is>
      </c>
      <c r="G95" t="n">
        <v>10.2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70409-2018</t>
        </is>
      </c>
      <c r="B96" s="1" t="n">
        <v>43450</v>
      </c>
      <c r="C96" s="1" t="n">
        <v>45175</v>
      </c>
      <c r="D96" t="inlineStr">
        <is>
          <t>SÖDERMANLANDS LÄN</t>
        </is>
      </c>
      <c r="E96" t="inlineStr">
        <is>
          <t>FLEN</t>
        </is>
      </c>
      <c r="G96" t="n">
        <v>3.6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72283-2018</t>
        </is>
      </c>
      <c r="B97" s="1" t="n">
        <v>43455</v>
      </c>
      <c r="C97" s="1" t="n">
        <v>45175</v>
      </c>
      <c r="D97" t="inlineStr">
        <is>
          <t>SÖDERMANLANDS LÄN</t>
        </is>
      </c>
      <c r="E97" t="inlineStr">
        <is>
          <t>FLEN</t>
        </is>
      </c>
      <c r="G97" t="n">
        <v>3.8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1050-2019</t>
        </is>
      </c>
      <c r="B98" s="1" t="n">
        <v>43472</v>
      </c>
      <c r="C98" s="1" t="n">
        <v>45175</v>
      </c>
      <c r="D98" t="inlineStr">
        <is>
          <t>SÖDERMANLANDS LÄN</t>
        </is>
      </c>
      <c r="E98" t="inlineStr">
        <is>
          <t>FLEN</t>
        </is>
      </c>
      <c r="G98" t="n">
        <v>22.5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2586-2019</t>
        </is>
      </c>
      <c r="B99" s="1" t="n">
        <v>43476</v>
      </c>
      <c r="C99" s="1" t="n">
        <v>45175</v>
      </c>
      <c r="D99" t="inlineStr">
        <is>
          <t>SÖDERMANLANDS LÄN</t>
        </is>
      </c>
      <c r="E99" t="inlineStr">
        <is>
          <t>FLEN</t>
        </is>
      </c>
      <c r="G99" t="n">
        <v>1.5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4195-2019</t>
        </is>
      </c>
      <c r="B100" s="1" t="n">
        <v>43483</v>
      </c>
      <c r="C100" s="1" t="n">
        <v>45175</v>
      </c>
      <c r="D100" t="inlineStr">
        <is>
          <t>SÖDERMANLANDS LÄN</t>
        </is>
      </c>
      <c r="E100" t="inlineStr">
        <is>
          <t>FLEN</t>
        </is>
      </c>
      <c r="G100" t="n">
        <v>1.3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7215-2019</t>
        </is>
      </c>
      <c r="B101" s="1" t="n">
        <v>43490</v>
      </c>
      <c r="C101" s="1" t="n">
        <v>45175</v>
      </c>
      <c r="D101" t="inlineStr">
        <is>
          <t>SÖDERMANLANDS LÄN</t>
        </is>
      </c>
      <c r="E101" t="inlineStr">
        <is>
          <t>FLEN</t>
        </is>
      </c>
      <c r="G101" t="n">
        <v>3.6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7773-2019</t>
        </is>
      </c>
      <c r="B102" s="1" t="n">
        <v>43494</v>
      </c>
      <c r="C102" s="1" t="n">
        <v>45175</v>
      </c>
      <c r="D102" t="inlineStr">
        <is>
          <t>SÖDERMANLANDS LÄN</t>
        </is>
      </c>
      <c r="E102" t="inlineStr">
        <is>
          <t>FLEN</t>
        </is>
      </c>
      <c r="G102" t="n">
        <v>2.3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6989-2019</t>
        </is>
      </c>
      <c r="B103" s="1" t="n">
        <v>43495</v>
      </c>
      <c r="C103" s="1" t="n">
        <v>45175</v>
      </c>
      <c r="D103" t="inlineStr">
        <is>
          <t>SÖDERMANLANDS LÄN</t>
        </is>
      </c>
      <c r="E103" t="inlineStr">
        <is>
          <t>FLEN</t>
        </is>
      </c>
      <c r="G103" t="n">
        <v>6.6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7548-2019</t>
        </is>
      </c>
      <c r="B104" s="1" t="n">
        <v>43497</v>
      </c>
      <c r="C104" s="1" t="n">
        <v>45175</v>
      </c>
      <c r="D104" t="inlineStr">
        <is>
          <t>SÖDERMANLANDS LÄN</t>
        </is>
      </c>
      <c r="E104" t="inlineStr">
        <is>
          <t>FLEN</t>
        </is>
      </c>
      <c r="G104" t="n">
        <v>2.7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8621-2019</t>
        </is>
      </c>
      <c r="B105" s="1" t="n">
        <v>43503</v>
      </c>
      <c r="C105" s="1" t="n">
        <v>45175</v>
      </c>
      <c r="D105" t="inlineStr">
        <is>
          <t>SÖDERMANLANDS LÄN</t>
        </is>
      </c>
      <c r="E105" t="inlineStr">
        <is>
          <t>FLEN</t>
        </is>
      </c>
      <c r="G105" t="n">
        <v>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10716-2019</t>
        </is>
      </c>
      <c r="B106" s="1" t="n">
        <v>43514</v>
      </c>
      <c r="C106" s="1" t="n">
        <v>45175</v>
      </c>
      <c r="D106" t="inlineStr">
        <is>
          <t>SÖDERMANLANDS LÄN</t>
        </is>
      </c>
      <c r="E106" t="inlineStr">
        <is>
          <t>FLEN</t>
        </is>
      </c>
      <c r="F106" t="inlineStr">
        <is>
          <t>Holmen skog AB</t>
        </is>
      </c>
      <c r="G106" t="n">
        <v>2.8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12228-2019</t>
        </is>
      </c>
      <c r="B107" s="1" t="n">
        <v>43522</v>
      </c>
      <c r="C107" s="1" t="n">
        <v>45175</v>
      </c>
      <c r="D107" t="inlineStr">
        <is>
          <t>SÖDERMANLANDS LÄN</t>
        </is>
      </c>
      <c r="E107" t="inlineStr">
        <is>
          <t>FLEN</t>
        </is>
      </c>
      <c r="G107" t="n">
        <v>0.9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12227-2019</t>
        </is>
      </c>
      <c r="B108" s="1" t="n">
        <v>43522</v>
      </c>
      <c r="C108" s="1" t="n">
        <v>45175</v>
      </c>
      <c r="D108" t="inlineStr">
        <is>
          <t>SÖDERMANLANDS LÄN</t>
        </is>
      </c>
      <c r="E108" t="inlineStr">
        <is>
          <t>FLEN</t>
        </is>
      </c>
      <c r="G108" t="n">
        <v>3.1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13476-2019</t>
        </is>
      </c>
      <c r="B109" s="1" t="n">
        <v>43530</v>
      </c>
      <c r="C109" s="1" t="n">
        <v>45175</v>
      </c>
      <c r="D109" t="inlineStr">
        <is>
          <t>SÖDERMANLANDS LÄN</t>
        </is>
      </c>
      <c r="E109" t="inlineStr">
        <is>
          <t>FLEN</t>
        </is>
      </c>
      <c r="G109" t="n">
        <v>0.5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13641-2019</t>
        </is>
      </c>
      <c r="B110" s="1" t="n">
        <v>43530</v>
      </c>
      <c r="C110" s="1" t="n">
        <v>45175</v>
      </c>
      <c r="D110" t="inlineStr">
        <is>
          <t>SÖDERMANLANDS LÄN</t>
        </is>
      </c>
      <c r="E110" t="inlineStr">
        <is>
          <t>FLEN</t>
        </is>
      </c>
      <c r="G110" t="n">
        <v>1.6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14503-2019</t>
        </is>
      </c>
      <c r="B111" s="1" t="n">
        <v>43535</v>
      </c>
      <c r="C111" s="1" t="n">
        <v>45175</v>
      </c>
      <c r="D111" t="inlineStr">
        <is>
          <t>SÖDERMANLANDS LÄN</t>
        </is>
      </c>
      <c r="E111" t="inlineStr">
        <is>
          <t>FLEN</t>
        </is>
      </c>
      <c r="G111" t="n">
        <v>0.8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15110-2019</t>
        </is>
      </c>
      <c r="B112" s="1" t="n">
        <v>43538</v>
      </c>
      <c r="C112" s="1" t="n">
        <v>45175</v>
      </c>
      <c r="D112" t="inlineStr">
        <is>
          <t>SÖDERMANLANDS LÄN</t>
        </is>
      </c>
      <c r="E112" t="inlineStr">
        <is>
          <t>FLEN</t>
        </is>
      </c>
      <c r="G112" t="n">
        <v>0.5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15573-2019</t>
        </is>
      </c>
      <c r="B113" s="1" t="n">
        <v>43539</v>
      </c>
      <c r="C113" s="1" t="n">
        <v>45175</v>
      </c>
      <c r="D113" t="inlineStr">
        <is>
          <t>SÖDERMANLANDS LÄN</t>
        </is>
      </c>
      <c r="E113" t="inlineStr">
        <is>
          <t>FLEN</t>
        </is>
      </c>
      <c r="G113" t="n">
        <v>3.2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15575-2019</t>
        </is>
      </c>
      <c r="B114" s="1" t="n">
        <v>43539</v>
      </c>
      <c r="C114" s="1" t="n">
        <v>45175</v>
      </c>
      <c r="D114" t="inlineStr">
        <is>
          <t>SÖDERMANLANDS LÄN</t>
        </is>
      </c>
      <c r="E114" t="inlineStr">
        <is>
          <t>FLEN</t>
        </is>
      </c>
      <c r="G114" t="n">
        <v>4.9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16152-2019</t>
        </is>
      </c>
      <c r="B115" s="1" t="n">
        <v>43544</v>
      </c>
      <c r="C115" s="1" t="n">
        <v>45175</v>
      </c>
      <c r="D115" t="inlineStr">
        <is>
          <t>SÖDERMANLANDS LÄN</t>
        </is>
      </c>
      <c r="E115" t="inlineStr">
        <is>
          <t>FLEN</t>
        </is>
      </c>
      <c r="G115" t="n">
        <v>5.9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17302-2019</t>
        </is>
      </c>
      <c r="B116" s="1" t="n">
        <v>43551</v>
      </c>
      <c r="C116" s="1" t="n">
        <v>45175</v>
      </c>
      <c r="D116" t="inlineStr">
        <is>
          <t>SÖDERMANLANDS LÄN</t>
        </is>
      </c>
      <c r="E116" t="inlineStr">
        <is>
          <t>FLEN</t>
        </is>
      </c>
      <c r="G116" t="n">
        <v>2.9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18391-2019</t>
        </is>
      </c>
      <c r="B117" s="1" t="n">
        <v>43558</v>
      </c>
      <c r="C117" s="1" t="n">
        <v>45175</v>
      </c>
      <c r="D117" t="inlineStr">
        <is>
          <t>SÖDERMANLANDS LÄN</t>
        </is>
      </c>
      <c r="E117" t="inlineStr">
        <is>
          <t>FLEN</t>
        </is>
      </c>
      <c r="G117" t="n">
        <v>0.8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18543-2019</t>
        </is>
      </c>
      <c r="B118" s="1" t="n">
        <v>43558</v>
      </c>
      <c r="C118" s="1" t="n">
        <v>45175</v>
      </c>
      <c r="D118" t="inlineStr">
        <is>
          <t>SÖDERMANLANDS LÄN</t>
        </is>
      </c>
      <c r="E118" t="inlineStr">
        <is>
          <t>FLEN</t>
        </is>
      </c>
      <c r="F118" t="inlineStr">
        <is>
          <t>Övriga statliga verk och myndigheter</t>
        </is>
      </c>
      <c r="G118" t="n">
        <v>1.3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18688-2019</t>
        </is>
      </c>
      <c r="B119" s="1" t="n">
        <v>43559</v>
      </c>
      <c r="C119" s="1" t="n">
        <v>45175</v>
      </c>
      <c r="D119" t="inlineStr">
        <is>
          <t>SÖDERMANLANDS LÄN</t>
        </is>
      </c>
      <c r="E119" t="inlineStr">
        <is>
          <t>FLEN</t>
        </is>
      </c>
      <c r="G119" t="n">
        <v>1.9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18700-2019</t>
        </is>
      </c>
      <c r="B120" s="1" t="n">
        <v>43559</v>
      </c>
      <c r="C120" s="1" t="n">
        <v>45175</v>
      </c>
      <c r="D120" t="inlineStr">
        <is>
          <t>SÖDERMANLANDS LÄN</t>
        </is>
      </c>
      <c r="E120" t="inlineStr">
        <is>
          <t>FLEN</t>
        </is>
      </c>
      <c r="G120" t="n">
        <v>3.5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18645-2019</t>
        </is>
      </c>
      <c r="B121" s="1" t="n">
        <v>43560</v>
      </c>
      <c r="C121" s="1" t="n">
        <v>45175</v>
      </c>
      <c r="D121" t="inlineStr">
        <is>
          <t>SÖDERMANLANDS LÄN</t>
        </is>
      </c>
      <c r="E121" t="inlineStr">
        <is>
          <t>FLEN</t>
        </is>
      </c>
      <c r="G121" t="n">
        <v>8.4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18824-2019</t>
        </is>
      </c>
      <c r="B122" s="1" t="n">
        <v>43560</v>
      </c>
      <c r="C122" s="1" t="n">
        <v>45175</v>
      </c>
      <c r="D122" t="inlineStr">
        <is>
          <t>SÖDERMANLANDS LÄN</t>
        </is>
      </c>
      <c r="E122" t="inlineStr">
        <is>
          <t>FLEN</t>
        </is>
      </c>
      <c r="G122" t="n">
        <v>0.5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19395-2019</t>
        </is>
      </c>
      <c r="B123" s="1" t="n">
        <v>43565</v>
      </c>
      <c r="C123" s="1" t="n">
        <v>45175</v>
      </c>
      <c r="D123" t="inlineStr">
        <is>
          <t>SÖDERMANLANDS LÄN</t>
        </is>
      </c>
      <c r="E123" t="inlineStr">
        <is>
          <t>FLEN</t>
        </is>
      </c>
      <c r="G123" t="n">
        <v>5.7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19834-2019</t>
        </is>
      </c>
      <c r="B124" s="1" t="n">
        <v>43567</v>
      </c>
      <c r="C124" s="1" t="n">
        <v>45175</v>
      </c>
      <c r="D124" t="inlineStr">
        <is>
          <t>SÖDERMANLANDS LÄN</t>
        </is>
      </c>
      <c r="E124" t="inlineStr">
        <is>
          <t>FLEN</t>
        </is>
      </c>
      <c r="G124" t="n">
        <v>7.5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20284-2019</t>
        </is>
      </c>
      <c r="B125" s="1" t="n">
        <v>43570</v>
      </c>
      <c r="C125" s="1" t="n">
        <v>45175</v>
      </c>
      <c r="D125" t="inlineStr">
        <is>
          <t>SÖDERMANLANDS LÄN</t>
        </is>
      </c>
      <c r="E125" t="inlineStr">
        <is>
          <t>FLEN</t>
        </is>
      </c>
      <c r="G125" t="n">
        <v>6.5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21920-2019</t>
        </is>
      </c>
      <c r="B126" s="1" t="n">
        <v>43584</v>
      </c>
      <c r="C126" s="1" t="n">
        <v>45175</v>
      </c>
      <c r="D126" t="inlineStr">
        <is>
          <t>SÖDERMANLANDS LÄN</t>
        </is>
      </c>
      <c r="E126" t="inlineStr">
        <is>
          <t>FLEN</t>
        </is>
      </c>
      <c r="G126" t="n">
        <v>6.8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28911-2019</t>
        </is>
      </c>
      <c r="B127" s="1" t="n">
        <v>43616</v>
      </c>
      <c r="C127" s="1" t="n">
        <v>45175</v>
      </c>
      <c r="D127" t="inlineStr">
        <is>
          <t>SÖDERMANLANDS LÄN</t>
        </is>
      </c>
      <c r="E127" t="inlineStr">
        <is>
          <t>FLEN</t>
        </is>
      </c>
      <c r="G127" t="n">
        <v>3.4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28058-2019</t>
        </is>
      </c>
      <c r="B128" s="1" t="n">
        <v>43621</v>
      </c>
      <c r="C128" s="1" t="n">
        <v>45175</v>
      </c>
      <c r="D128" t="inlineStr">
        <is>
          <t>SÖDERMANLANDS LÄN</t>
        </is>
      </c>
      <c r="E128" t="inlineStr">
        <is>
          <t>FLEN</t>
        </is>
      </c>
      <c r="G128" t="n">
        <v>2.1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29977-2019</t>
        </is>
      </c>
      <c r="B129" s="1" t="n">
        <v>43630</v>
      </c>
      <c r="C129" s="1" t="n">
        <v>45175</v>
      </c>
      <c r="D129" t="inlineStr">
        <is>
          <t>SÖDERMANLANDS LÄN</t>
        </is>
      </c>
      <c r="E129" t="inlineStr">
        <is>
          <t>FLEN</t>
        </is>
      </c>
      <c r="G129" t="n">
        <v>3.4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30492-2019</t>
        </is>
      </c>
      <c r="B130" s="1" t="n">
        <v>43635</v>
      </c>
      <c r="C130" s="1" t="n">
        <v>45175</v>
      </c>
      <c r="D130" t="inlineStr">
        <is>
          <t>SÖDERMANLANDS LÄN</t>
        </is>
      </c>
      <c r="E130" t="inlineStr">
        <is>
          <t>FLEN</t>
        </is>
      </c>
      <c r="G130" t="n">
        <v>2.7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30872-2019</t>
        </is>
      </c>
      <c r="B131" s="1" t="n">
        <v>43636</v>
      </c>
      <c r="C131" s="1" t="n">
        <v>45175</v>
      </c>
      <c r="D131" t="inlineStr">
        <is>
          <t>SÖDERMANLANDS LÄN</t>
        </is>
      </c>
      <c r="E131" t="inlineStr">
        <is>
          <t>FLEN</t>
        </is>
      </c>
      <c r="G131" t="n">
        <v>1.1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32070-2019</t>
        </is>
      </c>
      <c r="B132" s="1" t="n">
        <v>43643</v>
      </c>
      <c r="C132" s="1" t="n">
        <v>45175</v>
      </c>
      <c r="D132" t="inlineStr">
        <is>
          <t>SÖDERMANLANDS LÄN</t>
        </is>
      </c>
      <c r="E132" t="inlineStr">
        <is>
          <t>FLEN</t>
        </is>
      </c>
      <c r="G132" t="n">
        <v>9.9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32889-2019</t>
        </is>
      </c>
      <c r="B133" s="1" t="n">
        <v>43643</v>
      </c>
      <c r="C133" s="1" t="n">
        <v>45175</v>
      </c>
      <c r="D133" t="inlineStr">
        <is>
          <t>SÖDERMANLANDS LÄN</t>
        </is>
      </c>
      <c r="E133" t="inlineStr">
        <is>
          <t>FLEN</t>
        </is>
      </c>
      <c r="G133" t="n">
        <v>16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35583-2019</t>
        </is>
      </c>
      <c r="B134" s="1" t="n">
        <v>43655</v>
      </c>
      <c r="C134" s="1" t="n">
        <v>45175</v>
      </c>
      <c r="D134" t="inlineStr">
        <is>
          <t>SÖDERMANLANDS LÄN</t>
        </is>
      </c>
      <c r="E134" t="inlineStr">
        <is>
          <t>FLEN</t>
        </is>
      </c>
      <c r="G134" t="n">
        <v>8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34988-2019</t>
        </is>
      </c>
      <c r="B135" s="1" t="n">
        <v>43659</v>
      </c>
      <c r="C135" s="1" t="n">
        <v>45175</v>
      </c>
      <c r="D135" t="inlineStr">
        <is>
          <t>SÖDERMANLANDS LÄN</t>
        </is>
      </c>
      <c r="E135" t="inlineStr">
        <is>
          <t>FLEN</t>
        </is>
      </c>
      <c r="G135" t="n">
        <v>1.8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35086-2019</t>
        </is>
      </c>
      <c r="B136" s="1" t="n">
        <v>43661</v>
      </c>
      <c r="C136" s="1" t="n">
        <v>45175</v>
      </c>
      <c r="D136" t="inlineStr">
        <is>
          <t>SÖDERMANLANDS LÄN</t>
        </is>
      </c>
      <c r="E136" t="inlineStr">
        <is>
          <t>FLEN</t>
        </is>
      </c>
      <c r="F136" t="inlineStr">
        <is>
          <t>Övriga statliga verk och myndigheter</t>
        </is>
      </c>
      <c r="G136" t="n">
        <v>1.9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35182-2019</t>
        </is>
      </c>
      <c r="B137" s="1" t="n">
        <v>43661</v>
      </c>
      <c r="C137" s="1" t="n">
        <v>45175</v>
      </c>
      <c r="D137" t="inlineStr">
        <is>
          <t>SÖDERMANLANDS LÄN</t>
        </is>
      </c>
      <c r="E137" t="inlineStr">
        <is>
          <t>FLEN</t>
        </is>
      </c>
      <c r="G137" t="n">
        <v>5.1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35052-2019</t>
        </is>
      </c>
      <c r="B138" s="1" t="n">
        <v>43661</v>
      </c>
      <c r="C138" s="1" t="n">
        <v>45175</v>
      </c>
      <c r="D138" t="inlineStr">
        <is>
          <t>SÖDERMANLANDS LÄN</t>
        </is>
      </c>
      <c r="E138" t="inlineStr">
        <is>
          <t>FLEN</t>
        </is>
      </c>
      <c r="F138" t="inlineStr">
        <is>
          <t>Övriga statliga verk och myndigheter</t>
        </is>
      </c>
      <c r="G138" t="n">
        <v>3.3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35702-2019</t>
        </is>
      </c>
      <c r="B139" s="1" t="n">
        <v>43664</v>
      </c>
      <c r="C139" s="1" t="n">
        <v>45175</v>
      </c>
      <c r="D139" t="inlineStr">
        <is>
          <t>SÖDERMANLANDS LÄN</t>
        </is>
      </c>
      <c r="E139" t="inlineStr">
        <is>
          <t>FLEN</t>
        </is>
      </c>
      <c r="G139" t="n">
        <v>4.9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36152-2019</t>
        </is>
      </c>
      <c r="B140" s="1" t="n">
        <v>43668</v>
      </c>
      <c r="C140" s="1" t="n">
        <v>45175</v>
      </c>
      <c r="D140" t="inlineStr">
        <is>
          <t>SÖDERMANLANDS LÄN</t>
        </is>
      </c>
      <c r="E140" t="inlineStr">
        <is>
          <t>FLEN</t>
        </is>
      </c>
      <c r="F140" t="inlineStr">
        <is>
          <t>Holmen skog AB</t>
        </is>
      </c>
      <c r="G140" t="n">
        <v>2.5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36225-2019</t>
        </is>
      </c>
      <c r="B141" s="1" t="n">
        <v>43669</v>
      </c>
      <c r="C141" s="1" t="n">
        <v>45175</v>
      </c>
      <c r="D141" t="inlineStr">
        <is>
          <t>SÖDERMANLANDS LÄN</t>
        </is>
      </c>
      <c r="E141" t="inlineStr">
        <is>
          <t>FLEN</t>
        </is>
      </c>
      <c r="G141" t="n">
        <v>0.7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36612-2019</t>
        </is>
      </c>
      <c r="B142" s="1" t="n">
        <v>43669</v>
      </c>
      <c r="C142" s="1" t="n">
        <v>45175</v>
      </c>
      <c r="D142" t="inlineStr">
        <is>
          <t>SÖDERMANLANDS LÄN</t>
        </is>
      </c>
      <c r="E142" t="inlineStr">
        <is>
          <t>FLEN</t>
        </is>
      </c>
      <c r="G142" t="n">
        <v>4.8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36619-2019</t>
        </is>
      </c>
      <c r="B143" s="1" t="n">
        <v>43669</v>
      </c>
      <c r="C143" s="1" t="n">
        <v>45175</v>
      </c>
      <c r="D143" t="inlineStr">
        <is>
          <t>SÖDERMANLANDS LÄN</t>
        </is>
      </c>
      <c r="E143" t="inlineStr">
        <is>
          <t>FLEN</t>
        </is>
      </c>
      <c r="G143" t="n">
        <v>1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36223-2019</t>
        </is>
      </c>
      <c r="B144" s="1" t="n">
        <v>43669</v>
      </c>
      <c r="C144" s="1" t="n">
        <v>45175</v>
      </c>
      <c r="D144" t="inlineStr">
        <is>
          <t>SÖDERMANLANDS LÄN</t>
        </is>
      </c>
      <c r="E144" t="inlineStr">
        <is>
          <t>FLEN</t>
        </is>
      </c>
      <c r="G144" t="n">
        <v>0.9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36901-2019</t>
        </is>
      </c>
      <c r="B145" s="1" t="n">
        <v>43675</v>
      </c>
      <c r="C145" s="1" t="n">
        <v>45175</v>
      </c>
      <c r="D145" t="inlineStr">
        <is>
          <t>SÖDERMANLANDS LÄN</t>
        </is>
      </c>
      <c r="E145" t="inlineStr">
        <is>
          <t>FLEN</t>
        </is>
      </c>
      <c r="G145" t="n">
        <v>1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36994-2019</t>
        </is>
      </c>
      <c r="B146" s="1" t="n">
        <v>43676</v>
      </c>
      <c r="C146" s="1" t="n">
        <v>45175</v>
      </c>
      <c r="D146" t="inlineStr">
        <is>
          <t>SÖDERMANLANDS LÄN</t>
        </is>
      </c>
      <c r="E146" t="inlineStr">
        <is>
          <t>FLEN</t>
        </is>
      </c>
      <c r="G146" t="n">
        <v>1.3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36978-2019</t>
        </is>
      </c>
      <c r="B147" s="1" t="n">
        <v>43676</v>
      </c>
      <c r="C147" s="1" t="n">
        <v>45175</v>
      </c>
      <c r="D147" t="inlineStr">
        <is>
          <t>SÖDERMANLANDS LÄN</t>
        </is>
      </c>
      <c r="E147" t="inlineStr">
        <is>
          <t>FLEN</t>
        </is>
      </c>
      <c r="G147" t="n">
        <v>1.7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37337-2019</t>
        </is>
      </c>
      <c r="B148" s="1" t="n">
        <v>43678</v>
      </c>
      <c r="C148" s="1" t="n">
        <v>45175</v>
      </c>
      <c r="D148" t="inlineStr">
        <is>
          <t>SÖDERMANLANDS LÄN</t>
        </is>
      </c>
      <c r="E148" t="inlineStr">
        <is>
          <t>FLEN</t>
        </is>
      </c>
      <c r="G148" t="n">
        <v>4.5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37574-2019</t>
        </is>
      </c>
      <c r="B149" s="1" t="n">
        <v>43679</v>
      </c>
      <c r="C149" s="1" t="n">
        <v>45175</v>
      </c>
      <c r="D149" t="inlineStr">
        <is>
          <t>SÖDERMANLANDS LÄN</t>
        </is>
      </c>
      <c r="E149" t="inlineStr">
        <is>
          <t>FLEN</t>
        </is>
      </c>
      <c r="F149" t="inlineStr">
        <is>
          <t>Övriga statliga verk och myndigheter</t>
        </is>
      </c>
      <c r="G149" t="n">
        <v>0.7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37571-2019</t>
        </is>
      </c>
      <c r="B150" s="1" t="n">
        <v>43679</v>
      </c>
      <c r="C150" s="1" t="n">
        <v>45175</v>
      </c>
      <c r="D150" t="inlineStr">
        <is>
          <t>SÖDERMANLANDS LÄN</t>
        </is>
      </c>
      <c r="E150" t="inlineStr">
        <is>
          <t>FLEN</t>
        </is>
      </c>
      <c r="F150" t="inlineStr">
        <is>
          <t>Övriga statliga verk och myndigheter</t>
        </is>
      </c>
      <c r="G150" t="n">
        <v>1.8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37560-2019</t>
        </is>
      </c>
      <c r="B151" s="1" t="n">
        <v>43679</v>
      </c>
      <c r="C151" s="1" t="n">
        <v>45175</v>
      </c>
      <c r="D151" t="inlineStr">
        <is>
          <t>SÖDERMANLANDS LÄN</t>
        </is>
      </c>
      <c r="E151" t="inlineStr">
        <is>
          <t>FLEN</t>
        </is>
      </c>
      <c r="F151" t="inlineStr">
        <is>
          <t>Övriga statliga verk och myndigheter</t>
        </is>
      </c>
      <c r="G151" t="n">
        <v>4.2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37572-2019</t>
        </is>
      </c>
      <c r="B152" s="1" t="n">
        <v>43679</v>
      </c>
      <c r="C152" s="1" t="n">
        <v>45175</v>
      </c>
      <c r="D152" t="inlineStr">
        <is>
          <t>SÖDERMANLANDS LÄN</t>
        </is>
      </c>
      <c r="E152" t="inlineStr">
        <is>
          <t>FLEN</t>
        </is>
      </c>
      <c r="F152" t="inlineStr">
        <is>
          <t>Övriga statliga verk och myndigheter</t>
        </is>
      </c>
      <c r="G152" t="n">
        <v>1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37769-2019</t>
        </is>
      </c>
      <c r="B153" s="1" t="n">
        <v>43682</v>
      </c>
      <c r="C153" s="1" t="n">
        <v>45175</v>
      </c>
      <c r="D153" t="inlineStr">
        <is>
          <t>SÖDERMANLANDS LÄN</t>
        </is>
      </c>
      <c r="E153" t="inlineStr">
        <is>
          <t>FLEN</t>
        </is>
      </c>
      <c r="F153" t="inlineStr">
        <is>
          <t>Övriga statliga verk och myndigheter</t>
        </is>
      </c>
      <c r="G153" t="n">
        <v>0.6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38241-2019</t>
        </is>
      </c>
      <c r="B154" s="1" t="n">
        <v>43684</v>
      </c>
      <c r="C154" s="1" t="n">
        <v>45175</v>
      </c>
      <c r="D154" t="inlineStr">
        <is>
          <t>SÖDERMANLANDS LÄN</t>
        </is>
      </c>
      <c r="E154" t="inlineStr">
        <is>
          <t>FLEN</t>
        </is>
      </c>
      <c r="G154" t="n">
        <v>1.6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38795-2019</t>
        </is>
      </c>
      <c r="B155" s="1" t="n">
        <v>43688</v>
      </c>
      <c r="C155" s="1" t="n">
        <v>45175</v>
      </c>
      <c r="D155" t="inlineStr">
        <is>
          <t>SÖDERMANLANDS LÄN</t>
        </is>
      </c>
      <c r="E155" t="inlineStr">
        <is>
          <t>FLEN</t>
        </is>
      </c>
      <c r="G155" t="n">
        <v>1.1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38796-2019</t>
        </is>
      </c>
      <c r="B156" s="1" t="n">
        <v>43688</v>
      </c>
      <c r="C156" s="1" t="n">
        <v>45175</v>
      </c>
      <c r="D156" t="inlineStr">
        <is>
          <t>SÖDERMANLANDS LÄN</t>
        </is>
      </c>
      <c r="E156" t="inlineStr">
        <is>
          <t>FLEN</t>
        </is>
      </c>
      <c r="G156" t="n">
        <v>1.5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39441-2019</t>
        </is>
      </c>
      <c r="B157" s="1" t="n">
        <v>43691</v>
      </c>
      <c r="C157" s="1" t="n">
        <v>45175</v>
      </c>
      <c r="D157" t="inlineStr">
        <is>
          <t>SÖDERMANLANDS LÄN</t>
        </is>
      </c>
      <c r="E157" t="inlineStr">
        <is>
          <t>FLEN</t>
        </is>
      </c>
      <c r="G157" t="n">
        <v>0.7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41114-2019</t>
        </is>
      </c>
      <c r="B158" s="1" t="n">
        <v>43691</v>
      </c>
      <c r="C158" s="1" t="n">
        <v>45175</v>
      </c>
      <c r="D158" t="inlineStr">
        <is>
          <t>SÖDERMANLANDS LÄN</t>
        </is>
      </c>
      <c r="E158" t="inlineStr">
        <is>
          <t>FLEN</t>
        </is>
      </c>
      <c r="G158" t="n">
        <v>0.9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40314-2019</t>
        </is>
      </c>
      <c r="B159" s="1" t="n">
        <v>43696</v>
      </c>
      <c r="C159" s="1" t="n">
        <v>45175</v>
      </c>
      <c r="D159" t="inlineStr">
        <is>
          <t>SÖDERMANLANDS LÄN</t>
        </is>
      </c>
      <c r="E159" t="inlineStr">
        <is>
          <t>FLEN</t>
        </is>
      </c>
      <c r="G159" t="n">
        <v>10.3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41847-2019</t>
        </is>
      </c>
      <c r="B160" s="1" t="n">
        <v>43697</v>
      </c>
      <c r="C160" s="1" t="n">
        <v>45175</v>
      </c>
      <c r="D160" t="inlineStr">
        <is>
          <t>SÖDERMANLANDS LÄN</t>
        </is>
      </c>
      <c r="E160" t="inlineStr">
        <is>
          <t>FLEN</t>
        </is>
      </c>
      <c r="G160" t="n">
        <v>1.6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46628-2019</t>
        </is>
      </c>
      <c r="B161" s="1" t="n">
        <v>43717</v>
      </c>
      <c r="C161" s="1" t="n">
        <v>45175</v>
      </c>
      <c r="D161" t="inlineStr">
        <is>
          <t>SÖDERMANLANDS LÄN</t>
        </is>
      </c>
      <c r="E161" t="inlineStr">
        <is>
          <t>FLEN</t>
        </is>
      </c>
      <c r="G161" t="n">
        <v>16.2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47345-2019</t>
        </is>
      </c>
      <c r="B162" s="1" t="n">
        <v>43721</v>
      </c>
      <c r="C162" s="1" t="n">
        <v>45175</v>
      </c>
      <c r="D162" t="inlineStr">
        <is>
          <t>SÖDERMANLANDS LÄN</t>
        </is>
      </c>
      <c r="E162" t="inlineStr">
        <is>
          <t>FLEN</t>
        </is>
      </c>
      <c r="G162" t="n">
        <v>7.1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48078-2019</t>
        </is>
      </c>
      <c r="B163" s="1" t="n">
        <v>43725</v>
      </c>
      <c r="C163" s="1" t="n">
        <v>45175</v>
      </c>
      <c r="D163" t="inlineStr">
        <is>
          <t>SÖDERMANLANDS LÄN</t>
        </is>
      </c>
      <c r="E163" t="inlineStr">
        <is>
          <t>FLEN</t>
        </is>
      </c>
      <c r="G163" t="n">
        <v>3.5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48240-2019</t>
        </is>
      </c>
      <c r="B164" s="1" t="n">
        <v>43726</v>
      </c>
      <c r="C164" s="1" t="n">
        <v>45175</v>
      </c>
      <c r="D164" t="inlineStr">
        <is>
          <t>SÖDERMANLANDS LÄN</t>
        </is>
      </c>
      <c r="E164" t="inlineStr">
        <is>
          <t>FLEN</t>
        </is>
      </c>
      <c r="G164" t="n">
        <v>6.5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49342-2019</t>
        </is>
      </c>
      <c r="B165" s="1" t="n">
        <v>43730</v>
      </c>
      <c r="C165" s="1" t="n">
        <v>45175</v>
      </c>
      <c r="D165" t="inlineStr">
        <is>
          <t>SÖDERMANLANDS LÄN</t>
        </is>
      </c>
      <c r="E165" t="inlineStr">
        <is>
          <t>FLEN</t>
        </is>
      </c>
      <c r="G165" t="n">
        <v>4.6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50710-2019</t>
        </is>
      </c>
      <c r="B166" s="1" t="n">
        <v>43738</v>
      </c>
      <c r="C166" s="1" t="n">
        <v>45175</v>
      </c>
      <c r="D166" t="inlineStr">
        <is>
          <t>SÖDERMANLANDS LÄN</t>
        </is>
      </c>
      <c r="E166" t="inlineStr">
        <is>
          <t>FLEN</t>
        </is>
      </c>
      <c r="G166" t="n">
        <v>1.8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51170-2019</t>
        </is>
      </c>
      <c r="B167" s="1" t="n">
        <v>43739</v>
      </c>
      <c r="C167" s="1" t="n">
        <v>45175</v>
      </c>
      <c r="D167" t="inlineStr">
        <is>
          <t>SÖDERMANLANDS LÄN</t>
        </is>
      </c>
      <c r="E167" t="inlineStr">
        <is>
          <t>FLEN</t>
        </is>
      </c>
      <c r="G167" t="n">
        <v>3.2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51738-2019</t>
        </is>
      </c>
      <c r="B168" s="1" t="n">
        <v>43740</v>
      </c>
      <c r="C168" s="1" t="n">
        <v>45175</v>
      </c>
      <c r="D168" t="inlineStr">
        <is>
          <t>SÖDERMANLANDS LÄN</t>
        </is>
      </c>
      <c r="E168" t="inlineStr">
        <is>
          <t>FLEN</t>
        </is>
      </c>
      <c r="G168" t="n">
        <v>2.8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54175-2019</t>
        </is>
      </c>
      <c r="B169" s="1" t="n">
        <v>43745</v>
      </c>
      <c r="C169" s="1" t="n">
        <v>45175</v>
      </c>
      <c r="D169" t="inlineStr">
        <is>
          <t>SÖDERMANLANDS LÄN</t>
        </is>
      </c>
      <c r="E169" t="inlineStr">
        <is>
          <t>FLEN</t>
        </is>
      </c>
      <c r="G169" t="n">
        <v>3.9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52871-2019</t>
        </is>
      </c>
      <c r="B170" s="1" t="n">
        <v>43746</v>
      </c>
      <c r="C170" s="1" t="n">
        <v>45175</v>
      </c>
      <c r="D170" t="inlineStr">
        <is>
          <t>SÖDERMANLANDS LÄN</t>
        </is>
      </c>
      <c r="E170" t="inlineStr">
        <is>
          <t>FLEN</t>
        </is>
      </c>
      <c r="G170" t="n">
        <v>0.9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54412-2019</t>
        </is>
      </c>
      <c r="B171" s="1" t="n">
        <v>43747</v>
      </c>
      <c r="C171" s="1" t="n">
        <v>45175</v>
      </c>
      <c r="D171" t="inlineStr">
        <is>
          <t>SÖDERMANLANDS LÄN</t>
        </is>
      </c>
      <c r="E171" t="inlineStr">
        <is>
          <t>FLEN</t>
        </is>
      </c>
      <c r="G171" t="n">
        <v>1.6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55088-2019</t>
        </is>
      </c>
      <c r="B172" s="1" t="n">
        <v>43752</v>
      </c>
      <c r="C172" s="1" t="n">
        <v>45175</v>
      </c>
      <c r="D172" t="inlineStr">
        <is>
          <t>SÖDERMANLANDS LÄN</t>
        </is>
      </c>
      <c r="E172" t="inlineStr">
        <is>
          <t>FLEN</t>
        </is>
      </c>
      <c r="G172" t="n">
        <v>1.2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55122-2019</t>
        </is>
      </c>
      <c r="B173" s="1" t="n">
        <v>43752</v>
      </c>
      <c r="C173" s="1" t="n">
        <v>45175</v>
      </c>
      <c r="D173" t="inlineStr">
        <is>
          <t>SÖDERMANLANDS LÄN</t>
        </is>
      </c>
      <c r="E173" t="inlineStr">
        <is>
          <t>FLEN</t>
        </is>
      </c>
      <c r="F173" t="inlineStr">
        <is>
          <t>Övriga statliga verk och myndigheter</t>
        </is>
      </c>
      <c r="G173" t="n">
        <v>1.5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54307-2019</t>
        </is>
      </c>
      <c r="B174" s="1" t="n">
        <v>43753</v>
      </c>
      <c r="C174" s="1" t="n">
        <v>45175</v>
      </c>
      <c r="D174" t="inlineStr">
        <is>
          <t>SÖDERMANLANDS LÄN</t>
        </is>
      </c>
      <c r="E174" t="inlineStr">
        <is>
          <t>FLEN</t>
        </is>
      </c>
      <c r="G174" t="n">
        <v>4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55346-2019</t>
        </is>
      </c>
      <c r="B175" s="1" t="n">
        <v>43756</v>
      </c>
      <c r="C175" s="1" t="n">
        <v>45175</v>
      </c>
      <c r="D175" t="inlineStr">
        <is>
          <t>SÖDERMANLANDS LÄN</t>
        </is>
      </c>
      <c r="E175" t="inlineStr">
        <is>
          <t>FLEN</t>
        </is>
      </c>
      <c r="G175" t="n">
        <v>1.8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55421-2019</t>
        </is>
      </c>
      <c r="B176" s="1" t="n">
        <v>43758</v>
      </c>
      <c r="C176" s="1" t="n">
        <v>45175</v>
      </c>
      <c r="D176" t="inlineStr">
        <is>
          <t>SÖDERMANLANDS LÄN</t>
        </is>
      </c>
      <c r="E176" t="inlineStr">
        <is>
          <t>FLEN</t>
        </is>
      </c>
      <c r="G176" t="n">
        <v>2.4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55417-2019</t>
        </is>
      </c>
      <c r="B177" s="1" t="n">
        <v>43758</v>
      </c>
      <c r="C177" s="1" t="n">
        <v>45175</v>
      </c>
      <c r="D177" t="inlineStr">
        <is>
          <t>SÖDERMANLANDS LÄN</t>
        </is>
      </c>
      <c r="E177" t="inlineStr">
        <is>
          <t>FLEN</t>
        </is>
      </c>
      <c r="G177" t="n">
        <v>3.3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57898-2019</t>
        </is>
      </c>
      <c r="B178" s="1" t="n">
        <v>43762</v>
      </c>
      <c r="C178" s="1" t="n">
        <v>45175</v>
      </c>
      <c r="D178" t="inlineStr">
        <is>
          <t>SÖDERMANLANDS LÄN</t>
        </is>
      </c>
      <c r="E178" t="inlineStr">
        <is>
          <t>FLEN</t>
        </is>
      </c>
      <c r="G178" t="n">
        <v>1.8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58909-2019</t>
        </is>
      </c>
      <c r="B179" s="1" t="n">
        <v>43769</v>
      </c>
      <c r="C179" s="1" t="n">
        <v>45175</v>
      </c>
      <c r="D179" t="inlineStr">
        <is>
          <t>SÖDERMANLANDS LÄN</t>
        </is>
      </c>
      <c r="E179" t="inlineStr">
        <is>
          <t>FLEN</t>
        </is>
      </c>
      <c r="G179" t="n">
        <v>11.2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59014-2019</t>
        </is>
      </c>
      <c r="B180" s="1" t="n">
        <v>43774</v>
      </c>
      <c r="C180" s="1" t="n">
        <v>45175</v>
      </c>
      <c r="D180" t="inlineStr">
        <is>
          <t>SÖDERMANLANDS LÄN</t>
        </is>
      </c>
      <c r="E180" t="inlineStr">
        <is>
          <t>FLEN</t>
        </is>
      </c>
      <c r="F180" t="inlineStr">
        <is>
          <t>Kommuner</t>
        </is>
      </c>
      <c r="G180" t="n">
        <v>4.4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59446-2019</t>
        </is>
      </c>
      <c r="B181" s="1" t="n">
        <v>43776</v>
      </c>
      <c r="C181" s="1" t="n">
        <v>45175</v>
      </c>
      <c r="D181" t="inlineStr">
        <is>
          <t>SÖDERMANLANDS LÄN</t>
        </is>
      </c>
      <c r="E181" t="inlineStr">
        <is>
          <t>FLEN</t>
        </is>
      </c>
      <c r="G181" t="n">
        <v>3.3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59750-2019</t>
        </is>
      </c>
      <c r="B182" s="1" t="n">
        <v>43776</v>
      </c>
      <c r="C182" s="1" t="n">
        <v>45175</v>
      </c>
      <c r="D182" t="inlineStr">
        <is>
          <t>SÖDERMANLANDS LÄN</t>
        </is>
      </c>
      <c r="E182" t="inlineStr">
        <is>
          <t>FLEN</t>
        </is>
      </c>
      <c r="G182" t="n">
        <v>0.6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59448-2019</t>
        </is>
      </c>
      <c r="B183" s="1" t="n">
        <v>43776</v>
      </c>
      <c r="C183" s="1" t="n">
        <v>45175</v>
      </c>
      <c r="D183" t="inlineStr">
        <is>
          <t>SÖDERMANLANDS LÄN</t>
        </is>
      </c>
      <c r="E183" t="inlineStr">
        <is>
          <t>FLEN</t>
        </is>
      </c>
      <c r="G183" t="n">
        <v>0.6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59454-2019</t>
        </is>
      </c>
      <c r="B184" s="1" t="n">
        <v>43776</v>
      </c>
      <c r="C184" s="1" t="n">
        <v>45175</v>
      </c>
      <c r="D184" t="inlineStr">
        <is>
          <t>SÖDERMANLANDS LÄN</t>
        </is>
      </c>
      <c r="E184" t="inlineStr">
        <is>
          <t>FLEN</t>
        </is>
      </c>
      <c r="G184" t="n">
        <v>1.7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61889-2019</t>
        </is>
      </c>
      <c r="B185" s="1" t="n">
        <v>43787</v>
      </c>
      <c r="C185" s="1" t="n">
        <v>45175</v>
      </c>
      <c r="D185" t="inlineStr">
        <is>
          <t>SÖDERMANLANDS LÄN</t>
        </is>
      </c>
      <c r="E185" t="inlineStr">
        <is>
          <t>FLEN</t>
        </is>
      </c>
      <c r="F185" t="inlineStr">
        <is>
          <t>Holmen skog AB</t>
        </is>
      </c>
      <c r="G185" t="n">
        <v>0.8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64580-2019</t>
        </is>
      </c>
      <c r="B186" s="1" t="n">
        <v>43794</v>
      </c>
      <c r="C186" s="1" t="n">
        <v>45175</v>
      </c>
      <c r="D186" t="inlineStr">
        <is>
          <t>SÖDERMANLANDS LÄN</t>
        </is>
      </c>
      <c r="E186" t="inlineStr">
        <is>
          <t>FLEN</t>
        </is>
      </c>
      <c r="F186" t="inlineStr">
        <is>
          <t>Övriga statliga verk och myndigheter</t>
        </is>
      </c>
      <c r="G186" t="n">
        <v>4.1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63758-2019</t>
        </is>
      </c>
      <c r="B187" s="1" t="n">
        <v>43795</v>
      </c>
      <c r="C187" s="1" t="n">
        <v>45175</v>
      </c>
      <c r="D187" t="inlineStr">
        <is>
          <t>SÖDERMANLANDS LÄN</t>
        </is>
      </c>
      <c r="E187" t="inlineStr">
        <is>
          <t>FLEN</t>
        </is>
      </c>
      <c r="F187" t="inlineStr">
        <is>
          <t>Kyrkan</t>
        </is>
      </c>
      <c r="G187" t="n">
        <v>2.4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64576-2019</t>
        </is>
      </c>
      <c r="B188" s="1" t="n">
        <v>43798</v>
      </c>
      <c r="C188" s="1" t="n">
        <v>45175</v>
      </c>
      <c r="D188" t="inlineStr">
        <is>
          <t>SÖDERMANLANDS LÄN</t>
        </is>
      </c>
      <c r="E188" t="inlineStr">
        <is>
          <t>FLEN</t>
        </is>
      </c>
      <c r="F188" t="inlineStr">
        <is>
          <t>Holmen skog AB</t>
        </is>
      </c>
      <c r="G188" t="n">
        <v>0.9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65346-2019</t>
        </is>
      </c>
      <c r="B189" s="1" t="n">
        <v>43803</v>
      </c>
      <c r="C189" s="1" t="n">
        <v>45175</v>
      </c>
      <c r="D189" t="inlineStr">
        <is>
          <t>SÖDERMANLANDS LÄN</t>
        </is>
      </c>
      <c r="E189" t="inlineStr">
        <is>
          <t>FLEN</t>
        </is>
      </c>
      <c r="F189" t="inlineStr">
        <is>
          <t>Holmen skog AB</t>
        </is>
      </c>
      <c r="G189" t="n">
        <v>0.5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68491-2019</t>
        </is>
      </c>
      <c r="B190" s="1" t="n">
        <v>43811</v>
      </c>
      <c r="C190" s="1" t="n">
        <v>45175</v>
      </c>
      <c r="D190" t="inlineStr">
        <is>
          <t>SÖDERMANLANDS LÄN</t>
        </is>
      </c>
      <c r="E190" t="inlineStr">
        <is>
          <t>FLEN</t>
        </is>
      </c>
      <c r="F190" t="inlineStr">
        <is>
          <t>Övriga statliga verk och myndigheter</t>
        </is>
      </c>
      <c r="G190" t="n">
        <v>6.6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68476-2019</t>
        </is>
      </c>
      <c r="B191" s="1" t="n">
        <v>43811</v>
      </c>
      <c r="C191" s="1" t="n">
        <v>45175</v>
      </c>
      <c r="D191" t="inlineStr">
        <is>
          <t>SÖDERMANLANDS LÄN</t>
        </is>
      </c>
      <c r="E191" t="inlineStr">
        <is>
          <t>FLEN</t>
        </is>
      </c>
      <c r="G191" t="n">
        <v>1.7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68481-2019</t>
        </is>
      </c>
      <c r="B192" s="1" t="n">
        <v>43811</v>
      </c>
      <c r="C192" s="1" t="n">
        <v>45175</v>
      </c>
      <c r="D192" t="inlineStr">
        <is>
          <t>SÖDERMANLANDS LÄN</t>
        </is>
      </c>
      <c r="E192" t="inlineStr">
        <is>
          <t>FLEN</t>
        </is>
      </c>
      <c r="F192" t="inlineStr">
        <is>
          <t>Övriga statliga verk och myndigheter</t>
        </is>
      </c>
      <c r="G192" t="n">
        <v>4.5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68976-2019</t>
        </is>
      </c>
      <c r="B193" s="1" t="n">
        <v>43823</v>
      </c>
      <c r="C193" s="1" t="n">
        <v>45175</v>
      </c>
      <c r="D193" t="inlineStr">
        <is>
          <t>SÖDERMANLANDS LÄN</t>
        </is>
      </c>
      <c r="E193" t="inlineStr">
        <is>
          <t>FLEN</t>
        </is>
      </c>
      <c r="G193" t="n">
        <v>2.8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82-2020</t>
        </is>
      </c>
      <c r="B194" s="1" t="n">
        <v>43832</v>
      </c>
      <c r="C194" s="1" t="n">
        <v>45175</v>
      </c>
      <c r="D194" t="inlineStr">
        <is>
          <t>SÖDERMANLANDS LÄN</t>
        </is>
      </c>
      <c r="E194" t="inlineStr">
        <is>
          <t>FLEN</t>
        </is>
      </c>
      <c r="G194" t="n">
        <v>6.2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235-2020</t>
        </is>
      </c>
      <c r="B195" s="1" t="n">
        <v>43834</v>
      </c>
      <c r="C195" s="1" t="n">
        <v>45175</v>
      </c>
      <c r="D195" t="inlineStr">
        <is>
          <t>SÖDERMANLANDS LÄN</t>
        </is>
      </c>
      <c r="E195" t="inlineStr">
        <is>
          <t>FLEN</t>
        </is>
      </c>
      <c r="G195" t="n">
        <v>2.1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236-2020</t>
        </is>
      </c>
      <c r="B196" s="1" t="n">
        <v>43834</v>
      </c>
      <c r="C196" s="1" t="n">
        <v>45175</v>
      </c>
      <c r="D196" t="inlineStr">
        <is>
          <t>SÖDERMANLANDS LÄN</t>
        </is>
      </c>
      <c r="E196" t="inlineStr">
        <is>
          <t>FLEN</t>
        </is>
      </c>
      <c r="G196" t="n">
        <v>0.5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1007-2020</t>
        </is>
      </c>
      <c r="B197" s="1" t="n">
        <v>43839</v>
      </c>
      <c r="C197" s="1" t="n">
        <v>45175</v>
      </c>
      <c r="D197" t="inlineStr">
        <is>
          <t>SÖDERMANLANDS LÄN</t>
        </is>
      </c>
      <c r="E197" t="inlineStr">
        <is>
          <t>FLEN</t>
        </is>
      </c>
      <c r="F197" t="inlineStr">
        <is>
          <t>Holmen skog AB</t>
        </is>
      </c>
      <c r="G197" t="n">
        <v>0.5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4033-2020</t>
        </is>
      </c>
      <c r="B198" s="1" t="n">
        <v>43846</v>
      </c>
      <c r="C198" s="1" t="n">
        <v>45175</v>
      </c>
      <c r="D198" t="inlineStr">
        <is>
          <t>SÖDERMANLANDS LÄN</t>
        </is>
      </c>
      <c r="E198" t="inlineStr">
        <is>
          <t>FLEN</t>
        </is>
      </c>
      <c r="G198" t="n">
        <v>2.4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2538-2020</t>
        </is>
      </c>
      <c r="B199" s="1" t="n">
        <v>43847</v>
      </c>
      <c r="C199" s="1" t="n">
        <v>45175</v>
      </c>
      <c r="D199" t="inlineStr">
        <is>
          <t>SÖDERMANLANDS LÄN</t>
        </is>
      </c>
      <c r="E199" t="inlineStr">
        <is>
          <t>FLEN</t>
        </is>
      </c>
      <c r="F199" t="inlineStr">
        <is>
          <t>Holmen skog AB</t>
        </is>
      </c>
      <c r="G199" t="n">
        <v>0.7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3831-2020</t>
        </is>
      </c>
      <c r="B200" s="1" t="n">
        <v>43847</v>
      </c>
      <c r="C200" s="1" t="n">
        <v>45175</v>
      </c>
      <c r="D200" t="inlineStr">
        <is>
          <t>SÖDERMANLANDS LÄN</t>
        </is>
      </c>
      <c r="E200" t="inlineStr">
        <is>
          <t>FLEN</t>
        </is>
      </c>
      <c r="G200" t="n">
        <v>6.4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3619-2020</t>
        </is>
      </c>
      <c r="B201" s="1" t="n">
        <v>43853</v>
      </c>
      <c r="C201" s="1" t="n">
        <v>45175</v>
      </c>
      <c r="D201" t="inlineStr">
        <is>
          <t>SÖDERMANLANDS LÄN</t>
        </is>
      </c>
      <c r="E201" t="inlineStr">
        <is>
          <t>FLEN</t>
        </is>
      </c>
      <c r="G201" t="n">
        <v>0.5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4092-2020</t>
        </is>
      </c>
      <c r="B202" s="1" t="n">
        <v>43857</v>
      </c>
      <c r="C202" s="1" t="n">
        <v>45175</v>
      </c>
      <c r="D202" t="inlineStr">
        <is>
          <t>SÖDERMANLANDS LÄN</t>
        </is>
      </c>
      <c r="E202" t="inlineStr">
        <is>
          <t>FLEN</t>
        </is>
      </c>
      <c r="F202" t="inlineStr">
        <is>
          <t>Holmen skog AB</t>
        </is>
      </c>
      <c r="G202" t="n">
        <v>1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5777-2020</t>
        </is>
      </c>
      <c r="B203" s="1" t="n">
        <v>43864</v>
      </c>
      <c r="C203" s="1" t="n">
        <v>45175</v>
      </c>
      <c r="D203" t="inlineStr">
        <is>
          <t>SÖDERMANLANDS LÄN</t>
        </is>
      </c>
      <c r="E203" t="inlineStr">
        <is>
          <t>FLEN</t>
        </is>
      </c>
      <c r="F203" t="inlineStr">
        <is>
          <t>Holmen skog AB</t>
        </is>
      </c>
      <c r="G203" t="n">
        <v>1.5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7747-2020</t>
        </is>
      </c>
      <c r="B204" s="1" t="n">
        <v>43872</v>
      </c>
      <c r="C204" s="1" t="n">
        <v>45175</v>
      </c>
      <c r="D204" t="inlineStr">
        <is>
          <t>SÖDERMANLANDS LÄN</t>
        </is>
      </c>
      <c r="E204" t="inlineStr">
        <is>
          <t>FLEN</t>
        </is>
      </c>
      <c r="G204" t="n">
        <v>8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7941-2020</t>
        </is>
      </c>
      <c r="B205" s="1" t="n">
        <v>43873</v>
      </c>
      <c r="C205" s="1" t="n">
        <v>45175</v>
      </c>
      <c r="D205" t="inlineStr">
        <is>
          <t>SÖDERMANLANDS LÄN</t>
        </is>
      </c>
      <c r="E205" t="inlineStr">
        <is>
          <t>FLEN</t>
        </is>
      </c>
      <c r="G205" t="n">
        <v>7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9740-2020</t>
        </is>
      </c>
      <c r="B206" s="1" t="n">
        <v>43881</v>
      </c>
      <c r="C206" s="1" t="n">
        <v>45175</v>
      </c>
      <c r="D206" t="inlineStr">
        <is>
          <t>SÖDERMANLANDS LÄN</t>
        </is>
      </c>
      <c r="E206" t="inlineStr">
        <is>
          <t>FLEN</t>
        </is>
      </c>
      <c r="F206" t="inlineStr">
        <is>
          <t>Holmen skog AB</t>
        </is>
      </c>
      <c r="G206" t="n">
        <v>0.6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11059-2020</t>
        </is>
      </c>
      <c r="B207" s="1" t="n">
        <v>43885</v>
      </c>
      <c r="C207" s="1" t="n">
        <v>45175</v>
      </c>
      <c r="D207" t="inlineStr">
        <is>
          <t>SÖDERMANLANDS LÄN</t>
        </is>
      </c>
      <c r="E207" t="inlineStr">
        <is>
          <t>FLEN</t>
        </is>
      </c>
      <c r="G207" t="n">
        <v>0.8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10193-2020</t>
        </is>
      </c>
      <c r="B208" s="1" t="n">
        <v>43885</v>
      </c>
      <c r="C208" s="1" t="n">
        <v>45175</v>
      </c>
      <c r="D208" t="inlineStr">
        <is>
          <t>SÖDERMANLANDS LÄN</t>
        </is>
      </c>
      <c r="E208" t="inlineStr">
        <is>
          <t>FLEN</t>
        </is>
      </c>
      <c r="G208" t="n">
        <v>3.8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10913-2020</t>
        </is>
      </c>
      <c r="B209" s="1" t="n">
        <v>43889</v>
      </c>
      <c r="C209" s="1" t="n">
        <v>45175</v>
      </c>
      <c r="D209" t="inlineStr">
        <is>
          <t>SÖDERMANLANDS LÄN</t>
        </is>
      </c>
      <c r="E209" t="inlineStr">
        <is>
          <t>FLEN</t>
        </is>
      </c>
      <c r="G209" t="n">
        <v>1.6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10918-2020</t>
        </is>
      </c>
      <c r="B210" s="1" t="n">
        <v>43889</v>
      </c>
      <c r="C210" s="1" t="n">
        <v>45175</v>
      </c>
      <c r="D210" t="inlineStr">
        <is>
          <t>SÖDERMANLANDS LÄN</t>
        </is>
      </c>
      <c r="E210" t="inlineStr">
        <is>
          <t>FLEN</t>
        </is>
      </c>
      <c r="G210" t="n">
        <v>7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11517-2020</t>
        </is>
      </c>
      <c r="B211" s="1" t="n">
        <v>43893</v>
      </c>
      <c r="C211" s="1" t="n">
        <v>45175</v>
      </c>
      <c r="D211" t="inlineStr">
        <is>
          <t>SÖDERMANLANDS LÄN</t>
        </is>
      </c>
      <c r="E211" t="inlineStr">
        <is>
          <t>FLEN</t>
        </is>
      </c>
      <c r="G211" t="n">
        <v>1.1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11811-2020</t>
        </is>
      </c>
      <c r="B212" s="1" t="n">
        <v>43894</v>
      </c>
      <c r="C212" s="1" t="n">
        <v>45175</v>
      </c>
      <c r="D212" t="inlineStr">
        <is>
          <t>SÖDERMANLANDS LÄN</t>
        </is>
      </c>
      <c r="E212" t="inlineStr">
        <is>
          <t>FLEN</t>
        </is>
      </c>
      <c r="G212" t="n">
        <v>2.6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13255-2020</t>
        </is>
      </c>
      <c r="B213" s="1" t="n">
        <v>43901</v>
      </c>
      <c r="C213" s="1" t="n">
        <v>45175</v>
      </c>
      <c r="D213" t="inlineStr">
        <is>
          <t>SÖDERMANLANDS LÄN</t>
        </is>
      </c>
      <c r="E213" t="inlineStr">
        <is>
          <t>FLEN</t>
        </is>
      </c>
      <c r="G213" t="n">
        <v>2.9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13194-2020</t>
        </is>
      </c>
      <c r="B214" s="1" t="n">
        <v>43901</v>
      </c>
      <c r="C214" s="1" t="n">
        <v>45175</v>
      </c>
      <c r="D214" t="inlineStr">
        <is>
          <t>SÖDERMANLANDS LÄN</t>
        </is>
      </c>
      <c r="E214" t="inlineStr">
        <is>
          <t>FLEN</t>
        </is>
      </c>
      <c r="F214" t="inlineStr">
        <is>
          <t>Holmen skog AB</t>
        </is>
      </c>
      <c r="G214" t="n">
        <v>2.2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13698-2020</t>
        </is>
      </c>
      <c r="B215" s="1" t="n">
        <v>43902</v>
      </c>
      <c r="C215" s="1" t="n">
        <v>45175</v>
      </c>
      <c r="D215" t="inlineStr">
        <is>
          <t>SÖDERMANLANDS LÄN</t>
        </is>
      </c>
      <c r="E215" t="inlineStr">
        <is>
          <t>FLEN</t>
        </is>
      </c>
      <c r="F215" t="inlineStr">
        <is>
          <t>Kyrkan</t>
        </is>
      </c>
      <c r="G215" t="n">
        <v>0.9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13473-2020</t>
        </is>
      </c>
      <c r="B216" s="1" t="n">
        <v>43902</v>
      </c>
      <c r="C216" s="1" t="n">
        <v>45175</v>
      </c>
      <c r="D216" t="inlineStr">
        <is>
          <t>SÖDERMANLANDS LÄN</t>
        </is>
      </c>
      <c r="E216" t="inlineStr">
        <is>
          <t>FLEN</t>
        </is>
      </c>
      <c r="F216" t="inlineStr">
        <is>
          <t>Holmen skog AB</t>
        </is>
      </c>
      <c r="G216" t="n">
        <v>1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14229-2020</t>
        </is>
      </c>
      <c r="B217" s="1" t="n">
        <v>43907</v>
      </c>
      <c r="C217" s="1" t="n">
        <v>45175</v>
      </c>
      <c r="D217" t="inlineStr">
        <is>
          <t>SÖDERMANLANDS LÄN</t>
        </is>
      </c>
      <c r="E217" t="inlineStr">
        <is>
          <t>FLEN</t>
        </is>
      </c>
      <c r="G217" t="n">
        <v>0.7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14200-2020</t>
        </is>
      </c>
      <c r="B218" s="1" t="n">
        <v>43907</v>
      </c>
      <c r="C218" s="1" t="n">
        <v>45175</v>
      </c>
      <c r="D218" t="inlineStr">
        <is>
          <t>SÖDERMANLANDS LÄN</t>
        </is>
      </c>
      <c r="E218" t="inlineStr">
        <is>
          <t>FLEN</t>
        </is>
      </c>
      <c r="F218" t="inlineStr">
        <is>
          <t>Holmen skog AB</t>
        </is>
      </c>
      <c r="G218" t="n">
        <v>0.8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15132-2020</t>
        </is>
      </c>
      <c r="B219" s="1" t="n">
        <v>43911</v>
      </c>
      <c r="C219" s="1" t="n">
        <v>45175</v>
      </c>
      <c r="D219" t="inlineStr">
        <is>
          <t>SÖDERMANLANDS LÄN</t>
        </is>
      </c>
      <c r="E219" t="inlineStr">
        <is>
          <t>FLEN</t>
        </is>
      </c>
      <c r="G219" t="n">
        <v>10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16206-2020</t>
        </is>
      </c>
      <c r="B220" s="1" t="n">
        <v>43917</v>
      </c>
      <c r="C220" s="1" t="n">
        <v>45175</v>
      </c>
      <c r="D220" t="inlineStr">
        <is>
          <t>SÖDERMANLANDS LÄN</t>
        </is>
      </c>
      <c r="E220" t="inlineStr">
        <is>
          <t>FLEN</t>
        </is>
      </c>
      <c r="G220" t="n">
        <v>1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16684-2020</t>
        </is>
      </c>
      <c r="B221" s="1" t="n">
        <v>43920</v>
      </c>
      <c r="C221" s="1" t="n">
        <v>45175</v>
      </c>
      <c r="D221" t="inlineStr">
        <is>
          <t>SÖDERMANLANDS LÄN</t>
        </is>
      </c>
      <c r="E221" t="inlineStr">
        <is>
          <t>FLEN</t>
        </is>
      </c>
      <c r="G221" t="n">
        <v>1.8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17154-2020</t>
        </is>
      </c>
      <c r="B222" s="1" t="n">
        <v>43922</v>
      </c>
      <c r="C222" s="1" t="n">
        <v>45175</v>
      </c>
      <c r="D222" t="inlineStr">
        <is>
          <t>SÖDERMANLANDS LÄN</t>
        </is>
      </c>
      <c r="E222" t="inlineStr">
        <is>
          <t>FLEN</t>
        </is>
      </c>
      <c r="G222" t="n">
        <v>2.1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20002-2020</t>
        </is>
      </c>
      <c r="B223" s="1" t="n">
        <v>43943</v>
      </c>
      <c r="C223" s="1" t="n">
        <v>45175</v>
      </c>
      <c r="D223" t="inlineStr">
        <is>
          <t>SÖDERMANLANDS LÄN</t>
        </is>
      </c>
      <c r="E223" t="inlineStr">
        <is>
          <t>FLEN</t>
        </is>
      </c>
      <c r="G223" t="n">
        <v>8.5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20527-2020</t>
        </is>
      </c>
      <c r="B224" s="1" t="n">
        <v>43948</v>
      </c>
      <c r="C224" s="1" t="n">
        <v>45175</v>
      </c>
      <c r="D224" t="inlineStr">
        <is>
          <t>SÖDERMANLANDS LÄN</t>
        </is>
      </c>
      <c r="E224" t="inlineStr">
        <is>
          <t>FLEN</t>
        </is>
      </c>
      <c r="G224" t="n">
        <v>1.1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21404-2020</t>
        </is>
      </c>
      <c r="B225" s="1" t="n">
        <v>43955</v>
      </c>
      <c r="C225" s="1" t="n">
        <v>45175</v>
      </c>
      <c r="D225" t="inlineStr">
        <is>
          <t>SÖDERMANLANDS LÄN</t>
        </is>
      </c>
      <c r="E225" t="inlineStr">
        <is>
          <t>FLEN</t>
        </is>
      </c>
      <c r="G225" t="n">
        <v>0.8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21401-2020</t>
        </is>
      </c>
      <c r="B226" s="1" t="n">
        <v>43955</v>
      </c>
      <c r="C226" s="1" t="n">
        <v>45175</v>
      </c>
      <c r="D226" t="inlineStr">
        <is>
          <t>SÖDERMANLANDS LÄN</t>
        </is>
      </c>
      <c r="E226" t="inlineStr">
        <is>
          <t>FLEN</t>
        </is>
      </c>
      <c r="G226" t="n">
        <v>0.5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 ht="15" customHeight="1">
      <c r="A227" t="inlineStr">
        <is>
          <t>A 22347-2020</t>
        </is>
      </c>
      <c r="B227" s="1" t="n">
        <v>43957</v>
      </c>
      <c r="C227" s="1" t="n">
        <v>45175</v>
      </c>
      <c r="D227" t="inlineStr">
        <is>
          <t>SÖDERMANLANDS LÄN</t>
        </is>
      </c>
      <c r="E227" t="inlineStr">
        <is>
          <t>FLEN</t>
        </is>
      </c>
      <c r="G227" t="n">
        <v>3.1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  <row r="228" ht="15" customHeight="1">
      <c r="A228" t="inlineStr">
        <is>
          <t>A 22243-2020</t>
        </is>
      </c>
      <c r="B228" s="1" t="n">
        <v>43959</v>
      </c>
      <c r="C228" s="1" t="n">
        <v>45175</v>
      </c>
      <c r="D228" t="inlineStr">
        <is>
          <t>SÖDERMANLANDS LÄN</t>
        </is>
      </c>
      <c r="E228" t="inlineStr">
        <is>
          <t>FLEN</t>
        </is>
      </c>
      <c r="G228" t="n">
        <v>1.7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inlineStr"/>
    </row>
    <row r="229" ht="15" customHeight="1">
      <c r="A229" t="inlineStr">
        <is>
          <t>A 22237-2020</t>
        </is>
      </c>
      <c r="B229" s="1" t="n">
        <v>43959</v>
      </c>
      <c r="C229" s="1" t="n">
        <v>45175</v>
      </c>
      <c r="D229" t="inlineStr">
        <is>
          <t>SÖDERMANLANDS LÄN</t>
        </is>
      </c>
      <c r="E229" t="inlineStr">
        <is>
          <t>FLEN</t>
        </is>
      </c>
      <c r="G229" t="n">
        <v>2.8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inlineStr"/>
    </row>
    <row r="230" ht="15" customHeight="1">
      <c r="A230" t="inlineStr">
        <is>
          <t>A 22241-2020</t>
        </is>
      </c>
      <c r="B230" s="1" t="n">
        <v>43959</v>
      </c>
      <c r="C230" s="1" t="n">
        <v>45175</v>
      </c>
      <c r="D230" t="inlineStr">
        <is>
          <t>SÖDERMANLANDS LÄN</t>
        </is>
      </c>
      <c r="E230" t="inlineStr">
        <is>
          <t>FLEN</t>
        </is>
      </c>
      <c r="G230" t="n">
        <v>2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inlineStr"/>
    </row>
    <row r="231" ht="15" customHeight="1">
      <c r="A231" t="inlineStr">
        <is>
          <t>A 25067-2020</t>
        </is>
      </c>
      <c r="B231" s="1" t="n">
        <v>43979</v>
      </c>
      <c r="C231" s="1" t="n">
        <v>45175</v>
      </c>
      <c r="D231" t="inlineStr">
        <is>
          <t>SÖDERMANLANDS LÄN</t>
        </is>
      </c>
      <c r="E231" t="inlineStr">
        <is>
          <t>FLEN</t>
        </is>
      </c>
      <c r="G231" t="n">
        <v>7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s="2" t="inlineStr"/>
    </row>
    <row r="232" ht="15" customHeight="1">
      <c r="A232" t="inlineStr">
        <is>
          <t>A 25280-2020</t>
        </is>
      </c>
      <c r="B232" s="1" t="n">
        <v>43980</v>
      </c>
      <c r="C232" s="1" t="n">
        <v>45175</v>
      </c>
      <c r="D232" t="inlineStr">
        <is>
          <t>SÖDERMANLANDS LÄN</t>
        </is>
      </c>
      <c r="E232" t="inlineStr">
        <is>
          <t>FLEN</t>
        </is>
      </c>
      <c r="G232" t="n">
        <v>1.3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s="2" t="inlineStr"/>
    </row>
    <row r="233" ht="15" customHeight="1">
      <c r="A233" t="inlineStr">
        <is>
          <t>A 25842-2020</t>
        </is>
      </c>
      <c r="B233" s="1" t="n">
        <v>43983</v>
      </c>
      <c r="C233" s="1" t="n">
        <v>45175</v>
      </c>
      <c r="D233" t="inlineStr">
        <is>
          <t>SÖDERMANLANDS LÄN</t>
        </is>
      </c>
      <c r="E233" t="inlineStr">
        <is>
          <t>FLEN</t>
        </is>
      </c>
      <c r="G233" t="n">
        <v>3.3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s="2" t="inlineStr"/>
    </row>
    <row r="234" ht="15" customHeight="1">
      <c r="A234" t="inlineStr">
        <is>
          <t>A 25880-2020</t>
        </is>
      </c>
      <c r="B234" s="1" t="n">
        <v>43983</v>
      </c>
      <c r="C234" s="1" t="n">
        <v>45175</v>
      </c>
      <c r="D234" t="inlineStr">
        <is>
          <t>SÖDERMANLANDS LÄN</t>
        </is>
      </c>
      <c r="E234" t="inlineStr">
        <is>
          <t>FLEN</t>
        </is>
      </c>
      <c r="G234" t="n">
        <v>1.3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s="2" t="inlineStr"/>
    </row>
    <row r="235" ht="15" customHeight="1">
      <c r="A235" t="inlineStr">
        <is>
          <t>A 25466-2020</t>
        </is>
      </c>
      <c r="B235" s="1" t="n">
        <v>43983</v>
      </c>
      <c r="C235" s="1" t="n">
        <v>45175</v>
      </c>
      <c r="D235" t="inlineStr">
        <is>
          <t>SÖDERMANLANDS LÄN</t>
        </is>
      </c>
      <c r="E235" t="inlineStr">
        <is>
          <t>FLEN</t>
        </is>
      </c>
      <c r="G235" t="n">
        <v>30.4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s="2" t="inlineStr"/>
    </row>
    <row r="236" ht="15" customHeight="1">
      <c r="A236" t="inlineStr">
        <is>
          <t>A 26063-2020</t>
        </is>
      </c>
      <c r="B236" s="1" t="n">
        <v>43985</v>
      </c>
      <c r="C236" s="1" t="n">
        <v>45175</v>
      </c>
      <c r="D236" t="inlineStr">
        <is>
          <t>SÖDERMANLANDS LÄN</t>
        </is>
      </c>
      <c r="E236" t="inlineStr">
        <is>
          <t>FLEN</t>
        </is>
      </c>
      <c r="G236" t="n">
        <v>22.3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s="2" t="inlineStr"/>
    </row>
    <row r="237" ht="15" customHeight="1">
      <c r="A237" t="inlineStr">
        <is>
          <t>A 28981-2020</t>
        </is>
      </c>
      <c r="B237" s="1" t="n">
        <v>43998</v>
      </c>
      <c r="C237" s="1" t="n">
        <v>45175</v>
      </c>
      <c r="D237" t="inlineStr">
        <is>
          <t>SÖDERMANLANDS LÄN</t>
        </is>
      </c>
      <c r="E237" t="inlineStr">
        <is>
          <t>FLEN</t>
        </is>
      </c>
      <c r="G237" t="n">
        <v>2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s="2" t="inlineStr"/>
    </row>
    <row r="238" ht="15" customHeight="1">
      <c r="A238" t="inlineStr">
        <is>
          <t>A 28676-2020</t>
        </is>
      </c>
      <c r="B238" s="1" t="n">
        <v>43999</v>
      </c>
      <c r="C238" s="1" t="n">
        <v>45175</v>
      </c>
      <c r="D238" t="inlineStr">
        <is>
          <t>SÖDERMANLANDS LÄN</t>
        </is>
      </c>
      <c r="E238" t="inlineStr">
        <is>
          <t>FLEN</t>
        </is>
      </c>
      <c r="G238" t="n">
        <v>2.7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s="2" t="inlineStr"/>
    </row>
    <row r="239" ht="15" customHeight="1">
      <c r="A239" t="inlineStr">
        <is>
          <t>A 28562-2020</t>
        </is>
      </c>
      <c r="B239" s="1" t="n">
        <v>43999</v>
      </c>
      <c r="C239" s="1" t="n">
        <v>45175</v>
      </c>
      <c r="D239" t="inlineStr">
        <is>
          <t>SÖDERMANLANDS LÄN</t>
        </is>
      </c>
      <c r="E239" t="inlineStr">
        <is>
          <t>FLEN</t>
        </is>
      </c>
      <c r="G239" t="n">
        <v>0.9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s="2" t="inlineStr"/>
    </row>
    <row r="240" ht="15" customHeight="1">
      <c r="A240" t="inlineStr">
        <is>
          <t>A 29455-2020</t>
        </is>
      </c>
      <c r="B240" s="1" t="n">
        <v>44004</v>
      </c>
      <c r="C240" s="1" t="n">
        <v>45175</v>
      </c>
      <c r="D240" t="inlineStr">
        <is>
          <t>SÖDERMANLANDS LÄN</t>
        </is>
      </c>
      <c r="E240" t="inlineStr">
        <is>
          <t>FLEN</t>
        </is>
      </c>
      <c r="G240" t="n">
        <v>6.2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s="2" t="inlineStr"/>
    </row>
    <row r="241" ht="15" customHeight="1">
      <c r="A241" t="inlineStr">
        <is>
          <t>A 29557-2020</t>
        </is>
      </c>
      <c r="B241" s="1" t="n">
        <v>44005</v>
      </c>
      <c r="C241" s="1" t="n">
        <v>45175</v>
      </c>
      <c r="D241" t="inlineStr">
        <is>
          <t>SÖDERMANLANDS LÄN</t>
        </is>
      </c>
      <c r="E241" t="inlineStr">
        <is>
          <t>FLEN</t>
        </is>
      </c>
      <c r="F241" t="inlineStr">
        <is>
          <t>Övriga statliga verk och myndigheter</t>
        </is>
      </c>
      <c r="G241" t="n">
        <v>3.4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s="2" t="inlineStr"/>
    </row>
    <row r="242" ht="15" customHeight="1">
      <c r="A242" t="inlineStr">
        <is>
          <t>A 30209-2020</t>
        </is>
      </c>
      <c r="B242" s="1" t="n">
        <v>44007</v>
      </c>
      <c r="C242" s="1" t="n">
        <v>45175</v>
      </c>
      <c r="D242" t="inlineStr">
        <is>
          <t>SÖDERMANLANDS LÄN</t>
        </is>
      </c>
      <c r="E242" t="inlineStr">
        <is>
          <t>FLEN</t>
        </is>
      </c>
      <c r="G242" t="n">
        <v>2.6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s="2" t="inlineStr"/>
    </row>
    <row r="243" ht="15" customHeight="1">
      <c r="A243" t="inlineStr">
        <is>
          <t>A 30871-2020</t>
        </is>
      </c>
      <c r="B243" s="1" t="n">
        <v>44011</v>
      </c>
      <c r="C243" s="1" t="n">
        <v>45175</v>
      </c>
      <c r="D243" t="inlineStr">
        <is>
          <t>SÖDERMANLANDS LÄN</t>
        </is>
      </c>
      <c r="E243" t="inlineStr">
        <is>
          <t>FLEN</t>
        </is>
      </c>
      <c r="G243" t="n">
        <v>2.9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s="2" t="inlineStr"/>
    </row>
    <row r="244" ht="15" customHeight="1">
      <c r="A244" t="inlineStr">
        <is>
          <t>A 30879-2020</t>
        </is>
      </c>
      <c r="B244" s="1" t="n">
        <v>44011</v>
      </c>
      <c r="C244" s="1" t="n">
        <v>45175</v>
      </c>
      <c r="D244" t="inlineStr">
        <is>
          <t>SÖDERMANLANDS LÄN</t>
        </is>
      </c>
      <c r="E244" t="inlineStr">
        <is>
          <t>FLEN</t>
        </is>
      </c>
      <c r="G244" t="n">
        <v>1.8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s="2" t="inlineStr"/>
    </row>
    <row r="245" ht="15" customHeight="1">
      <c r="A245" t="inlineStr">
        <is>
          <t>A 31118-2020</t>
        </is>
      </c>
      <c r="B245" s="1" t="n">
        <v>44012</v>
      </c>
      <c r="C245" s="1" t="n">
        <v>45175</v>
      </c>
      <c r="D245" t="inlineStr">
        <is>
          <t>SÖDERMANLANDS LÄN</t>
        </is>
      </c>
      <c r="E245" t="inlineStr">
        <is>
          <t>FLEN</t>
        </is>
      </c>
      <c r="F245" t="inlineStr">
        <is>
          <t>Övriga statliga verk och myndigheter</t>
        </is>
      </c>
      <c r="G245" t="n">
        <v>0.6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s="2" t="inlineStr"/>
    </row>
    <row r="246" ht="15" customHeight="1">
      <c r="A246" t="inlineStr">
        <is>
          <t>A 32142-2020</t>
        </is>
      </c>
      <c r="B246" s="1" t="n">
        <v>44015</v>
      </c>
      <c r="C246" s="1" t="n">
        <v>45175</v>
      </c>
      <c r="D246" t="inlineStr">
        <is>
          <t>SÖDERMANLANDS LÄN</t>
        </is>
      </c>
      <c r="E246" t="inlineStr">
        <is>
          <t>FLEN</t>
        </is>
      </c>
      <c r="G246" t="n">
        <v>1.6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s="2" t="inlineStr"/>
    </row>
    <row r="247" ht="15" customHeight="1">
      <c r="A247" t="inlineStr">
        <is>
          <t>A 32366-2020</t>
        </is>
      </c>
      <c r="B247" s="1" t="n">
        <v>44018</v>
      </c>
      <c r="C247" s="1" t="n">
        <v>45175</v>
      </c>
      <c r="D247" t="inlineStr">
        <is>
          <t>SÖDERMANLANDS LÄN</t>
        </is>
      </c>
      <c r="E247" t="inlineStr">
        <is>
          <t>FLEN</t>
        </is>
      </c>
      <c r="G247" t="n">
        <v>3.7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s="2" t="inlineStr"/>
    </row>
    <row r="248" ht="15" customHeight="1">
      <c r="A248" t="inlineStr">
        <is>
          <t>A 32585-2020</t>
        </is>
      </c>
      <c r="B248" s="1" t="n">
        <v>44018</v>
      </c>
      <c r="C248" s="1" t="n">
        <v>45175</v>
      </c>
      <c r="D248" t="inlineStr">
        <is>
          <t>SÖDERMANLANDS LÄN</t>
        </is>
      </c>
      <c r="E248" t="inlineStr">
        <is>
          <t>FLEN</t>
        </is>
      </c>
      <c r="G248" t="n">
        <v>1.1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s="2" t="inlineStr"/>
    </row>
    <row r="249" ht="15" customHeight="1">
      <c r="A249" t="inlineStr">
        <is>
          <t>A 33146-2020</t>
        </is>
      </c>
      <c r="B249" s="1" t="n">
        <v>44021</v>
      </c>
      <c r="C249" s="1" t="n">
        <v>45175</v>
      </c>
      <c r="D249" t="inlineStr">
        <is>
          <t>SÖDERMANLANDS LÄN</t>
        </is>
      </c>
      <c r="E249" t="inlineStr">
        <is>
          <t>FLEN</t>
        </is>
      </c>
      <c r="G249" t="n">
        <v>3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s="2" t="inlineStr"/>
    </row>
    <row r="250" ht="15" customHeight="1">
      <c r="A250" t="inlineStr">
        <is>
          <t>A 33682-2020</t>
        </is>
      </c>
      <c r="B250" s="1" t="n">
        <v>44026</v>
      </c>
      <c r="C250" s="1" t="n">
        <v>45175</v>
      </c>
      <c r="D250" t="inlineStr">
        <is>
          <t>SÖDERMANLANDS LÄN</t>
        </is>
      </c>
      <c r="E250" t="inlineStr">
        <is>
          <t>FLEN</t>
        </is>
      </c>
      <c r="F250" t="inlineStr">
        <is>
          <t>Övriga statliga verk och myndigheter</t>
        </is>
      </c>
      <c r="G250" t="n">
        <v>1.2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s="2" t="inlineStr"/>
    </row>
    <row r="251" ht="15" customHeight="1">
      <c r="A251" t="inlineStr">
        <is>
          <t>A 34066-2020</t>
        </is>
      </c>
      <c r="B251" s="1" t="n">
        <v>44027</v>
      </c>
      <c r="C251" s="1" t="n">
        <v>45175</v>
      </c>
      <c r="D251" t="inlineStr">
        <is>
          <t>SÖDERMANLANDS LÄN</t>
        </is>
      </c>
      <c r="E251" t="inlineStr">
        <is>
          <t>FLEN</t>
        </is>
      </c>
      <c r="G251" t="n">
        <v>0.9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s="2" t="inlineStr"/>
    </row>
    <row r="252" ht="15" customHeight="1">
      <c r="A252" t="inlineStr">
        <is>
          <t>A 34072-2020</t>
        </is>
      </c>
      <c r="B252" s="1" t="n">
        <v>44028</v>
      </c>
      <c r="C252" s="1" t="n">
        <v>45175</v>
      </c>
      <c r="D252" t="inlineStr">
        <is>
          <t>SÖDERMANLANDS LÄN</t>
        </is>
      </c>
      <c r="E252" t="inlineStr">
        <is>
          <t>FLEN</t>
        </is>
      </c>
      <c r="G252" t="n">
        <v>0.2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s="2" t="inlineStr"/>
    </row>
    <row r="253" ht="15" customHeight="1">
      <c r="A253" t="inlineStr">
        <is>
          <t>A 34489-2020</t>
        </is>
      </c>
      <c r="B253" s="1" t="n">
        <v>44029</v>
      </c>
      <c r="C253" s="1" t="n">
        <v>45175</v>
      </c>
      <c r="D253" t="inlineStr">
        <is>
          <t>SÖDERMANLANDS LÄN</t>
        </is>
      </c>
      <c r="E253" t="inlineStr">
        <is>
          <t>FLEN</t>
        </is>
      </c>
      <c r="G253" t="n">
        <v>3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s="2" t="inlineStr"/>
    </row>
    <row r="254" ht="15" customHeight="1">
      <c r="A254" t="inlineStr">
        <is>
          <t>A 34992-2020</t>
        </is>
      </c>
      <c r="B254" s="1" t="n">
        <v>44039</v>
      </c>
      <c r="C254" s="1" t="n">
        <v>45175</v>
      </c>
      <c r="D254" t="inlineStr">
        <is>
          <t>SÖDERMANLANDS LÄN</t>
        </is>
      </c>
      <c r="E254" t="inlineStr">
        <is>
          <t>FLEN</t>
        </is>
      </c>
      <c r="G254" t="n">
        <v>0.8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s="2" t="inlineStr"/>
    </row>
    <row r="255" ht="15" customHeight="1">
      <c r="A255" t="inlineStr">
        <is>
          <t>A 35093-2020</t>
        </is>
      </c>
      <c r="B255" s="1" t="n">
        <v>44039</v>
      </c>
      <c r="C255" s="1" t="n">
        <v>45175</v>
      </c>
      <c r="D255" t="inlineStr">
        <is>
          <t>SÖDERMANLANDS LÄN</t>
        </is>
      </c>
      <c r="E255" t="inlineStr">
        <is>
          <t>FLEN</t>
        </is>
      </c>
      <c r="G255" t="n">
        <v>5.7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s="2" t="inlineStr"/>
    </row>
    <row r="256" ht="15" customHeight="1">
      <c r="A256" t="inlineStr">
        <is>
          <t>A 35176-2020</t>
        </is>
      </c>
      <c r="B256" s="1" t="n">
        <v>44040</v>
      </c>
      <c r="C256" s="1" t="n">
        <v>45175</v>
      </c>
      <c r="D256" t="inlineStr">
        <is>
          <t>SÖDERMANLANDS LÄN</t>
        </is>
      </c>
      <c r="E256" t="inlineStr">
        <is>
          <t>FLEN</t>
        </is>
      </c>
      <c r="G256" t="n">
        <v>1.5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s="2" t="inlineStr"/>
    </row>
    <row r="257" ht="15" customHeight="1">
      <c r="A257" t="inlineStr">
        <is>
          <t>A 35501-2020</t>
        </is>
      </c>
      <c r="B257" s="1" t="n">
        <v>44042</v>
      </c>
      <c r="C257" s="1" t="n">
        <v>45175</v>
      </c>
      <c r="D257" t="inlineStr">
        <is>
          <t>SÖDERMANLANDS LÄN</t>
        </is>
      </c>
      <c r="E257" t="inlineStr">
        <is>
          <t>FLEN</t>
        </is>
      </c>
      <c r="G257" t="n">
        <v>1.8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s="2" t="inlineStr"/>
    </row>
    <row r="258" ht="15" customHeight="1">
      <c r="A258" t="inlineStr">
        <is>
          <t>A 35560-2020</t>
        </is>
      </c>
      <c r="B258" s="1" t="n">
        <v>44043</v>
      </c>
      <c r="C258" s="1" t="n">
        <v>45175</v>
      </c>
      <c r="D258" t="inlineStr">
        <is>
          <t>SÖDERMANLANDS LÄN</t>
        </is>
      </c>
      <c r="E258" t="inlineStr">
        <is>
          <t>FLEN</t>
        </is>
      </c>
      <c r="G258" t="n">
        <v>0.9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s="2" t="inlineStr"/>
    </row>
    <row r="259" ht="15" customHeight="1">
      <c r="A259" t="inlineStr">
        <is>
          <t>A 35563-2020</t>
        </is>
      </c>
      <c r="B259" s="1" t="n">
        <v>44043</v>
      </c>
      <c r="C259" s="1" t="n">
        <v>45175</v>
      </c>
      <c r="D259" t="inlineStr">
        <is>
          <t>SÖDERMANLANDS LÄN</t>
        </is>
      </c>
      <c r="E259" t="inlineStr">
        <is>
          <t>FLEN</t>
        </is>
      </c>
      <c r="G259" t="n">
        <v>0.7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s="2" t="inlineStr"/>
    </row>
    <row r="260" ht="15" customHeight="1">
      <c r="A260" t="inlineStr">
        <is>
          <t>A 35817-2020</t>
        </is>
      </c>
      <c r="B260" s="1" t="n">
        <v>44047</v>
      </c>
      <c r="C260" s="1" t="n">
        <v>45175</v>
      </c>
      <c r="D260" t="inlineStr">
        <is>
          <t>SÖDERMANLANDS LÄN</t>
        </is>
      </c>
      <c r="E260" t="inlineStr">
        <is>
          <t>FLEN</t>
        </is>
      </c>
      <c r="G260" t="n">
        <v>3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s="2" t="inlineStr"/>
    </row>
    <row r="261" ht="15" customHeight="1">
      <c r="A261" t="inlineStr">
        <is>
          <t>A 36317-2020</t>
        </is>
      </c>
      <c r="B261" s="1" t="n">
        <v>44049</v>
      </c>
      <c r="C261" s="1" t="n">
        <v>45175</v>
      </c>
      <c r="D261" t="inlineStr">
        <is>
          <t>SÖDERMANLANDS LÄN</t>
        </is>
      </c>
      <c r="E261" t="inlineStr">
        <is>
          <t>FLEN</t>
        </is>
      </c>
      <c r="G261" t="n">
        <v>7.3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s="2" t="inlineStr"/>
    </row>
    <row r="262" ht="15" customHeight="1">
      <c r="A262" t="inlineStr">
        <is>
          <t>A 36366-2020</t>
        </is>
      </c>
      <c r="B262" s="1" t="n">
        <v>44049</v>
      </c>
      <c r="C262" s="1" t="n">
        <v>45175</v>
      </c>
      <c r="D262" t="inlineStr">
        <is>
          <t>SÖDERMANLANDS LÄN</t>
        </is>
      </c>
      <c r="E262" t="inlineStr">
        <is>
          <t>FLEN</t>
        </is>
      </c>
      <c r="G262" t="n">
        <v>0.9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s="2" t="inlineStr"/>
    </row>
    <row r="263" ht="15" customHeight="1">
      <c r="A263" t="inlineStr">
        <is>
          <t>A 36880-2020</t>
        </is>
      </c>
      <c r="B263" s="1" t="n">
        <v>44053</v>
      </c>
      <c r="C263" s="1" t="n">
        <v>45175</v>
      </c>
      <c r="D263" t="inlineStr">
        <is>
          <t>SÖDERMANLANDS LÄN</t>
        </is>
      </c>
      <c r="E263" t="inlineStr">
        <is>
          <t>FLEN</t>
        </is>
      </c>
      <c r="G263" t="n">
        <v>2.5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s="2" t="inlineStr"/>
    </row>
    <row r="264" ht="15" customHeight="1">
      <c r="A264" t="inlineStr">
        <is>
          <t>A 36891-2020</t>
        </is>
      </c>
      <c r="B264" s="1" t="n">
        <v>44053</v>
      </c>
      <c r="C264" s="1" t="n">
        <v>45175</v>
      </c>
      <c r="D264" t="inlineStr">
        <is>
          <t>SÖDERMANLANDS LÄN</t>
        </is>
      </c>
      <c r="E264" t="inlineStr">
        <is>
          <t>FLEN</t>
        </is>
      </c>
      <c r="G264" t="n">
        <v>1.7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s="2" t="inlineStr"/>
    </row>
    <row r="265" ht="15" customHeight="1">
      <c r="A265" t="inlineStr">
        <is>
          <t>A 37274-2020</t>
        </is>
      </c>
      <c r="B265" s="1" t="n">
        <v>44054</v>
      </c>
      <c r="C265" s="1" t="n">
        <v>45175</v>
      </c>
      <c r="D265" t="inlineStr">
        <is>
          <t>SÖDERMANLANDS LÄN</t>
        </is>
      </c>
      <c r="E265" t="inlineStr">
        <is>
          <t>FLEN</t>
        </is>
      </c>
      <c r="G265" t="n">
        <v>0.5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s="2" t="inlineStr"/>
    </row>
    <row r="266" ht="15" customHeight="1">
      <c r="A266" t="inlineStr">
        <is>
          <t>A 37214-2020</t>
        </is>
      </c>
      <c r="B266" s="1" t="n">
        <v>44054</v>
      </c>
      <c r="C266" s="1" t="n">
        <v>45175</v>
      </c>
      <c r="D266" t="inlineStr">
        <is>
          <t>SÖDERMANLANDS LÄN</t>
        </is>
      </c>
      <c r="E266" t="inlineStr">
        <is>
          <t>FLEN</t>
        </is>
      </c>
      <c r="G266" t="n">
        <v>4.2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s="2" t="inlineStr"/>
    </row>
    <row r="267" ht="15" customHeight="1">
      <c r="A267" t="inlineStr">
        <is>
          <t>A 37736-2020</t>
        </is>
      </c>
      <c r="B267" s="1" t="n">
        <v>44056</v>
      </c>
      <c r="C267" s="1" t="n">
        <v>45175</v>
      </c>
      <c r="D267" t="inlineStr">
        <is>
          <t>SÖDERMANLANDS LÄN</t>
        </is>
      </c>
      <c r="E267" t="inlineStr">
        <is>
          <t>FLEN</t>
        </is>
      </c>
      <c r="G267" t="n">
        <v>3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s="2" t="inlineStr"/>
    </row>
    <row r="268" ht="15" customHeight="1">
      <c r="A268" t="inlineStr">
        <is>
          <t>A 37897-2020</t>
        </is>
      </c>
      <c r="B268" s="1" t="n">
        <v>44057</v>
      </c>
      <c r="C268" s="1" t="n">
        <v>45175</v>
      </c>
      <c r="D268" t="inlineStr">
        <is>
          <t>SÖDERMANLANDS LÄN</t>
        </is>
      </c>
      <c r="E268" t="inlineStr">
        <is>
          <t>FLEN</t>
        </is>
      </c>
      <c r="G268" t="n">
        <v>6.3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s="2" t="inlineStr"/>
    </row>
    <row r="269" ht="15" customHeight="1">
      <c r="A269" t="inlineStr">
        <is>
          <t>A 38613-2020</t>
        </is>
      </c>
      <c r="B269" s="1" t="n">
        <v>44061</v>
      </c>
      <c r="C269" s="1" t="n">
        <v>45175</v>
      </c>
      <c r="D269" t="inlineStr">
        <is>
          <t>SÖDERMANLANDS LÄN</t>
        </is>
      </c>
      <c r="E269" t="inlineStr">
        <is>
          <t>FLEN</t>
        </is>
      </c>
      <c r="G269" t="n">
        <v>1.1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s="2" t="inlineStr"/>
    </row>
    <row r="270" ht="15" customHeight="1">
      <c r="A270" t="inlineStr">
        <is>
          <t>A 38854-2020</t>
        </is>
      </c>
      <c r="B270" s="1" t="n">
        <v>44062</v>
      </c>
      <c r="C270" s="1" t="n">
        <v>45175</v>
      </c>
      <c r="D270" t="inlineStr">
        <is>
          <t>SÖDERMANLANDS LÄN</t>
        </is>
      </c>
      <c r="E270" t="inlineStr">
        <is>
          <t>FLEN</t>
        </is>
      </c>
      <c r="G270" t="n">
        <v>4.7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s="2" t="inlineStr"/>
    </row>
    <row r="271" ht="15" customHeight="1">
      <c r="A271" t="inlineStr">
        <is>
          <t>A 38849-2020</t>
        </is>
      </c>
      <c r="B271" s="1" t="n">
        <v>44062</v>
      </c>
      <c r="C271" s="1" t="n">
        <v>45175</v>
      </c>
      <c r="D271" t="inlineStr">
        <is>
          <t>SÖDERMANLANDS LÄN</t>
        </is>
      </c>
      <c r="E271" t="inlineStr">
        <is>
          <t>FLEN</t>
        </is>
      </c>
      <c r="G271" t="n">
        <v>1.1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s="2" t="inlineStr"/>
    </row>
    <row r="272" ht="15" customHeight="1">
      <c r="A272" t="inlineStr">
        <is>
          <t>A 40693-2020</t>
        </is>
      </c>
      <c r="B272" s="1" t="n">
        <v>44067</v>
      </c>
      <c r="C272" s="1" t="n">
        <v>45175</v>
      </c>
      <c r="D272" t="inlineStr">
        <is>
          <t>SÖDERMANLANDS LÄN</t>
        </is>
      </c>
      <c r="E272" t="inlineStr">
        <is>
          <t>FLEN</t>
        </is>
      </c>
      <c r="G272" t="n">
        <v>5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s="2" t="inlineStr"/>
    </row>
    <row r="273" ht="15" customHeight="1">
      <c r="A273" t="inlineStr">
        <is>
          <t>A 45305-2020</t>
        </is>
      </c>
      <c r="B273" s="1" t="n">
        <v>44085</v>
      </c>
      <c r="C273" s="1" t="n">
        <v>45175</v>
      </c>
      <c r="D273" t="inlineStr">
        <is>
          <t>SÖDERMANLANDS LÄN</t>
        </is>
      </c>
      <c r="E273" t="inlineStr">
        <is>
          <t>FLEN</t>
        </is>
      </c>
      <c r="G273" t="n">
        <v>1.3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s="2" t="inlineStr"/>
    </row>
    <row r="274" ht="15" customHeight="1">
      <c r="A274" t="inlineStr">
        <is>
          <t>A 45315-2020</t>
        </is>
      </c>
      <c r="B274" s="1" t="n">
        <v>44085</v>
      </c>
      <c r="C274" s="1" t="n">
        <v>45175</v>
      </c>
      <c r="D274" t="inlineStr">
        <is>
          <t>SÖDERMANLANDS LÄN</t>
        </is>
      </c>
      <c r="E274" t="inlineStr">
        <is>
          <t>FLEN</t>
        </is>
      </c>
      <c r="G274" t="n">
        <v>0.6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s="2" t="inlineStr"/>
    </row>
    <row r="275" ht="15" customHeight="1">
      <c r="A275" t="inlineStr">
        <is>
          <t>A 45347-2020</t>
        </is>
      </c>
      <c r="B275" s="1" t="n">
        <v>44085</v>
      </c>
      <c r="C275" s="1" t="n">
        <v>45175</v>
      </c>
      <c r="D275" t="inlineStr">
        <is>
          <t>SÖDERMANLANDS LÄN</t>
        </is>
      </c>
      <c r="E275" t="inlineStr">
        <is>
          <t>FLEN</t>
        </is>
      </c>
      <c r="G275" t="n">
        <v>3.6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s="2" t="inlineStr"/>
    </row>
    <row r="276" ht="15" customHeight="1">
      <c r="A276" t="inlineStr">
        <is>
          <t>A 45265-2020</t>
        </is>
      </c>
      <c r="B276" s="1" t="n">
        <v>44089</v>
      </c>
      <c r="C276" s="1" t="n">
        <v>45175</v>
      </c>
      <c r="D276" t="inlineStr">
        <is>
          <t>SÖDERMANLANDS LÄN</t>
        </is>
      </c>
      <c r="E276" t="inlineStr">
        <is>
          <t>FLEN</t>
        </is>
      </c>
      <c r="F276" t="inlineStr">
        <is>
          <t>Kommuner</t>
        </is>
      </c>
      <c r="G276" t="n">
        <v>1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s="2" t="inlineStr"/>
    </row>
    <row r="277" ht="15" customHeight="1">
      <c r="A277" t="inlineStr">
        <is>
          <t>A 47401-2020</t>
        </is>
      </c>
      <c r="B277" s="1" t="n">
        <v>44097</v>
      </c>
      <c r="C277" s="1" t="n">
        <v>45175</v>
      </c>
      <c r="D277" t="inlineStr">
        <is>
          <t>SÖDERMANLANDS LÄN</t>
        </is>
      </c>
      <c r="E277" t="inlineStr">
        <is>
          <t>FLEN</t>
        </is>
      </c>
      <c r="G277" t="n">
        <v>4.5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s="2" t="inlineStr"/>
    </row>
    <row r="278" ht="15" customHeight="1">
      <c r="A278" t="inlineStr">
        <is>
          <t>A 47669-2020</t>
        </is>
      </c>
      <c r="B278" s="1" t="n">
        <v>44098</v>
      </c>
      <c r="C278" s="1" t="n">
        <v>45175</v>
      </c>
      <c r="D278" t="inlineStr">
        <is>
          <t>SÖDERMANLANDS LÄN</t>
        </is>
      </c>
      <c r="E278" t="inlineStr">
        <is>
          <t>FLEN</t>
        </is>
      </c>
      <c r="F278" t="inlineStr">
        <is>
          <t>Holmen skog AB</t>
        </is>
      </c>
      <c r="G278" t="n">
        <v>0.8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s="2" t="inlineStr"/>
    </row>
    <row r="279" ht="15" customHeight="1">
      <c r="A279" t="inlineStr">
        <is>
          <t>A 47681-2020</t>
        </is>
      </c>
      <c r="B279" s="1" t="n">
        <v>44098</v>
      </c>
      <c r="C279" s="1" t="n">
        <v>45175</v>
      </c>
      <c r="D279" t="inlineStr">
        <is>
          <t>SÖDERMANLANDS LÄN</t>
        </is>
      </c>
      <c r="E279" t="inlineStr">
        <is>
          <t>FLEN</t>
        </is>
      </c>
      <c r="F279" t="inlineStr">
        <is>
          <t>Holmen skog AB</t>
        </is>
      </c>
      <c r="G279" t="n">
        <v>0.5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s="2" t="inlineStr"/>
    </row>
    <row r="280" ht="15" customHeight="1">
      <c r="A280" t="inlineStr">
        <is>
          <t>A 48869-2020</t>
        </is>
      </c>
      <c r="B280" s="1" t="n">
        <v>44104</v>
      </c>
      <c r="C280" s="1" t="n">
        <v>45175</v>
      </c>
      <c r="D280" t="inlineStr">
        <is>
          <t>SÖDERMANLANDS LÄN</t>
        </is>
      </c>
      <c r="E280" t="inlineStr">
        <is>
          <t>FLEN</t>
        </is>
      </c>
      <c r="F280" t="inlineStr">
        <is>
          <t>Holmen skog AB</t>
        </is>
      </c>
      <c r="G280" t="n">
        <v>1.9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s="2" t="inlineStr"/>
    </row>
    <row r="281" ht="15" customHeight="1">
      <c r="A281" t="inlineStr">
        <is>
          <t>A 51315-2020</t>
        </is>
      </c>
      <c r="B281" s="1" t="n">
        <v>44106</v>
      </c>
      <c r="C281" s="1" t="n">
        <v>45175</v>
      </c>
      <c r="D281" t="inlineStr">
        <is>
          <t>SÖDERMANLANDS LÄN</t>
        </is>
      </c>
      <c r="E281" t="inlineStr">
        <is>
          <t>FLEN</t>
        </is>
      </c>
      <c r="G281" t="n">
        <v>1.1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s="2" t="inlineStr"/>
    </row>
    <row r="282" ht="15" customHeight="1">
      <c r="A282" t="inlineStr">
        <is>
          <t>A 51836-2020</t>
        </is>
      </c>
      <c r="B282" s="1" t="n">
        <v>44109</v>
      </c>
      <c r="C282" s="1" t="n">
        <v>45175</v>
      </c>
      <c r="D282" t="inlineStr">
        <is>
          <t>SÖDERMANLANDS LÄN</t>
        </is>
      </c>
      <c r="E282" t="inlineStr">
        <is>
          <t>FLEN</t>
        </is>
      </c>
      <c r="G282" t="n">
        <v>2.4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s="2" t="inlineStr"/>
    </row>
    <row r="283" ht="15" customHeight="1">
      <c r="A283" t="inlineStr">
        <is>
          <t>A 51933-2020</t>
        </is>
      </c>
      <c r="B283" s="1" t="n">
        <v>44109</v>
      </c>
      <c r="C283" s="1" t="n">
        <v>45175</v>
      </c>
      <c r="D283" t="inlineStr">
        <is>
          <t>SÖDERMANLANDS LÄN</t>
        </is>
      </c>
      <c r="E283" t="inlineStr">
        <is>
          <t>FLEN</t>
        </is>
      </c>
      <c r="G283" t="n">
        <v>2.5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s="2" t="inlineStr"/>
    </row>
    <row r="284" ht="15" customHeight="1">
      <c r="A284" t="inlineStr">
        <is>
          <t>A 50467-2020</t>
        </is>
      </c>
      <c r="B284" s="1" t="n">
        <v>44110</v>
      </c>
      <c r="C284" s="1" t="n">
        <v>45175</v>
      </c>
      <c r="D284" t="inlineStr">
        <is>
          <t>SÖDERMANLANDS LÄN</t>
        </is>
      </c>
      <c r="E284" t="inlineStr">
        <is>
          <t>FLEN</t>
        </is>
      </c>
      <c r="F284" t="inlineStr">
        <is>
          <t>Holmen skog AB</t>
        </is>
      </c>
      <c r="G284" t="n">
        <v>0.9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s="2" t="inlineStr"/>
    </row>
    <row r="285" ht="15" customHeight="1">
      <c r="A285" t="inlineStr">
        <is>
          <t>A 51864-2020</t>
        </is>
      </c>
      <c r="B285" s="1" t="n">
        <v>44113</v>
      </c>
      <c r="C285" s="1" t="n">
        <v>45175</v>
      </c>
      <c r="D285" t="inlineStr">
        <is>
          <t>SÖDERMANLANDS LÄN</t>
        </is>
      </c>
      <c r="E285" t="inlineStr">
        <is>
          <t>FLEN</t>
        </is>
      </c>
      <c r="G285" t="n">
        <v>0.7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s="2" t="inlineStr"/>
    </row>
    <row r="286" ht="15" customHeight="1">
      <c r="A286" t="inlineStr">
        <is>
          <t>A 54919-2020</t>
        </is>
      </c>
      <c r="B286" s="1" t="n">
        <v>44127</v>
      </c>
      <c r="C286" s="1" t="n">
        <v>45175</v>
      </c>
      <c r="D286" t="inlineStr">
        <is>
          <t>SÖDERMANLANDS LÄN</t>
        </is>
      </c>
      <c r="E286" t="inlineStr">
        <is>
          <t>FLEN</t>
        </is>
      </c>
      <c r="G286" t="n">
        <v>1.6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s="2" t="inlineStr"/>
    </row>
    <row r="287" ht="15" customHeight="1">
      <c r="A287" t="inlineStr">
        <is>
          <t>A 54918-2020</t>
        </is>
      </c>
      <c r="B287" s="1" t="n">
        <v>44127</v>
      </c>
      <c r="C287" s="1" t="n">
        <v>45175</v>
      </c>
      <c r="D287" t="inlineStr">
        <is>
          <t>SÖDERMANLANDS LÄN</t>
        </is>
      </c>
      <c r="E287" t="inlineStr">
        <is>
          <t>FLEN</t>
        </is>
      </c>
      <c r="G287" t="n">
        <v>9.5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s="2" t="inlineStr"/>
    </row>
    <row r="288" ht="15" customHeight="1">
      <c r="A288" t="inlineStr">
        <is>
          <t>A 57165-2020</t>
        </is>
      </c>
      <c r="B288" s="1" t="n">
        <v>44138</v>
      </c>
      <c r="C288" s="1" t="n">
        <v>45175</v>
      </c>
      <c r="D288" t="inlineStr">
        <is>
          <t>SÖDERMANLANDS LÄN</t>
        </is>
      </c>
      <c r="E288" t="inlineStr">
        <is>
          <t>FLEN</t>
        </is>
      </c>
      <c r="G288" t="n">
        <v>0.8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s="2" t="inlineStr"/>
    </row>
    <row r="289" ht="15" customHeight="1">
      <c r="A289" t="inlineStr">
        <is>
          <t>A 56863-2020</t>
        </is>
      </c>
      <c r="B289" s="1" t="n">
        <v>44138</v>
      </c>
      <c r="C289" s="1" t="n">
        <v>45175</v>
      </c>
      <c r="D289" t="inlineStr">
        <is>
          <t>SÖDERMANLANDS LÄN</t>
        </is>
      </c>
      <c r="E289" t="inlineStr">
        <is>
          <t>FLEN</t>
        </is>
      </c>
      <c r="G289" t="n">
        <v>2.5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s="2" t="inlineStr"/>
    </row>
    <row r="290" ht="15" customHeight="1">
      <c r="A290" t="inlineStr">
        <is>
          <t>A 57173-2020</t>
        </is>
      </c>
      <c r="B290" s="1" t="n">
        <v>44138</v>
      </c>
      <c r="C290" s="1" t="n">
        <v>45175</v>
      </c>
      <c r="D290" t="inlineStr">
        <is>
          <t>SÖDERMANLANDS LÄN</t>
        </is>
      </c>
      <c r="E290" t="inlineStr">
        <is>
          <t>FLEN</t>
        </is>
      </c>
      <c r="G290" t="n">
        <v>4.8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s="2" t="inlineStr"/>
    </row>
    <row r="291" ht="15" customHeight="1">
      <c r="A291" t="inlineStr">
        <is>
          <t>A 57251-2020</t>
        </is>
      </c>
      <c r="B291" s="1" t="n">
        <v>44139</v>
      </c>
      <c r="C291" s="1" t="n">
        <v>45175</v>
      </c>
      <c r="D291" t="inlineStr">
        <is>
          <t>SÖDERMANLANDS LÄN</t>
        </is>
      </c>
      <c r="E291" t="inlineStr">
        <is>
          <t>FLEN</t>
        </is>
      </c>
      <c r="G291" t="n">
        <v>8.4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s="2" t="inlineStr"/>
    </row>
    <row r="292" ht="15" customHeight="1">
      <c r="A292" t="inlineStr">
        <is>
          <t>A 57682-2020</t>
        </is>
      </c>
      <c r="B292" s="1" t="n">
        <v>44140</v>
      </c>
      <c r="C292" s="1" t="n">
        <v>45175</v>
      </c>
      <c r="D292" t="inlineStr">
        <is>
          <t>SÖDERMANLANDS LÄN</t>
        </is>
      </c>
      <c r="E292" t="inlineStr">
        <is>
          <t>FLEN</t>
        </is>
      </c>
      <c r="F292" t="inlineStr">
        <is>
          <t>Kyrkan</t>
        </is>
      </c>
      <c r="G292" t="n">
        <v>4.6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s="2" t="inlineStr"/>
    </row>
    <row r="293" ht="15" customHeight="1">
      <c r="A293" t="inlineStr">
        <is>
          <t>A 57689-2020</t>
        </is>
      </c>
      <c r="B293" s="1" t="n">
        <v>44140</v>
      </c>
      <c r="C293" s="1" t="n">
        <v>45175</v>
      </c>
      <c r="D293" t="inlineStr">
        <is>
          <t>SÖDERMANLANDS LÄN</t>
        </is>
      </c>
      <c r="E293" t="inlineStr">
        <is>
          <t>FLEN</t>
        </is>
      </c>
      <c r="F293" t="inlineStr">
        <is>
          <t>Kyrkan</t>
        </is>
      </c>
      <c r="G293" t="n">
        <v>5.5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s="2" t="inlineStr"/>
    </row>
    <row r="294" ht="15" customHeight="1">
      <c r="A294" t="inlineStr">
        <is>
          <t>A 58592-2020</t>
        </is>
      </c>
      <c r="B294" s="1" t="n">
        <v>44145</v>
      </c>
      <c r="C294" s="1" t="n">
        <v>45175</v>
      </c>
      <c r="D294" t="inlineStr">
        <is>
          <t>SÖDERMANLANDS LÄN</t>
        </is>
      </c>
      <c r="E294" t="inlineStr">
        <is>
          <t>FLEN</t>
        </is>
      </c>
      <c r="G294" t="n">
        <v>1.5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s="2" t="inlineStr"/>
    </row>
    <row r="295" ht="15" customHeight="1">
      <c r="A295" t="inlineStr">
        <is>
          <t>A 58948-2020</t>
        </is>
      </c>
      <c r="B295" s="1" t="n">
        <v>44146</v>
      </c>
      <c r="C295" s="1" t="n">
        <v>45175</v>
      </c>
      <c r="D295" t="inlineStr">
        <is>
          <t>SÖDERMANLANDS LÄN</t>
        </is>
      </c>
      <c r="E295" t="inlineStr">
        <is>
          <t>FLEN</t>
        </is>
      </c>
      <c r="G295" t="n">
        <v>6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s="2" t="inlineStr"/>
    </row>
    <row r="296" ht="15" customHeight="1">
      <c r="A296" t="inlineStr">
        <is>
          <t>A 60409-2020</t>
        </is>
      </c>
      <c r="B296" s="1" t="n">
        <v>44152</v>
      </c>
      <c r="C296" s="1" t="n">
        <v>45175</v>
      </c>
      <c r="D296" t="inlineStr">
        <is>
          <t>SÖDERMANLANDS LÄN</t>
        </is>
      </c>
      <c r="E296" t="inlineStr">
        <is>
          <t>FLEN</t>
        </is>
      </c>
      <c r="G296" t="n">
        <v>3.3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s="2" t="inlineStr"/>
    </row>
    <row r="297" ht="15" customHeight="1">
      <c r="A297" t="inlineStr">
        <is>
          <t>A 61697-2020</t>
        </is>
      </c>
      <c r="B297" s="1" t="n">
        <v>44158</v>
      </c>
      <c r="C297" s="1" t="n">
        <v>45175</v>
      </c>
      <c r="D297" t="inlineStr">
        <is>
          <t>SÖDERMANLANDS LÄN</t>
        </is>
      </c>
      <c r="E297" t="inlineStr">
        <is>
          <t>FLEN</t>
        </is>
      </c>
      <c r="G297" t="n">
        <v>2.8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s="2" t="inlineStr"/>
    </row>
    <row r="298" ht="15" customHeight="1">
      <c r="A298" t="inlineStr">
        <is>
          <t>A 61713-2020</t>
        </is>
      </c>
      <c r="B298" s="1" t="n">
        <v>44158</v>
      </c>
      <c r="C298" s="1" t="n">
        <v>45175</v>
      </c>
      <c r="D298" t="inlineStr">
        <is>
          <t>SÖDERMANLANDS LÄN</t>
        </is>
      </c>
      <c r="E298" t="inlineStr">
        <is>
          <t>FLEN</t>
        </is>
      </c>
      <c r="G298" t="n">
        <v>2.3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s="2" t="inlineStr"/>
    </row>
    <row r="299" ht="15" customHeight="1">
      <c r="A299" t="inlineStr">
        <is>
          <t>A 62512-2020</t>
        </is>
      </c>
      <c r="B299" s="1" t="n">
        <v>44160</v>
      </c>
      <c r="C299" s="1" t="n">
        <v>45175</v>
      </c>
      <c r="D299" t="inlineStr">
        <is>
          <t>SÖDERMANLANDS LÄN</t>
        </is>
      </c>
      <c r="E299" t="inlineStr">
        <is>
          <t>FLEN</t>
        </is>
      </c>
      <c r="F299" t="inlineStr">
        <is>
          <t>Holmen skog AB</t>
        </is>
      </c>
      <c r="G299" t="n">
        <v>0.6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s="2" t="inlineStr"/>
    </row>
    <row r="300" ht="15" customHeight="1">
      <c r="A300" t="inlineStr">
        <is>
          <t>A 65233-2020</t>
        </is>
      </c>
      <c r="B300" s="1" t="n">
        <v>44172</v>
      </c>
      <c r="C300" s="1" t="n">
        <v>45175</v>
      </c>
      <c r="D300" t="inlineStr">
        <is>
          <t>SÖDERMANLANDS LÄN</t>
        </is>
      </c>
      <c r="E300" t="inlineStr">
        <is>
          <t>FLEN</t>
        </is>
      </c>
      <c r="G300" t="n">
        <v>9.300000000000001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s="2" t="inlineStr"/>
    </row>
    <row r="301" ht="15" customHeight="1">
      <c r="A301" t="inlineStr">
        <is>
          <t>A 66511-2020</t>
        </is>
      </c>
      <c r="B301" s="1" t="n">
        <v>44178</v>
      </c>
      <c r="C301" s="1" t="n">
        <v>45175</v>
      </c>
      <c r="D301" t="inlineStr">
        <is>
          <t>SÖDERMANLANDS LÄN</t>
        </is>
      </c>
      <c r="E301" t="inlineStr">
        <is>
          <t>FLEN</t>
        </is>
      </c>
      <c r="G301" t="n">
        <v>0.4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s="2" t="inlineStr"/>
    </row>
    <row r="302" ht="15" customHeight="1">
      <c r="A302" t="inlineStr">
        <is>
          <t>A 69019-2020</t>
        </is>
      </c>
      <c r="B302" s="1" t="n">
        <v>44187</v>
      </c>
      <c r="C302" s="1" t="n">
        <v>45175</v>
      </c>
      <c r="D302" t="inlineStr">
        <is>
          <t>SÖDERMANLANDS LÄN</t>
        </is>
      </c>
      <c r="E302" t="inlineStr">
        <is>
          <t>FLEN</t>
        </is>
      </c>
      <c r="G302" t="n">
        <v>0.9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s="2" t="inlineStr"/>
    </row>
    <row r="303" ht="15" customHeight="1">
      <c r="A303" t="inlineStr">
        <is>
          <t>A 69015-2020</t>
        </is>
      </c>
      <c r="B303" s="1" t="n">
        <v>44188</v>
      </c>
      <c r="C303" s="1" t="n">
        <v>45175</v>
      </c>
      <c r="D303" t="inlineStr">
        <is>
          <t>SÖDERMANLANDS LÄN</t>
        </is>
      </c>
      <c r="E303" t="inlineStr">
        <is>
          <t>FLEN</t>
        </is>
      </c>
      <c r="F303" t="inlineStr">
        <is>
          <t>Holmen skog AB</t>
        </is>
      </c>
      <c r="G303" t="n">
        <v>1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s="2" t="inlineStr"/>
    </row>
    <row r="304" ht="15" customHeight="1">
      <c r="A304" t="inlineStr">
        <is>
          <t>A 69388-2020</t>
        </is>
      </c>
      <c r="B304" s="1" t="n">
        <v>44193</v>
      </c>
      <c r="C304" s="1" t="n">
        <v>45175</v>
      </c>
      <c r="D304" t="inlineStr">
        <is>
          <t>SÖDERMANLANDS LÄN</t>
        </is>
      </c>
      <c r="E304" t="inlineStr">
        <is>
          <t>FLEN</t>
        </is>
      </c>
      <c r="F304" t="inlineStr">
        <is>
          <t>Övriga statliga verk och myndigheter</t>
        </is>
      </c>
      <c r="G304" t="n">
        <v>2.9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s="2" t="inlineStr"/>
    </row>
    <row r="305" ht="15" customHeight="1">
      <c r="A305" t="inlineStr">
        <is>
          <t>A 527-2021</t>
        </is>
      </c>
      <c r="B305" s="1" t="n">
        <v>44201</v>
      </c>
      <c r="C305" s="1" t="n">
        <v>45175</v>
      </c>
      <c r="D305" t="inlineStr">
        <is>
          <t>SÖDERMANLANDS LÄN</t>
        </is>
      </c>
      <c r="E305" t="inlineStr">
        <is>
          <t>FLEN</t>
        </is>
      </c>
      <c r="F305" t="inlineStr">
        <is>
          <t>Övriga statliga verk och myndigheter</t>
        </is>
      </c>
      <c r="G305" t="n">
        <v>1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s="2" t="inlineStr"/>
    </row>
    <row r="306" ht="15" customHeight="1">
      <c r="A306" t="inlineStr">
        <is>
          <t>A 587-2021</t>
        </is>
      </c>
      <c r="B306" s="1" t="n">
        <v>44203</v>
      </c>
      <c r="C306" s="1" t="n">
        <v>45175</v>
      </c>
      <c r="D306" t="inlineStr">
        <is>
          <t>SÖDERMANLANDS LÄN</t>
        </is>
      </c>
      <c r="E306" t="inlineStr">
        <is>
          <t>FLEN</t>
        </is>
      </c>
      <c r="G306" t="n">
        <v>1.1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s="2" t="inlineStr"/>
    </row>
    <row r="307" ht="15" customHeight="1">
      <c r="A307" t="inlineStr">
        <is>
          <t>A 1330-2021</t>
        </is>
      </c>
      <c r="B307" s="1" t="n">
        <v>44208</v>
      </c>
      <c r="C307" s="1" t="n">
        <v>45175</v>
      </c>
      <c r="D307" t="inlineStr">
        <is>
          <t>SÖDERMANLANDS LÄN</t>
        </is>
      </c>
      <c r="E307" t="inlineStr">
        <is>
          <t>FLEN</t>
        </is>
      </c>
      <c r="F307" t="inlineStr">
        <is>
          <t>Övriga statliga verk och myndigheter</t>
        </is>
      </c>
      <c r="G307" t="n">
        <v>3.3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s="2" t="inlineStr"/>
    </row>
    <row r="308" ht="15" customHeight="1">
      <c r="A308" t="inlineStr">
        <is>
          <t>A 1329-2021</t>
        </is>
      </c>
      <c r="B308" s="1" t="n">
        <v>44208</v>
      </c>
      <c r="C308" s="1" t="n">
        <v>45175</v>
      </c>
      <c r="D308" t="inlineStr">
        <is>
          <t>SÖDERMANLANDS LÄN</t>
        </is>
      </c>
      <c r="E308" t="inlineStr">
        <is>
          <t>FLEN</t>
        </is>
      </c>
      <c r="F308" t="inlineStr">
        <is>
          <t>Övriga statliga verk och myndigheter</t>
        </is>
      </c>
      <c r="G308" t="n">
        <v>13.1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s="2" t="inlineStr"/>
    </row>
    <row r="309" ht="15" customHeight="1">
      <c r="A309" t="inlineStr">
        <is>
          <t>A 1333-2021</t>
        </is>
      </c>
      <c r="B309" s="1" t="n">
        <v>44208</v>
      </c>
      <c r="C309" s="1" t="n">
        <v>45175</v>
      </c>
      <c r="D309" t="inlineStr">
        <is>
          <t>SÖDERMANLANDS LÄN</t>
        </is>
      </c>
      <c r="E309" t="inlineStr">
        <is>
          <t>FLEN</t>
        </is>
      </c>
      <c r="F309" t="inlineStr">
        <is>
          <t>Övriga statliga verk och myndigheter</t>
        </is>
      </c>
      <c r="G309" t="n">
        <v>1.7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s="2" t="inlineStr"/>
    </row>
    <row r="310" ht="15" customHeight="1">
      <c r="A310" t="inlineStr">
        <is>
          <t>A 1565-2021</t>
        </is>
      </c>
      <c r="B310" s="1" t="n">
        <v>44209</v>
      </c>
      <c r="C310" s="1" t="n">
        <v>45175</v>
      </c>
      <c r="D310" t="inlineStr">
        <is>
          <t>SÖDERMANLANDS LÄN</t>
        </is>
      </c>
      <c r="E310" t="inlineStr">
        <is>
          <t>FLEN</t>
        </is>
      </c>
      <c r="F310" t="inlineStr">
        <is>
          <t>Holmen skog AB</t>
        </is>
      </c>
      <c r="G310" t="n">
        <v>0.6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s="2" t="inlineStr"/>
    </row>
    <row r="311" ht="15" customHeight="1">
      <c r="A311" t="inlineStr">
        <is>
          <t>A 2488-2021</t>
        </is>
      </c>
      <c r="B311" s="1" t="n">
        <v>44214</v>
      </c>
      <c r="C311" s="1" t="n">
        <v>45175</v>
      </c>
      <c r="D311" t="inlineStr">
        <is>
          <t>SÖDERMANLANDS LÄN</t>
        </is>
      </c>
      <c r="E311" t="inlineStr">
        <is>
          <t>FLEN</t>
        </is>
      </c>
      <c r="G311" t="n">
        <v>4.3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s="2" t="inlineStr"/>
    </row>
    <row r="312" ht="15" customHeight="1">
      <c r="A312" t="inlineStr">
        <is>
          <t>A 3169-2021</t>
        </is>
      </c>
      <c r="B312" s="1" t="n">
        <v>44217</v>
      </c>
      <c r="C312" s="1" t="n">
        <v>45175</v>
      </c>
      <c r="D312" t="inlineStr">
        <is>
          <t>SÖDERMANLANDS LÄN</t>
        </is>
      </c>
      <c r="E312" t="inlineStr">
        <is>
          <t>FLEN</t>
        </is>
      </c>
      <c r="F312" t="inlineStr">
        <is>
          <t>Holmen skog AB</t>
        </is>
      </c>
      <c r="G312" t="n">
        <v>1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s="2" t="inlineStr"/>
    </row>
    <row r="313" ht="15" customHeight="1">
      <c r="A313" t="inlineStr">
        <is>
          <t>A 3513-2021</t>
        </is>
      </c>
      <c r="B313" s="1" t="n">
        <v>44218</v>
      </c>
      <c r="C313" s="1" t="n">
        <v>45175</v>
      </c>
      <c r="D313" t="inlineStr">
        <is>
          <t>SÖDERMANLANDS LÄN</t>
        </is>
      </c>
      <c r="E313" t="inlineStr">
        <is>
          <t>FLEN</t>
        </is>
      </c>
      <c r="F313" t="inlineStr">
        <is>
          <t>Holmen skog AB</t>
        </is>
      </c>
      <c r="G313" t="n">
        <v>2.3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s="2" t="inlineStr"/>
    </row>
    <row r="314" ht="15" customHeight="1">
      <c r="A314" t="inlineStr">
        <is>
          <t>A 4348-2021</t>
        </is>
      </c>
      <c r="B314" s="1" t="n">
        <v>44223</v>
      </c>
      <c r="C314" s="1" t="n">
        <v>45175</v>
      </c>
      <c r="D314" t="inlineStr">
        <is>
          <t>SÖDERMANLANDS LÄN</t>
        </is>
      </c>
      <c r="E314" t="inlineStr">
        <is>
          <t>FLEN</t>
        </is>
      </c>
      <c r="F314" t="inlineStr">
        <is>
          <t>Holmen skog AB</t>
        </is>
      </c>
      <c r="G314" t="n">
        <v>0.5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s="2" t="inlineStr"/>
    </row>
    <row r="315" ht="15" customHeight="1">
      <c r="A315" t="inlineStr">
        <is>
          <t>A 5971-2021</t>
        </is>
      </c>
      <c r="B315" s="1" t="n">
        <v>44230</v>
      </c>
      <c r="C315" s="1" t="n">
        <v>45175</v>
      </c>
      <c r="D315" t="inlineStr">
        <is>
          <t>SÖDERMANLANDS LÄN</t>
        </is>
      </c>
      <c r="E315" t="inlineStr">
        <is>
          <t>FLEN</t>
        </is>
      </c>
      <c r="G315" t="n">
        <v>7.6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s="2" t="inlineStr"/>
    </row>
    <row r="316" ht="15" customHeight="1">
      <c r="A316" t="inlineStr">
        <is>
          <t>A 8176-2021</t>
        </is>
      </c>
      <c r="B316" s="1" t="n">
        <v>44242</v>
      </c>
      <c r="C316" s="1" t="n">
        <v>45175</v>
      </c>
      <c r="D316" t="inlineStr">
        <is>
          <t>SÖDERMANLANDS LÄN</t>
        </is>
      </c>
      <c r="E316" t="inlineStr">
        <is>
          <t>FLEN</t>
        </is>
      </c>
      <c r="G316" t="n">
        <v>3.2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s="2" t="inlineStr"/>
      <c r="U316">
        <f>HYPERLINK("https://klasma.github.io/Logging_FLEN/knärot/A 8176-2021.png")</f>
        <v/>
      </c>
      <c r="V316">
        <f>HYPERLINK("https://klasma.github.io/Logging_FLEN/klagomål/A 8176-2021.docx")</f>
        <v/>
      </c>
      <c r="W316">
        <f>HYPERLINK("https://klasma.github.io/Logging_FLEN/klagomålsmail/A 8176-2021.docx")</f>
        <v/>
      </c>
      <c r="X316">
        <f>HYPERLINK("https://klasma.github.io/Logging_FLEN/tillsyn/A 8176-2021.docx")</f>
        <v/>
      </c>
      <c r="Y316">
        <f>HYPERLINK("https://klasma.github.io/Logging_FLEN/tillsynsmail/A 8176-2021.docx")</f>
        <v/>
      </c>
    </row>
    <row r="317" ht="15" customHeight="1">
      <c r="A317" t="inlineStr">
        <is>
          <t>A 7858-2021</t>
        </is>
      </c>
      <c r="B317" s="1" t="n">
        <v>44242</v>
      </c>
      <c r="C317" s="1" t="n">
        <v>45175</v>
      </c>
      <c r="D317" t="inlineStr">
        <is>
          <t>SÖDERMANLANDS LÄN</t>
        </is>
      </c>
      <c r="E317" t="inlineStr">
        <is>
          <t>FLEN</t>
        </is>
      </c>
      <c r="F317" t="inlineStr">
        <is>
          <t>Holmen skog AB</t>
        </is>
      </c>
      <c r="G317" t="n">
        <v>0.8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s="2" t="inlineStr"/>
    </row>
    <row r="318" ht="15" customHeight="1">
      <c r="A318" t="inlineStr">
        <is>
          <t>A 8141-2021</t>
        </is>
      </c>
      <c r="B318" s="1" t="n">
        <v>44242</v>
      </c>
      <c r="C318" s="1" t="n">
        <v>45175</v>
      </c>
      <c r="D318" t="inlineStr">
        <is>
          <t>SÖDERMANLANDS LÄN</t>
        </is>
      </c>
      <c r="E318" t="inlineStr">
        <is>
          <t>FLEN</t>
        </is>
      </c>
      <c r="G318" t="n">
        <v>0.9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s="2" t="inlineStr"/>
    </row>
    <row r="319" ht="15" customHeight="1">
      <c r="A319" t="inlineStr">
        <is>
          <t>A 8710-2021</t>
        </is>
      </c>
      <c r="B319" s="1" t="n">
        <v>44246</v>
      </c>
      <c r="C319" s="1" t="n">
        <v>45175</v>
      </c>
      <c r="D319" t="inlineStr">
        <is>
          <t>SÖDERMANLANDS LÄN</t>
        </is>
      </c>
      <c r="E319" t="inlineStr">
        <is>
          <t>FLEN</t>
        </is>
      </c>
      <c r="F319" t="inlineStr">
        <is>
          <t>Holmen skog AB</t>
        </is>
      </c>
      <c r="G319" t="n">
        <v>0.5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s="2" t="inlineStr"/>
    </row>
    <row r="320" ht="15" customHeight="1">
      <c r="A320" t="inlineStr">
        <is>
          <t>A 8749-2021</t>
        </is>
      </c>
      <c r="B320" s="1" t="n">
        <v>44246</v>
      </c>
      <c r="C320" s="1" t="n">
        <v>45175</v>
      </c>
      <c r="D320" t="inlineStr">
        <is>
          <t>SÖDERMANLANDS LÄN</t>
        </is>
      </c>
      <c r="E320" t="inlineStr">
        <is>
          <t>FLEN</t>
        </is>
      </c>
      <c r="G320" t="n">
        <v>2.2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s="2" t="inlineStr"/>
    </row>
    <row r="321" ht="15" customHeight="1">
      <c r="A321" t="inlineStr">
        <is>
          <t>A 8762-2021</t>
        </is>
      </c>
      <c r="B321" s="1" t="n">
        <v>44246</v>
      </c>
      <c r="C321" s="1" t="n">
        <v>45175</v>
      </c>
      <c r="D321" t="inlineStr">
        <is>
          <t>SÖDERMANLANDS LÄN</t>
        </is>
      </c>
      <c r="E321" t="inlineStr">
        <is>
          <t>FLEN</t>
        </is>
      </c>
      <c r="G321" t="n">
        <v>2.9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s="2" t="inlineStr"/>
    </row>
    <row r="322" ht="15" customHeight="1">
      <c r="A322" t="inlineStr">
        <is>
          <t>A 8888-2021</t>
        </is>
      </c>
      <c r="B322" s="1" t="n">
        <v>44248</v>
      </c>
      <c r="C322" s="1" t="n">
        <v>45175</v>
      </c>
      <c r="D322" t="inlineStr">
        <is>
          <t>SÖDERMANLANDS LÄN</t>
        </is>
      </c>
      <c r="E322" t="inlineStr">
        <is>
          <t>FLEN</t>
        </is>
      </c>
      <c r="G322" t="n">
        <v>3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s="2" t="inlineStr"/>
    </row>
    <row r="323" ht="15" customHeight="1">
      <c r="A323" t="inlineStr">
        <is>
          <t>A 9373-2021</t>
        </is>
      </c>
      <c r="B323" s="1" t="n">
        <v>44250</v>
      </c>
      <c r="C323" s="1" t="n">
        <v>45175</v>
      </c>
      <c r="D323" t="inlineStr">
        <is>
          <t>SÖDERMANLANDS LÄN</t>
        </is>
      </c>
      <c r="E323" t="inlineStr">
        <is>
          <t>FLEN</t>
        </is>
      </c>
      <c r="G323" t="n">
        <v>0.5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s="2" t="inlineStr"/>
    </row>
    <row r="324" ht="15" customHeight="1">
      <c r="A324" t="inlineStr">
        <is>
          <t>A 9237-2021</t>
        </is>
      </c>
      <c r="B324" s="1" t="n">
        <v>44250</v>
      </c>
      <c r="C324" s="1" t="n">
        <v>45175</v>
      </c>
      <c r="D324" t="inlineStr">
        <is>
          <t>SÖDERMANLANDS LÄN</t>
        </is>
      </c>
      <c r="E324" t="inlineStr">
        <is>
          <t>FLEN</t>
        </is>
      </c>
      <c r="F324" t="inlineStr">
        <is>
          <t>Holmen skog AB</t>
        </is>
      </c>
      <c r="G324" t="n">
        <v>0.8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s="2" t="inlineStr"/>
    </row>
    <row r="325" ht="15" customHeight="1">
      <c r="A325" t="inlineStr">
        <is>
          <t>A 9634-2021</t>
        </is>
      </c>
      <c r="B325" s="1" t="n">
        <v>44252</v>
      </c>
      <c r="C325" s="1" t="n">
        <v>45175</v>
      </c>
      <c r="D325" t="inlineStr">
        <is>
          <t>SÖDERMANLANDS LÄN</t>
        </is>
      </c>
      <c r="E325" t="inlineStr">
        <is>
          <t>FLEN</t>
        </is>
      </c>
      <c r="G325" t="n">
        <v>3.5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s="2" t="inlineStr"/>
    </row>
    <row r="326" ht="15" customHeight="1">
      <c r="A326" t="inlineStr">
        <is>
          <t>A 9674-2021</t>
        </is>
      </c>
      <c r="B326" s="1" t="n">
        <v>44252</v>
      </c>
      <c r="C326" s="1" t="n">
        <v>45175</v>
      </c>
      <c r="D326" t="inlineStr">
        <is>
          <t>SÖDERMANLANDS LÄN</t>
        </is>
      </c>
      <c r="E326" t="inlineStr">
        <is>
          <t>FLEN</t>
        </is>
      </c>
      <c r="F326" t="inlineStr">
        <is>
          <t>Holmen skog AB</t>
        </is>
      </c>
      <c r="G326" t="n">
        <v>0.5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s="2" t="inlineStr"/>
    </row>
    <row r="327" ht="15" customHeight="1">
      <c r="A327" t="inlineStr">
        <is>
          <t>A 10607-2021</t>
        </is>
      </c>
      <c r="B327" s="1" t="n">
        <v>44258</v>
      </c>
      <c r="C327" s="1" t="n">
        <v>45175</v>
      </c>
      <c r="D327" t="inlineStr">
        <is>
          <t>SÖDERMANLANDS LÄN</t>
        </is>
      </c>
      <c r="E327" t="inlineStr">
        <is>
          <t>FLEN</t>
        </is>
      </c>
      <c r="G327" t="n">
        <v>1.8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s="2" t="inlineStr"/>
    </row>
    <row r="328" ht="15" customHeight="1">
      <c r="A328" t="inlineStr">
        <is>
          <t>A 10980-2021</t>
        </is>
      </c>
      <c r="B328" s="1" t="n">
        <v>44260</v>
      </c>
      <c r="C328" s="1" t="n">
        <v>45175</v>
      </c>
      <c r="D328" t="inlineStr">
        <is>
          <t>SÖDERMANLANDS LÄN</t>
        </is>
      </c>
      <c r="E328" t="inlineStr">
        <is>
          <t>FLEN</t>
        </is>
      </c>
      <c r="G328" t="n">
        <v>0.4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s="2" t="inlineStr"/>
    </row>
    <row r="329" ht="15" customHeight="1">
      <c r="A329" t="inlineStr">
        <is>
          <t>A 11288-2021</t>
        </is>
      </c>
      <c r="B329" s="1" t="n">
        <v>44263</v>
      </c>
      <c r="C329" s="1" t="n">
        <v>45175</v>
      </c>
      <c r="D329" t="inlineStr">
        <is>
          <t>SÖDERMANLANDS LÄN</t>
        </is>
      </c>
      <c r="E329" t="inlineStr">
        <is>
          <t>FLEN</t>
        </is>
      </c>
      <c r="G329" t="n">
        <v>19.1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s="2" t="inlineStr"/>
    </row>
    <row r="330" ht="15" customHeight="1">
      <c r="A330" t="inlineStr">
        <is>
          <t>A 11302-2021</t>
        </is>
      </c>
      <c r="B330" s="1" t="n">
        <v>44263</v>
      </c>
      <c r="C330" s="1" t="n">
        <v>45175</v>
      </c>
      <c r="D330" t="inlineStr">
        <is>
          <t>SÖDERMANLANDS LÄN</t>
        </is>
      </c>
      <c r="E330" t="inlineStr">
        <is>
          <t>FLEN</t>
        </is>
      </c>
      <c r="G330" t="n">
        <v>6.8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s="2" t="inlineStr"/>
    </row>
    <row r="331" ht="15" customHeight="1">
      <c r="A331" t="inlineStr">
        <is>
          <t>A 11731-2021</t>
        </is>
      </c>
      <c r="B331" s="1" t="n">
        <v>44265</v>
      </c>
      <c r="C331" s="1" t="n">
        <v>45175</v>
      </c>
      <c r="D331" t="inlineStr">
        <is>
          <t>SÖDERMANLANDS LÄN</t>
        </is>
      </c>
      <c r="E331" t="inlineStr">
        <is>
          <t>FLEN</t>
        </is>
      </c>
      <c r="G331" t="n">
        <v>2.5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s="2" t="inlineStr"/>
    </row>
    <row r="332" ht="15" customHeight="1">
      <c r="A332" t="inlineStr">
        <is>
          <t>A 12774-2021</t>
        </is>
      </c>
      <c r="B332" s="1" t="n">
        <v>44270</v>
      </c>
      <c r="C332" s="1" t="n">
        <v>45175</v>
      </c>
      <c r="D332" t="inlineStr">
        <is>
          <t>SÖDERMANLANDS LÄN</t>
        </is>
      </c>
      <c r="E332" t="inlineStr">
        <is>
          <t>FLEN</t>
        </is>
      </c>
      <c r="F332" t="inlineStr">
        <is>
          <t>Kyrkan</t>
        </is>
      </c>
      <c r="G332" t="n">
        <v>0.5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s="2" t="inlineStr"/>
    </row>
    <row r="333" ht="15" customHeight="1">
      <c r="A333" t="inlineStr">
        <is>
          <t>A 14973-2021</t>
        </is>
      </c>
      <c r="B333" s="1" t="n">
        <v>44281</v>
      </c>
      <c r="C333" s="1" t="n">
        <v>45175</v>
      </c>
      <c r="D333" t="inlineStr">
        <is>
          <t>SÖDERMANLANDS LÄN</t>
        </is>
      </c>
      <c r="E333" t="inlineStr">
        <is>
          <t>FLEN</t>
        </is>
      </c>
      <c r="G333" t="n">
        <v>1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s="2" t="inlineStr"/>
    </row>
    <row r="334" ht="15" customHeight="1">
      <c r="A334" t="inlineStr">
        <is>
          <t>A 15062-2021</t>
        </is>
      </c>
      <c r="B334" s="1" t="n">
        <v>44281</v>
      </c>
      <c r="C334" s="1" t="n">
        <v>45175</v>
      </c>
      <c r="D334" t="inlineStr">
        <is>
          <t>SÖDERMANLANDS LÄN</t>
        </is>
      </c>
      <c r="E334" t="inlineStr">
        <is>
          <t>FLEN</t>
        </is>
      </c>
      <c r="G334" t="n">
        <v>1.8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s="2" t="inlineStr"/>
    </row>
    <row r="335" ht="15" customHeight="1">
      <c r="A335" t="inlineStr">
        <is>
          <t>A 15465-2021</t>
        </is>
      </c>
      <c r="B335" s="1" t="n">
        <v>44285</v>
      </c>
      <c r="C335" s="1" t="n">
        <v>45175</v>
      </c>
      <c r="D335" t="inlineStr">
        <is>
          <t>SÖDERMANLANDS LÄN</t>
        </is>
      </c>
      <c r="E335" t="inlineStr">
        <is>
          <t>FLEN</t>
        </is>
      </c>
      <c r="G335" t="n">
        <v>11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s="2" t="inlineStr"/>
    </row>
    <row r="336" ht="15" customHeight="1">
      <c r="A336" t="inlineStr">
        <is>
          <t>A 16275-2021</t>
        </is>
      </c>
      <c r="B336" s="1" t="n">
        <v>44292</v>
      </c>
      <c r="C336" s="1" t="n">
        <v>45175</v>
      </c>
      <c r="D336" t="inlineStr">
        <is>
          <t>SÖDERMANLANDS LÄN</t>
        </is>
      </c>
      <c r="E336" t="inlineStr">
        <is>
          <t>FLEN</t>
        </is>
      </c>
      <c r="G336" t="n">
        <v>5.9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s="2" t="inlineStr"/>
    </row>
    <row r="337" ht="15" customHeight="1">
      <c r="A337" t="inlineStr">
        <is>
          <t>A 16281-2021</t>
        </is>
      </c>
      <c r="B337" s="1" t="n">
        <v>44292</v>
      </c>
      <c r="C337" s="1" t="n">
        <v>45175</v>
      </c>
      <c r="D337" t="inlineStr">
        <is>
          <t>SÖDERMANLANDS LÄN</t>
        </is>
      </c>
      <c r="E337" t="inlineStr">
        <is>
          <t>FLEN</t>
        </is>
      </c>
      <c r="G337" t="n">
        <v>2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s="2" t="inlineStr"/>
    </row>
    <row r="338" ht="15" customHeight="1">
      <c r="A338" t="inlineStr">
        <is>
          <t>A 16276-2021</t>
        </is>
      </c>
      <c r="B338" s="1" t="n">
        <v>44292</v>
      </c>
      <c r="C338" s="1" t="n">
        <v>45175</v>
      </c>
      <c r="D338" t="inlineStr">
        <is>
          <t>SÖDERMANLANDS LÄN</t>
        </is>
      </c>
      <c r="E338" t="inlineStr">
        <is>
          <t>FLEN</t>
        </is>
      </c>
      <c r="G338" t="n">
        <v>7.5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s="2" t="inlineStr"/>
    </row>
    <row r="339" ht="15" customHeight="1">
      <c r="A339" t="inlineStr">
        <is>
          <t>A 16520-2021</t>
        </is>
      </c>
      <c r="B339" s="1" t="n">
        <v>44293</v>
      </c>
      <c r="C339" s="1" t="n">
        <v>45175</v>
      </c>
      <c r="D339" t="inlineStr">
        <is>
          <t>SÖDERMANLANDS LÄN</t>
        </is>
      </c>
      <c r="E339" t="inlineStr">
        <is>
          <t>FLEN</t>
        </is>
      </c>
      <c r="G339" t="n">
        <v>2.2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s="2" t="inlineStr"/>
    </row>
    <row r="340" ht="15" customHeight="1">
      <c r="A340" t="inlineStr">
        <is>
          <t>A 17203-2021</t>
        </is>
      </c>
      <c r="B340" s="1" t="n">
        <v>44296</v>
      </c>
      <c r="C340" s="1" t="n">
        <v>45175</v>
      </c>
      <c r="D340" t="inlineStr">
        <is>
          <t>SÖDERMANLANDS LÄN</t>
        </is>
      </c>
      <c r="E340" t="inlineStr">
        <is>
          <t>FLEN</t>
        </is>
      </c>
      <c r="G340" t="n">
        <v>1.1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s="2" t="inlineStr"/>
    </row>
    <row r="341" ht="15" customHeight="1">
      <c r="A341" t="inlineStr">
        <is>
          <t>A 17210-2021</t>
        </is>
      </c>
      <c r="B341" s="1" t="n">
        <v>44297</v>
      </c>
      <c r="C341" s="1" t="n">
        <v>45175</v>
      </c>
      <c r="D341" t="inlineStr">
        <is>
          <t>SÖDERMANLANDS LÄN</t>
        </is>
      </c>
      <c r="E341" t="inlineStr">
        <is>
          <t>FLEN</t>
        </is>
      </c>
      <c r="G341" t="n">
        <v>5.4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s="2" t="inlineStr"/>
    </row>
    <row r="342" ht="15" customHeight="1">
      <c r="A342" t="inlineStr">
        <is>
          <t>A 17222-2021</t>
        </is>
      </c>
      <c r="B342" s="1" t="n">
        <v>44297</v>
      </c>
      <c r="C342" s="1" t="n">
        <v>45175</v>
      </c>
      <c r="D342" t="inlineStr">
        <is>
          <t>SÖDERMANLANDS LÄN</t>
        </is>
      </c>
      <c r="E342" t="inlineStr">
        <is>
          <t>FLEN</t>
        </is>
      </c>
      <c r="G342" t="n">
        <v>10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s="2" t="inlineStr"/>
    </row>
    <row r="343" ht="15" customHeight="1">
      <c r="A343" t="inlineStr">
        <is>
          <t>A 17183-2021</t>
        </is>
      </c>
      <c r="B343" s="1" t="n">
        <v>44297</v>
      </c>
      <c r="C343" s="1" t="n">
        <v>45175</v>
      </c>
      <c r="D343" t="inlineStr">
        <is>
          <t>SÖDERMANLANDS LÄN</t>
        </is>
      </c>
      <c r="E343" t="inlineStr">
        <is>
          <t>FLEN</t>
        </is>
      </c>
      <c r="G343" t="n">
        <v>10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s="2" t="inlineStr"/>
    </row>
    <row r="344" ht="15" customHeight="1">
      <c r="A344" t="inlineStr">
        <is>
          <t>A 17985-2021</t>
        </is>
      </c>
      <c r="B344" s="1" t="n">
        <v>44301</v>
      </c>
      <c r="C344" s="1" t="n">
        <v>45175</v>
      </c>
      <c r="D344" t="inlineStr">
        <is>
          <t>SÖDERMANLANDS LÄN</t>
        </is>
      </c>
      <c r="E344" t="inlineStr">
        <is>
          <t>FLEN</t>
        </is>
      </c>
      <c r="F344" t="inlineStr">
        <is>
          <t>Kyrkan</t>
        </is>
      </c>
      <c r="G344" t="n">
        <v>7.8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s="2" t="inlineStr"/>
    </row>
    <row r="345" ht="15" customHeight="1">
      <c r="A345" t="inlineStr">
        <is>
          <t>A 17987-2021</t>
        </is>
      </c>
      <c r="B345" s="1" t="n">
        <v>44301</v>
      </c>
      <c r="C345" s="1" t="n">
        <v>45175</v>
      </c>
      <c r="D345" t="inlineStr">
        <is>
          <t>SÖDERMANLANDS LÄN</t>
        </is>
      </c>
      <c r="E345" t="inlineStr">
        <is>
          <t>FLEN</t>
        </is>
      </c>
      <c r="F345" t="inlineStr">
        <is>
          <t>Kyrkan</t>
        </is>
      </c>
      <c r="G345" t="n">
        <v>1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s="2" t="inlineStr"/>
    </row>
    <row r="346" ht="15" customHeight="1">
      <c r="A346" t="inlineStr">
        <is>
          <t>A 18180-2021</t>
        </is>
      </c>
      <c r="B346" s="1" t="n">
        <v>44302</v>
      </c>
      <c r="C346" s="1" t="n">
        <v>45175</v>
      </c>
      <c r="D346" t="inlineStr">
        <is>
          <t>SÖDERMANLANDS LÄN</t>
        </is>
      </c>
      <c r="E346" t="inlineStr">
        <is>
          <t>FLEN</t>
        </is>
      </c>
      <c r="F346" t="inlineStr">
        <is>
          <t>Kyrkan</t>
        </is>
      </c>
      <c r="G346" t="n">
        <v>1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s="2" t="inlineStr"/>
    </row>
    <row r="347" ht="15" customHeight="1">
      <c r="A347" t="inlineStr">
        <is>
          <t>A 18185-2021</t>
        </is>
      </c>
      <c r="B347" s="1" t="n">
        <v>44302</v>
      </c>
      <c r="C347" s="1" t="n">
        <v>45175</v>
      </c>
      <c r="D347" t="inlineStr">
        <is>
          <t>SÖDERMANLANDS LÄN</t>
        </is>
      </c>
      <c r="E347" t="inlineStr">
        <is>
          <t>FLEN</t>
        </is>
      </c>
      <c r="F347" t="inlineStr">
        <is>
          <t>Kyrkan</t>
        </is>
      </c>
      <c r="G347" t="n">
        <v>1.8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s="2" t="inlineStr"/>
    </row>
    <row r="348" ht="15" customHeight="1">
      <c r="A348" t="inlineStr">
        <is>
          <t>A 18192-2021</t>
        </is>
      </c>
      <c r="B348" s="1" t="n">
        <v>44302</v>
      </c>
      <c r="C348" s="1" t="n">
        <v>45175</v>
      </c>
      <c r="D348" t="inlineStr">
        <is>
          <t>SÖDERMANLANDS LÄN</t>
        </is>
      </c>
      <c r="E348" t="inlineStr">
        <is>
          <t>FLEN</t>
        </is>
      </c>
      <c r="F348" t="inlineStr">
        <is>
          <t>Kyrkan</t>
        </is>
      </c>
      <c r="G348" t="n">
        <v>2.4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s="2" t="inlineStr"/>
    </row>
    <row r="349" ht="15" customHeight="1">
      <c r="A349" t="inlineStr">
        <is>
          <t>A 19072-2021</t>
        </is>
      </c>
      <c r="B349" s="1" t="n">
        <v>44307</v>
      </c>
      <c r="C349" s="1" t="n">
        <v>45175</v>
      </c>
      <c r="D349" t="inlineStr">
        <is>
          <t>SÖDERMANLANDS LÄN</t>
        </is>
      </c>
      <c r="E349" t="inlineStr">
        <is>
          <t>FLEN</t>
        </is>
      </c>
      <c r="G349" t="n">
        <v>0.6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s="2" t="inlineStr"/>
    </row>
    <row r="350" ht="15" customHeight="1">
      <c r="A350" t="inlineStr">
        <is>
          <t>A 19387-2021</t>
        </is>
      </c>
      <c r="B350" s="1" t="n">
        <v>44309</v>
      </c>
      <c r="C350" s="1" t="n">
        <v>45175</v>
      </c>
      <c r="D350" t="inlineStr">
        <is>
          <t>SÖDERMANLANDS LÄN</t>
        </is>
      </c>
      <c r="E350" t="inlineStr">
        <is>
          <t>FLEN</t>
        </is>
      </c>
      <c r="F350" t="inlineStr">
        <is>
          <t>Holmen skog AB</t>
        </is>
      </c>
      <c r="G350" t="n">
        <v>0.7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s="2" t="inlineStr"/>
    </row>
    <row r="351" ht="15" customHeight="1">
      <c r="A351" t="inlineStr">
        <is>
          <t>A 22011-2021</t>
        </is>
      </c>
      <c r="B351" s="1" t="n">
        <v>44323</v>
      </c>
      <c r="C351" s="1" t="n">
        <v>45175</v>
      </c>
      <c r="D351" t="inlineStr">
        <is>
          <t>SÖDERMANLANDS LÄN</t>
        </is>
      </c>
      <c r="E351" t="inlineStr">
        <is>
          <t>FLEN</t>
        </is>
      </c>
      <c r="G351" t="n">
        <v>2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s="2" t="inlineStr"/>
    </row>
    <row r="352" ht="15" customHeight="1">
      <c r="A352" t="inlineStr">
        <is>
          <t>A 22015-2021</t>
        </is>
      </c>
      <c r="B352" s="1" t="n">
        <v>44323</v>
      </c>
      <c r="C352" s="1" t="n">
        <v>45175</v>
      </c>
      <c r="D352" t="inlineStr">
        <is>
          <t>SÖDERMANLANDS LÄN</t>
        </is>
      </c>
      <c r="E352" t="inlineStr">
        <is>
          <t>FLEN</t>
        </is>
      </c>
      <c r="G352" t="n">
        <v>1.2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s="2" t="inlineStr"/>
    </row>
    <row r="353" ht="15" customHeight="1">
      <c r="A353" t="inlineStr">
        <is>
          <t>A 22020-2021</t>
        </is>
      </c>
      <c r="B353" s="1" t="n">
        <v>44323</v>
      </c>
      <c r="C353" s="1" t="n">
        <v>45175</v>
      </c>
      <c r="D353" t="inlineStr">
        <is>
          <t>SÖDERMANLANDS LÄN</t>
        </is>
      </c>
      <c r="E353" t="inlineStr">
        <is>
          <t>FLEN</t>
        </is>
      </c>
      <c r="G353" t="n">
        <v>4.1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s="2" t="inlineStr"/>
    </row>
    <row r="354" ht="15" customHeight="1">
      <c r="A354" t="inlineStr">
        <is>
          <t>A 23004-2021</t>
        </is>
      </c>
      <c r="B354" s="1" t="n">
        <v>44328</v>
      </c>
      <c r="C354" s="1" t="n">
        <v>45175</v>
      </c>
      <c r="D354" t="inlineStr">
        <is>
          <t>SÖDERMANLANDS LÄN</t>
        </is>
      </c>
      <c r="E354" t="inlineStr">
        <is>
          <t>FLEN</t>
        </is>
      </c>
      <c r="G354" t="n">
        <v>2.8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s="2" t="inlineStr"/>
    </row>
    <row r="355" ht="15" customHeight="1">
      <c r="A355" t="inlineStr">
        <is>
          <t>A 26011-2021</t>
        </is>
      </c>
      <c r="B355" s="1" t="n">
        <v>44344</v>
      </c>
      <c r="C355" s="1" t="n">
        <v>45175</v>
      </c>
      <c r="D355" t="inlineStr">
        <is>
          <t>SÖDERMANLANDS LÄN</t>
        </is>
      </c>
      <c r="E355" t="inlineStr">
        <is>
          <t>FLEN</t>
        </is>
      </c>
      <c r="G355" t="n">
        <v>12.4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s="2" t="inlineStr"/>
    </row>
    <row r="356" ht="15" customHeight="1">
      <c r="A356" t="inlineStr">
        <is>
          <t>A 27190-2021</t>
        </is>
      </c>
      <c r="B356" s="1" t="n">
        <v>44350</v>
      </c>
      <c r="C356" s="1" t="n">
        <v>45175</v>
      </c>
      <c r="D356" t="inlineStr">
        <is>
          <t>SÖDERMANLANDS LÄN</t>
        </is>
      </c>
      <c r="E356" t="inlineStr">
        <is>
          <t>FLEN</t>
        </is>
      </c>
      <c r="F356" t="inlineStr">
        <is>
          <t>Kyrkan</t>
        </is>
      </c>
      <c r="G356" t="n">
        <v>3.4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s="2" t="inlineStr"/>
    </row>
    <row r="357" ht="15" customHeight="1">
      <c r="A357" t="inlineStr">
        <is>
          <t>A 27184-2021</t>
        </is>
      </c>
      <c r="B357" s="1" t="n">
        <v>44350</v>
      </c>
      <c r="C357" s="1" t="n">
        <v>45175</v>
      </c>
      <c r="D357" t="inlineStr">
        <is>
          <t>SÖDERMANLANDS LÄN</t>
        </is>
      </c>
      <c r="E357" t="inlineStr">
        <is>
          <t>FLEN</t>
        </is>
      </c>
      <c r="F357" t="inlineStr">
        <is>
          <t>Kyrkan</t>
        </is>
      </c>
      <c r="G357" t="n">
        <v>3.5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s="2" t="inlineStr"/>
    </row>
    <row r="358" ht="15" customHeight="1">
      <c r="A358" t="inlineStr">
        <is>
          <t>A 29002-2021</t>
        </is>
      </c>
      <c r="B358" s="1" t="n">
        <v>44358</v>
      </c>
      <c r="C358" s="1" t="n">
        <v>45175</v>
      </c>
      <c r="D358" t="inlineStr">
        <is>
          <t>SÖDERMANLANDS LÄN</t>
        </is>
      </c>
      <c r="E358" t="inlineStr">
        <is>
          <t>FLEN</t>
        </is>
      </c>
      <c r="G358" t="n">
        <v>0.9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s="2" t="inlineStr"/>
    </row>
    <row r="359" ht="15" customHeight="1">
      <c r="A359" t="inlineStr">
        <is>
          <t>A 29236-2021</t>
        </is>
      </c>
      <c r="B359" s="1" t="n">
        <v>44360</v>
      </c>
      <c r="C359" s="1" t="n">
        <v>45175</v>
      </c>
      <c r="D359" t="inlineStr">
        <is>
          <t>SÖDERMANLANDS LÄN</t>
        </is>
      </c>
      <c r="E359" t="inlineStr">
        <is>
          <t>FLEN</t>
        </is>
      </c>
      <c r="G359" t="n">
        <v>0.2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s="2" t="inlineStr"/>
    </row>
    <row r="360" ht="15" customHeight="1">
      <c r="A360" t="inlineStr">
        <is>
          <t>A 29239-2021</t>
        </is>
      </c>
      <c r="B360" s="1" t="n">
        <v>44360</v>
      </c>
      <c r="C360" s="1" t="n">
        <v>45175</v>
      </c>
      <c r="D360" t="inlineStr">
        <is>
          <t>SÖDERMANLANDS LÄN</t>
        </is>
      </c>
      <c r="E360" t="inlineStr">
        <is>
          <t>FLEN</t>
        </is>
      </c>
      <c r="G360" t="n">
        <v>0.6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s="2" t="inlineStr"/>
    </row>
    <row r="361" ht="15" customHeight="1">
      <c r="A361" t="inlineStr">
        <is>
          <t>A 30847-2021</t>
        </is>
      </c>
      <c r="B361" s="1" t="n">
        <v>44365</v>
      </c>
      <c r="C361" s="1" t="n">
        <v>45175</v>
      </c>
      <c r="D361" t="inlineStr">
        <is>
          <t>SÖDERMANLANDS LÄN</t>
        </is>
      </c>
      <c r="E361" t="inlineStr">
        <is>
          <t>FLEN</t>
        </is>
      </c>
      <c r="G361" t="n">
        <v>5.5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s="2" t="inlineStr"/>
    </row>
    <row r="362" ht="15" customHeight="1">
      <c r="A362" t="inlineStr">
        <is>
          <t>A 31131-2021</t>
        </is>
      </c>
      <c r="B362" s="1" t="n">
        <v>44365</v>
      </c>
      <c r="C362" s="1" t="n">
        <v>45175</v>
      </c>
      <c r="D362" t="inlineStr">
        <is>
          <t>SÖDERMANLANDS LÄN</t>
        </is>
      </c>
      <c r="E362" t="inlineStr">
        <is>
          <t>FLEN</t>
        </is>
      </c>
      <c r="G362" t="n">
        <v>5.4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s="2" t="inlineStr"/>
    </row>
    <row r="363" ht="15" customHeight="1">
      <c r="A363" t="inlineStr">
        <is>
          <t>A 30830-2021</t>
        </is>
      </c>
      <c r="B363" s="1" t="n">
        <v>44365</v>
      </c>
      <c r="C363" s="1" t="n">
        <v>45175</v>
      </c>
      <c r="D363" t="inlineStr">
        <is>
          <t>SÖDERMANLANDS LÄN</t>
        </is>
      </c>
      <c r="E363" t="inlineStr">
        <is>
          <t>FLEN</t>
        </is>
      </c>
      <c r="G363" t="n">
        <v>6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s="2" t="inlineStr"/>
    </row>
    <row r="364" ht="15" customHeight="1">
      <c r="A364" t="inlineStr">
        <is>
          <t>A 34003-2021</t>
        </is>
      </c>
      <c r="B364" s="1" t="n">
        <v>44378</v>
      </c>
      <c r="C364" s="1" t="n">
        <v>45175</v>
      </c>
      <c r="D364" t="inlineStr">
        <is>
          <t>SÖDERMANLANDS LÄN</t>
        </is>
      </c>
      <c r="E364" t="inlineStr">
        <is>
          <t>FLEN</t>
        </is>
      </c>
      <c r="G364" t="n">
        <v>2.3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s="2" t="inlineStr"/>
    </row>
    <row r="365" ht="15" customHeight="1">
      <c r="A365" t="inlineStr">
        <is>
          <t>A 34675-2021</t>
        </is>
      </c>
      <c r="B365" s="1" t="n">
        <v>44379</v>
      </c>
      <c r="C365" s="1" t="n">
        <v>45175</v>
      </c>
      <c r="D365" t="inlineStr">
        <is>
          <t>SÖDERMANLANDS LÄN</t>
        </is>
      </c>
      <c r="E365" t="inlineStr">
        <is>
          <t>FLEN</t>
        </is>
      </c>
      <c r="G365" t="n">
        <v>2.6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s="2" t="inlineStr"/>
    </row>
    <row r="366" ht="15" customHeight="1">
      <c r="A366" t="inlineStr">
        <is>
          <t>A 35649-2021</t>
        </is>
      </c>
      <c r="B366" s="1" t="n">
        <v>44384</v>
      </c>
      <c r="C366" s="1" t="n">
        <v>45175</v>
      </c>
      <c r="D366" t="inlineStr">
        <is>
          <t>SÖDERMANLANDS LÄN</t>
        </is>
      </c>
      <c r="E366" t="inlineStr">
        <is>
          <t>FLEN</t>
        </is>
      </c>
      <c r="G366" t="n">
        <v>2.8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s="2" t="inlineStr"/>
    </row>
    <row r="367" ht="15" customHeight="1">
      <c r="A367" t="inlineStr">
        <is>
          <t>A 35257-2021</t>
        </is>
      </c>
      <c r="B367" s="1" t="n">
        <v>44384</v>
      </c>
      <c r="C367" s="1" t="n">
        <v>45175</v>
      </c>
      <c r="D367" t="inlineStr">
        <is>
          <t>SÖDERMANLANDS LÄN</t>
        </is>
      </c>
      <c r="E367" t="inlineStr">
        <is>
          <t>FLEN</t>
        </is>
      </c>
      <c r="G367" t="n">
        <v>1.5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s="2" t="inlineStr"/>
    </row>
    <row r="368" ht="15" customHeight="1">
      <c r="A368" t="inlineStr">
        <is>
          <t>A 35250-2021</t>
        </is>
      </c>
      <c r="B368" s="1" t="n">
        <v>44384</v>
      </c>
      <c r="C368" s="1" t="n">
        <v>45175</v>
      </c>
      <c r="D368" t="inlineStr">
        <is>
          <t>SÖDERMANLANDS LÄN</t>
        </is>
      </c>
      <c r="E368" t="inlineStr">
        <is>
          <t>FLEN</t>
        </is>
      </c>
      <c r="G368" t="n">
        <v>2.2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s="2" t="inlineStr"/>
    </row>
    <row r="369" ht="15" customHeight="1">
      <c r="A369" t="inlineStr">
        <is>
          <t>A 35714-2021</t>
        </is>
      </c>
      <c r="B369" s="1" t="n">
        <v>44386</v>
      </c>
      <c r="C369" s="1" t="n">
        <v>45175</v>
      </c>
      <c r="D369" t="inlineStr">
        <is>
          <t>SÖDERMANLANDS LÄN</t>
        </is>
      </c>
      <c r="E369" t="inlineStr">
        <is>
          <t>FLEN</t>
        </is>
      </c>
      <c r="G369" t="n">
        <v>1.8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s="2" t="inlineStr"/>
    </row>
    <row r="370" ht="15" customHeight="1">
      <c r="A370" t="inlineStr">
        <is>
          <t>A 37385-2021</t>
        </is>
      </c>
      <c r="B370" s="1" t="n">
        <v>44398</v>
      </c>
      <c r="C370" s="1" t="n">
        <v>45175</v>
      </c>
      <c r="D370" t="inlineStr">
        <is>
          <t>SÖDERMANLANDS LÄN</t>
        </is>
      </c>
      <c r="E370" t="inlineStr">
        <is>
          <t>FLEN</t>
        </is>
      </c>
      <c r="F370" t="inlineStr">
        <is>
          <t>Holmen skog AB</t>
        </is>
      </c>
      <c r="G370" t="n">
        <v>0.3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s="2" t="inlineStr"/>
    </row>
    <row r="371" ht="15" customHeight="1">
      <c r="A371" t="inlineStr">
        <is>
          <t>A 38008-2021</t>
        </is>
      </c>
      <c r="B371" s="1" t="n">
        <v>44404</v>
      </c>
      <c r="C371" s="1" t="n">
        <v>45175</v>
      </c>
      <c r="D371" t="inlineStr">
        <is>
          <t>SÖDERMANLANDS LÄN</t>
        </is>
      </c>
      <c r="E371" t="inlineStr">
        <is>
          <t>FLEN</t>
        </is>
      </c>
      <c r="G371" t="n">
        <v>3.3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s="2" t="inlineStr"/>
    </row>
    <row r="372" ht="15" customHeight="1">
      <c r="A372" t="inlineStr">
        <is>
          <t>A 38842-2021</t>
        </is>
      </c>
      <c r="B372" s="1" t="n">
        <v>44411</v>
      </c>
      <c r="C372" s="1" t="n">
        <v>45175</v>
      </c>
      <c r="D372" t="inlineStr">
        <is>
          <t>SÖDERMANLANDS LÄN</t>
        </is>
      </c>
      <c r="E372" t="inlineStr">
        <is>
          <t>FLEN</t>
        </is>
      </c>
      <c r="G372" t="n">
        <v>10.7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s="2" t="inlineStr"/>
    </row>
    <row r="373" ht="15" customHeight="1">
      <c r="A373" t="inlineStr">
        <is>
          <t>A 39188-2021</t>
        </is>
      </c>
      <c r="B373" s="1" t="n">
        <v>44413</v>
      </c>
      <c r="C373" s="1" t="n">
        <v>45175</v>
      </c>
      <c r="D373" t="inlineStr">
        <is>
          <t>SÖDERMANLANDS LÄN</t>
        </is>
      </c>
      <c r="E373" t="inlineStr">
        <is>
          <t>FLEN</t>
        </is>
      </c>
      <c r="F373" t="inlineStr">
        <is>
          <t>Holmen skog AB</t>
        </is>
      </c>
      <c r="G373" t="n">
        <v>0.6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s="2" t="inlineStr"/>
    </row>
    <row r="374" ht="15" customHeight="1">
      <c r="A374" t="inlineStr">
        <is>
          <t>A 39518-2021</t>
        </is>
      </c>
      <c r="B374" s="1" t="n">
        <v>44414</v>
      </c>
      <c r="C374" s="1" t="n">
        <v>45175</v>
      </c>
      <c r="D374" t="inlineStr">
        <is>
          <t>SÖDERMANLANDS LÄN</t>
        </is>
      </c>
      <c r="E374" t="inlineStr">
        <is>
          <t>FLEN</t>
        </is>
      </c>
      <c r="G374" t="n">
        <v>0.7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s="2" t="inlineStr"/>
    </row>
    <row r="375" ht="15" customHeight="1">
      <c r="A375" t="inlineStr">
        <is>
          <t>A 39513-2021</t>
        </is>
      </c>
      <c r="B375" s="1" t="n">
        <v>44414</v>
      </c>
      <c r="C375" s="1" t="n">
        <v>45175</v>
      </c>
      <c r="D375" t="inlineStr">
        <is>
          <t>SÖDERMANLANDS LÄN</t>
        </is>
      </c>
      <c r="E375" t="inlineStr">
        <is>
          <t>FLEN</t>
        </is>
      </c>
      <c r="G375" t="n">
        <v>0.3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s="2" t="inlineStr"/>
    </row>
    <row r="376" ht="15" customHeight="1">
      <c r="A376" t="inlineStr">
        <is>
          <t>A 40796-2021</t>
        </is>
      </c>
      <c r="B376" s="1" t="n">
        <v>44421</v>
      </c>
      <c r="C376" s="1" t="n">
        <v>45175</v>
      </c>
      <c r="D376" t="inlineStr">
        <is>
          <t>SÖDERMANLANDS LÄN</t>
        </is>
      </c>
      <c r="E376" t="inlineStr">
        <is>
          <t>FLEN</t>
        </is>
      </c>
      <c r="G376" t="n">
        <v>10.8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s="2" t="inlineStr"/>
    </row>
    <row r="377" ht="15" customHeight="1">
      <c r="A377" t="inlineStr">
        <is>
          <t>A 40961-2021</t>
        </is>
      </c>
      <c r="B377" s="1" t="n">
        <v>44421</v>
      </c>
      <c r="C377" s="1" t="n">
        <v>45175</v>
      </c>
      <c r="D377" t="inlineStr">
        <is>
          <t>SÖDERMANLANDS LÄN</t>
        </is>
      </c>
      <c r="E377" t="inlineStr">
        <is>
          <t>FLEN</t>
        </is>
      </c>
      <c r="F377" t="inlineStr">
        <is>
          <t>Holmen skog AB</t>
        </is>
      </c>
      <c r="G377" t="n">
        <v>0.2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s="2" t="inlineStr"/>
    </row>
    <row r="378" ht="15" customHeight="1">
      <c r="A378" t="inlineStr">
        <is>
          <t>A 41150-2021</t>
        </is>
      </c>
      <c r="B378" s="1" t="n">
        <v>44423</v>
      </c>
      <c r="C378" s="1" t="n">
        <v>45175</v>
      </c>
      <c r="D378" t="inlineStr">
        <is>
          <t>SÖDERMANLANDS LÄN</t>
        </is>
      </c>
      <c r="E378" t="inlineStr">
        <is>
          <t>FLEN</t>
        </is>
      </c>
      <c r="G378" t="n">
        <v>0.3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s="2" t="inlineStr"/>
    </row>
    <row r="379" ht="15" customHeight="1">
      <c r="A379" t="inlineStr">
        <is>
          <t>A 41148-2021</t>
        </is>
      </c>
      <c r="B379" s="1" t="n">
        <v>44423</v>
      </c>
      <c r="C379" s="1" t="n">
        <v>45175</v>
      </c>
      <c r="D379" t="inlineStr">
        <is>
          <t>SÖDERMANLANDS LÄN</t>
        </is>
      </c>
      <c r="E379" t="inlineStr">
        <is>
          <t>FLEN</t>
        </is>
      </c>
      <c r="G379" t="n">
        <v>0.4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s="2" t="inlineStr"/>
    </row>
    <row r="380" ht="15" customHeight="1">
      <c r="A380" t="inlineStr">
        <is>
          <t>A 41709-2021</t>
        </is>
      </c>
      <c r="B380" s="1" t="n">
        <v>44425</v>
      </c>
      <c r="C380" s="1" t="n">
        <v>45175</v>
      </c>
      <c r="D380" t="inlineStr">
        <is>
          <t>SÖDERMANLANDS LÄN</t>
        </is>
      </c>
      <c r="E380" t="inlineStr">
        <is>
          <t>FLEN</t>
        </is>
      </c>
      <c r="G380" t="n">
        <v>4.8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s="2" t="inlineStr"/>
    </row>
    <row r="381" ht="15" customHeight="1">
      <c r="A381" t="inlineStr">
        <is>
          <t>A 41894-2021</t>
        </is>
      </c>
      <c r="B381" s="1" t="n">
        <v>44425</v>
      </c>
      <c r="C381" s="1" t="n">
        <v>45175</v>
      </c>
      <c r="D381" t="inlineStr">
        <is>
          <t>SÖDERMANLANDS LÄN</t>
        </is>
      </c>
      <c r="E381" t="inlineStr">
        <is>
          <t>FLEN</t>
        </is>
      </c>
      <c r="G381" t="n">
        <v>1.4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s="2" t="inlineStr"/>
    </row>
    <row r="382" ht="15" customHeight="1">
      <c r="A382" t="inlineStr">
        <is>
          <t>A 41597-2021</t>
        </is>
      </c>
      <c r="B382" s="1" t="n">
        <v>44425</v>
      </c>
      <c r="C382" s="1" t="n">
        <v>45175</v>
      </c>
      <c r="D382" t="inlineStr">
        <is>
          <t>SÖDERMANLANDS LÄN</t>
        </is>
      </c>
      <c r="E382" t="inlineStr">
        <is>
          <t>FLEN</t>
        </is>
      </c>
      <c r="G382" t="n">
        <v>1.5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s="2" t="inlineStr"/>
    </row>
    <row r="383" ht="15" customHeight="1">
      <c r="A383" t="inlineStr">
        <is>
          <t>A 41800-2021</t>
        </is>
      </c>
      <c r="B383" s="1" t="n">
        <v>44425</v>
      </c>
      <c r="C383" s="1" t="n">
        <v>45175</v>
      </c>
      <c r="D383" t="inlineStr">
        <is>
          <t>SÖDERMANLANDS LÄN</t>
        </is>
      </c>
      <c r="E383" t="inlineStr">
        <is>
          <t>FLEN</t>
        </is>
      </c>
      <c r="G383" t="n">
        <v>2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s="2" t="inlineStr"/>
    </row>
    <row r="384" ht="15" customHeight="1">
      <c r="A384" t="inlineStr">
        <is>
          <t>A 42936-2021</t>
        </is>
      </c>
      <c r="B384" s="1" t="n">
        <v>44431</v>
      </c>
      <c r="C384" s="1" t="n">
        <v>45175</v>
      </c>
      <c r="D384" t="inlineStr">
        <is>
          <t>SÖDERMANLANDS LÄN</t>
        </is>
      </c>
      <c r="E384" t="inlineStr">
        <is>
          <t>FLEN</t>
        </is>
      </c>
      <c r="F384" t="inlineStr">
        <is>
          <t>Holmen skog AB</t>
        </is>
      </c>
      <c r="G384" t="n">
        <v>0.7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s="2" t="inlineStr"/>
    </row>
    <row r="385" ht="15" customHeight="1">
      <c r="A385" t="inlineStr">
        <is>
          <t>A 43394-2021</t>
        </is>
      </c>
      <c r="B385" s="1" t="n">
        <v>44432</v>
      </c>
      <c r="C385" s="1" t="n">
        <v>45175</v>
      </c>
      <c r="D385" t="inlineStr">
        <is>
          <t>SÖDERMANLANDS LÄN</t>
        </is>
      </c>
      <c r="E385" t="inlineStr">
        <is>
          <t>FLEN</t>
        </is>
      </c>
      <c r="G385" t="n">
        <v>14.4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s="2" t="inlineStr"/>
    </row>
    <row r="386" ht="15" customHeight="1">
      <c r="A386" t="inlineStr">
        <is>
          <t>A 43450-2021</t>
        </is>
      </c>
      <c r="B386" s="1" t="n">
        <v>44432</v>
      </c>
      <c r="C386" s="1" t="n">
        <v>45175</v>
      </c>
      <c r="D386" t="inlineStr">
        <is>
          <t>SÖDERMANLANDS LÄN</t>
        </is>
      </c>
      <c r="E386" t="inlineStr">
        <is>
          <t>FLEN</t>
        </is>
      </c>
      <c r="G386" t="n">
        <v>2.7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s="2" t="inlineStr"/>
    </row>
    <row r="387" ht="15" customHeight="1">
      <c r="A387" t="inlineStr">
        <is>
          <t>A 43541-2021</t>
        </is>
      </c>
      <c r="B387" s="1" t="n">
        <v>44433</v>
      </c>
      <c r="C387" s="1" t="n">
        <v>45175</v>
      </c>
      <c r="D387" t="inlineStr">
        <is>
          <t>SÖDERMANLANDS LÄN</t>
        </is>
      </c>
      <c r="E387" t="inlineStr">
        <is>
          <t>FLEN</t>
        </is>
      </c>
      <c r="G387" t="n">
        <v>1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s="2" t="inlineStr"/>
    </row>
    <row r="388" ht="15" customHeight="1">
      <c r="A388" t="inlineStr">
        <is>
          <t>A 43640-2021</t>
        </is>
      </c>
      <c r="B388" s="1" t="n">
        <v>44433</v>
      </c>
      <c r="C388" s="1" t="n">
        <v>45175</v>
      </c>
      <c r="D388" t="inlineStr">
        <is>
          <t>SÖDERMANLANDS LÄN</t>
        </is>
      </c>
      <c r="E388" t="inlineStr">
        <is>
          <t>FLEN</t>
        </is>
      </c>
      <c r="G388" t="n">
        <v>3.1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s="2" t="inlineStr"/>
    </row>
    <row r="389" ht="15" customHeight="1">
      <c r="A389" t="inlineStr">
        <is>
          <t>A 44359-2021</t>
        </is>
      </c>
      <c r="B389" s="1" t="n">
        <v>44435</v>
      </c>
      <c r="C389" s="1" t="n">
        <v>45175</v>
      </c>
      <c r="D389" t="inlineStr">
        <is>
          <t>SÖDERMANLANDS LÄN</t>
        </is>
      </c>
      <c r="E389" t="inlineStr">
        <is>
          <t>FLEN</t>
        </is>
      </c>
      <c r="G389" t="n">
        <v>0.4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s="2" t="inlineStr"/>
    </row>
    <row r="390" ht="15" customHeight="1">
      <c r="A390" t="inlineStr">
        <is>
          <t>A 45120-2021</t>
        </is>
      </c>
      <c r="B390" s="1" t="n">
        <v>44439</v>
      </c>
      <c r="C390" s="1" t="n">
        <v>45175</v>
      </c>
      <c r="D390" t="inlineStr">
        <is>
          <t>SÖDERMANLANDS LÄN</t>
        </is>
      </c>
      <c r="E390" t="inlineStr">
        <is>
          <t>FLEN</t>
        </is>
      </c>
      <c r="G390" t="n">
        <v>1.5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s="2" t="inlineStr"/>
    </row>
    <row r="391" ht="15" customHeight="1">
      <c r="A391" t="inlineStr">
        <is>
          <t>A 45468-2021</t>
        </is>
      </c>
      <c r="B391" s="1" t="n">
        <v>44440</v>
      </c>
      <c r="C391" s="1" t="n">
        <v>45175</v>
      </c>
      <c r="D391" t="inlineStr">
        <is>
          <t>SÖDERMANLANDS LÄN</t>
        </is>
      </c>
      <c r="E391" t="inlineStr">
        <is>
          <t>FLEN</t>
        </is>
      </c>
      <c r="G391" t="n">
        <v>3.3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s="2" t="inlineStr"/>
    </row>
    <row r="392" ht="15" customHeight="1">
      <c r="A392" t="inlineStr">
        <is>
          <t>A 47644-2021</t>
        </is>
      </c>
      <c r="B392" s="1" t="n">
        <v>44448</v>
      </c>
      <c r="C392" s="1" t="n">
        <v>45175</v>
      </c>
      <c r="D392" t="inlineStr">
        <is>
          <t>SÖDERMANLANDS LÄN</t>
        </is>
      </c>
      <c r="E392" t="inlineStr">
        <is>
          <t>FLEN</t>
        </is>
      </c>
      <c r="G392" t="n">
        <v>1.8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s="2" t="inlineStr"/>
    </row>
    <row r="393" ht="15" customHeight="1">
      <c r="A393" t="inlineStr">
        <is>
          <t>A 47604-2021</t>
        </is>
      </c>
      <c r="B393" s="1" t="n">
        <v>44448</v>
      </c>
      <c r="C393" s="1" t="n">
        <v>45175</v>
      </c>
      <c r="D393" t="inlineStr">
        <is>
          <t>SÖDERMANLANDS LÄN</t>
        </is>
      </c>
      <c r="E393" t="inlineStr">
        <is>
          <t>FLEN</t>
        </is>
      </c>
      <c r="G393" t="n">
        <v>11.5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s="2" t="inlineStr"/>
    </row>
    <row r="394" ht="15" customHeight="1">
      <c r="A394" t="inlineStr">
        <is>
          <t>A 48520-2021</t>
        </is>
      </c>
      <c r="B394" s="1" t="n">
        <v>44449</v>
      </c>
      <c r="C394" s="1" t="n">
        <v>45175</v>
      </c>
      <c r="D394" t="inlineStr">
        <is>
          <t>SÖDERMANLANDS LÄN</t>
        </is>
      </c>
      <c r="E394" t="inlineStr">
        <is>
          <t>FLEN</t>
        </is>
      </c>
      <c r="G394" t="n">
        <v>9.1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s="2" t="inlineStr"/>
    </row>
    <row r="395" ht="15" customHeight="1">
      <c r="A395" t="inlineStr">
        <is>
          <t>A 48166-2021</t>
        </is>
      </c>
      <c r="B395" s="1" t="n">
        <v>44449</v>
      </c>
      <c r="C395" s="1" t="n">
        <v>45175</v>
      </c>
      <c r="D395" t="inlineStr">
        <is>
          <t>SÖDERMANLANDS LÄN</t>
        </is>
      </c>
      <c r="E395" t="inlineStr">
        <is>
          <t>FLEN</t>
        </is>
      </c>
      <c r="G395" t="n">
        <v>2.4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s="2" t="inlineStr"/>
    </row>
    <row r="396" ht="15" customHeight="1">
      <c r="A396" t="inlineStr">
        <is>
          <t>A 48497-2021</t>
        </is>
      </c>
      <c r="B396" s="1" t="n">
        <v>44449</v>
      </c>
      <c r="C396" s="1" t="n">
        <v>45175</v>
      </c>
      <c r="D396" t="inlineStr">
        <is>
          <t>SÖDERMANLANDS LÄN</t>
        </is>
      </c>
      <c r="E396" t="inlineStr">
        <is>
          <t>FLEN</t>
        </is>
      </c>
      <c r="G396" t="n">
        <v>2.4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s="2" t="inlineStr"/>
    </row>
    <row r="397" ht="15" customHeight="1">
      <c r="A397" t="inlineStr">
        <is>
          <t>A 48925-2021</t>
        </is>
      </c>
      <c r="B397" s="1" t="n">
        <v>44452</v>
      </c>
      <c r="C397" s="1" t="n">
        <v>45175</v>
      </c>
      <c r="D397" t="inlineStr">
        <is>
          <t>SÖDERMANLANDS LÄN</t>
        </is>
      </c>
      <c r="E397" t="inlineStr">
        <is>
          <t>FLEN</t>
        </is>
      </c>
      <c r="G397" t="n">
        <v>8.4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s="2" t="inlineStr"/>
    </row>
    <row r="398" ht="15" customHeight="1">
      <c r="A398" t="inlineStr">
        <is>
          <t>A 48763-2021</t>
        </is>
      </c>
      <c r="B398" s="1" t="n">
        <v>44452</v>
      </c>
      <c r="C398" s="1" t="n">
        <v>45175</v>
      </c>
      <c r="D398" t="inlineStr">
        <is>
          <t>SÖDERMANLANDS LÄN</t>
        </is>
      </c>
      <c r="E398" t="inlineStr">
        <is>
          <t>FLEN</t>
        </is>
      </c>
      <c r="F398" t="inlineStr">
        <is>
          <t>Holmen skog AB</t>
        </is>
      </c>
      <c r="G398" t="n">
        <v>2.4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s="2" t="inlineStr"/>
    </row>
    <row r="399" ht="15" customHeight="1">
      <c r="A399" t="inlineStr">
        <is>
          <t>A 49323-2021</t>
        </is>
      </c>
      <c r="B399" s="1" t="n">
        <v>44453</v>
      </c>
      <c r="C399" s="1" t="n">
        <v>45175</v>
      </c>
      <c r="D399" t="inlineStr">
        <is>
          <t>SÖDERMANLANDS LÄN</t>
        </is>
      </c>
      <c r="E399" t="inlineStr">
        <is>
          <t>FLEN</t>
        </is>
      </c>
      <c r="G399" t="n">
        <v>1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s="2" t="inlineStr"/>
    </row>
    <row r="400" ht="15" customHeight="1">
      <c r="A400" t="inlineStr">
        <is>
          <t>A 49275-2021</t>
        </is>
      </c>
      <c r="B400" s="1" t="n">
        <v>44453</v>
      </c>
      <c r="C400" s="1" t="n">
        <v>45175</v>
      </c>
      <c r="D400" t="inlineStr">
        <is>
          <t>SÖDERMANLANDS LÄN</t>
        </is>
      </c>
      <c r="E400" t="inlineStr">
        <is>
          <t>FLEN</t>
        </is>
      </c>
      <c r="G400" t="n">
        <v>3.1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s="2" t="inlineStr"/>
    </row>
    <row r="401" ht="15" customHeight="1">
      <c r="A401" t="inlineStr">
        <is>
          <t>A 49252-2021</t>
        </is>
      </c>
      <c r="B401" s="1" t="n">
        <v>44454</v>
      </c>
      <c r="C401" s="1" t="n">
        <v>45175</v>
      </c>
      <c r="D401" t="inlineStr">
        <is>
          <t>SÖDERMANLANDS LÄN</t>
        </is>
      </c>
      <c r="E401" t="inlineStr">
        <is>
          <t>FLEN</t>
        </is>
      </c>
      <c r="G401" t="n">
        <v>14.7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s="2" t="inlineStr"/>
    </row>
    <row r="402" ht="15" customHeight="1">
      <c r="A402" t="inlineStr">
        <is>
          <t>A 49255-2021</t>
        </is>
      </c>
      <c r="B402" s="1" t="n">
        <v>44454</v>
      </c>
      <c r="C402" s="1" t="n">
        <v>45175</v>
      </c>
      <c r="D402" t="inlineStr">
        <is>
          <t>SÖDERMANLANDS LÄN</t>
        </is>
      </c>
      <c r="E402" t="inlineStr">
        <is>
          <t>FLEN</t>
        </is>
      </c>
      <c r="G402" t="n">
        <v>15.6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s="2" t="inlineStr"/>
    </row>
    <row r="403" ht="15" customHeight="1">
      <c r="A403" t="inlineStr">
        <is>
          <t>A 49569-2021</t>
        </is>
      </c>
      <c r="B403" s="1" t="n">
        <v>44455</v>
      </c>
      <c r="C403" s="1" t="n">
        <v>45175</v>
      </c>
      <c r="D403" t="inlineStr">
        <is>
          <t>SÖDERMANLANDS LÄN</t>
        </is>
      </c>
      <c r="E403" t="inlineStr">
        <is>
          <t>FLEN</t>
        </is>
      </c>
      <c r="G403" t="n">
        <v>0.5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s="2" t="inlineStr"/>
    </row>
    <row r="404" ht="15" customHeight="1">
      <c r="A404" t="inlineStr">
        <is>
          <t>A 50500-2021</t>
        </is>
      </c>
      <c r="B404" s="1" t="n">
        <v>44458</v>
      </c>
      <c r="C404" s="1" t="n">
        <v>45175</v>
      </c>
      <c r="D404" t="inlineStr">
        <is>
          <t>SÖDERMANLANDS LÄN</t>
        </is>
      </c>
      <c r="E404" t="inlineStr">
        <is>
          <t>FLEN</t>
        </is>
      </c>
      <c r="G404" t="n">
        <v>4.9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s="2" t="inlineStr"/>
    </row>
    <row r="405" ht="15" customHeight="1">
      <c r="A405" t="inlineStr">
        <is>
          <t>A 50494-2021</t>
        </is>
      </c>
      <c r="B405" s="1" t="n">
        <v>44458</v>
      </c>
      <c r="C405" s="1" t="n">
        <v>45175</v>
      </c>
      <c r="D405" t="inlineStr">
        <is>
          <t>SÖDERMANLANDS LÄN</t>
        </is>
      </c>
      <c r="E405" t="inlineStr">
        <is>
          <t>FLEN</t>
        </is>
      </c>
      <c r="G405" t="n">
        <v>1.2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s="2" t="inlineStr"/>
    </row>
    <row r="406" ht="15" customHeight="1">
      <c r="A406" t="inlineStr">
        <is>
          <t>A 50799-2021</t>
        </is>
      </c>
      <c r="B406" s="1" t="n">
        <v>44459</v>
      </c>
      <c r="C406" s="1" t="n">
        <v>45175</v>
      </c>
      <c r="D406" t="inlineStr">
        <is>
          <t>SÖDERMANLANDS LÄN</t>
        </is>
      </c>
      <c r="E406" t="inlineStr">
        <is>
          <t>FLEN</t>
        </is>
      </c>
      <c r="G406" t="n">
        <v>3.2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s="2" t="inlineStr"/>
    </row>
    <row r="407" ht="15" customHeight="1">
      <c r="A407" t="inlineStr">
        <is>
          <t>A 50301-2021</t>
        </is>
      </c>
      <c r="B407" s="1" t="n">
        <v>44459</v>
      </c>
      <c r="C407" s="1" t="n">
        <v>45175</v>
      </c>
      <c r="D407" t="inlineStr">
        <is>
          <t>SÖDERMANLANDS LÄN</t>
        </is>
      </c>
      <c r="E407" t="inlineStr">
        <is>
          <t>FLEN</t>
        </is>
      </c>
      <c r="G407" t="n">
        <v>0.8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s="2" t="inlineStr"/>
    </row>
    <row r="408" ht="15" customHeight="1">
      <c r="A408" t="inlineStr">
        <is>
          <t>A 50796-2021</t>
        </is>
      </c>
      <c r="B408" s="1" t="n">
        <v>44459</v>
      </c>
      <c r="C408" s="1" t="n">
        <v>45175</v>
      </c>
      <c r="D408" t="inlineStr">
        <is>
          <t>SÖDERMANLANDS LÄN</t>
        </is>
      </c>
      <c r="E408" t="inlineStr">
        <is>
          <t>FLEN</t>
        </is>
      </c>
      <c r="G408" t="n">
        <v>3.2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s="2" t="inlineStr"/>
    </row>
    <row r="409" ht="15" customHeight="1">
      <c r="A409" t="inlineStr">
        <is>
          <t>A 52500-2021</t>
        </is>
      </c>
      <c r="B409" s="1" t="n">
        <v>44463</v>
      </c>
      <c r="C409" s="1" t="n">
        <v>45175</v>
      </c>
      <c r="D409" t="inlineStr">
        <is>
          <t>SÖDERMANLANDS LÄN</t>
        </is>
      </c>
      <c r="E409" t="inlineStr">
        <is>
          <t>FLEN</t>
        </is>
      </c>
      <c r="G409" t="n">
        <v>9.4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s="2" t="inlineStr"/>
    </row>
    <row r="410" ht="15" customHeight="1">
      <c r="A410" t="inlineStr">
        <is>
          <t>A 52546-2021</t>
        </is>
      </c>
      <c r="B410" s="1" t="n">
        <v>44463</v>
      </c>
      <c r="C410" s="1" t="n">
        <v>45175</v>
      </c>
      <c r="D410" t="inlineStr">
        <is>
          <t>SÖDERMANLANDS LÄN</t>
        </is>
      </c>
      <c r="E410" t="inlineStr">
        <is>
          <t>FLEN</t>
        </is>
      </c>
      <c r="G410" t="n">
        <v>6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s="2" t="inlineStr"/>
    </row>
    <row r="411" ht="15" customHeight="1">
      <c r="A411" t="inlineStr">
        <is>
          <t>A 52534-2021</t>
        </is>
      </c>
      <c r="B411" s="1" t="n">
        <v>44463</v>
      </c>
      <c r="C411" s="1" t="n">
        <v>45175</v>
      </c>
      <c r="D411" t="inlineStr">
        <is>
          <t>SÖDERMANLANDS LÄN</t>
        </is>
      </c>
      <c r="E411" t="inlineStr">
        <is>
          <t>FLEN</t>
        </is>
      </c>
      <c r="G411" t="n">
        <v>3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s="2" t="inlineStr"/>
    </row>
    <row r="412" ht="15" customHeight="1">
      <c r="A412" t="inlineStr">
        <is>
          <t>A 52541-2021</t>
        </is>
      </c>
      <c r="B412" s="1" t="n">
        <v>44463</v>
      </c>
      <c r="C412" s="1" t="n">
        <v>45175</v>
      </c>
      <c r="D412" t="inlineStr">
        <is>
          <t>SÖDERMANLANDS LÄN</t>
        </is>
      </c>
      <c r="E412" t="inlineStr">
        <is>
          <t>FLEN</t>
        </is>
      </c>
      <c r="G412" t="n">
        <v>6.3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s="2" t="inlineStr"/>
    </row>
    <row r="413" ht="15" customHeight="1">
      <c r="A413" t="inlineStr">
        <is>
          <t>A 52519-2021</t>
        </is>
      </c>
      <c r="B413" s="1" t="n">
        <v>44463</v>
      </c>
      <c r="C413" s="1" t="n">
        <v>45175</v>
      </c>
      <c r="D413" t="inlineStr">
        <is>
          <t>SÖDERMANLANDS LÄN</t>
        </is>
      </c>
      <c r="E413" t="inlineStr">
        <is>
          <t>FLEN</t>
        </is>
      </c>
      <c r="G413" t="n">
        <v>2.6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s="2" t="inlineStr"/>
    </row>
    <row r="414" ht="15" customHeight="1">
      <c r="A414" t="inlineStr">
        <is>
          <t>A 52563-2021</t>
        </is>
      </c>
      <c r="B414" s="1" t="n">
        <v>44463</v>
      </c>
      <c r="C414" s="1" t="n">
        <v>45175</v>
      </c>
      <c r="D414" t="inlineStr">
        <is>
          <t>SÖDERMANLANDS LÄN</t>
        </is>
      </c>
      <c r="E414" t="inlineStr">
        <is>
          <t>FLEN</t>
        </is>
      </c>
      <c r="G414" t="n">
        <v>9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s="2" t="inlineStr"/>
    </row>
    <row r="415" ht="15" customHeight="1">
      <c r="A415" t="inlineStr">
        <is>
          <t>A 52692-2021</t>
        </is>
      </c>
      <c r="B415" s="1" t="n">
        <v>44466</v>
      </c>
      <c r="C415" s="1" t="n">
        <v>45175</v>
      </c>
      <c r="D415" t="inlineStr">
        <is>
          <t>SÖDERMANLANDS LÄN</t>
        </is>
      </c>
      <c r="E415" t="inlineStr">
        <is>
          <t>FLEN</t>
        </is>
      </c>
      <c r="G415" t="n">
        <v>2.2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s="2" t="inlineStr"/>
    </row>
    <row r="416" ht="15" customHeight="1">
      <c r="A416" t="inlineStr">
        <is>
          <t>A 53608-2021</t>
        </is>
      </c>
      <c r="B416" s="1" t="n">
        <v>44469</v>
      </c>
      <c r="C416" s="1" t="n">
        <v>45175</v>
      </c>
      <c r="D416" t="inlineStr">
        <is>
          <t>SÖDERMANLANDS LÄN</t>
        </is>
      </c>
      <c r="E416" t="inlineStr">
        <is>
          <t>FLEN</t>
        </is>
      </c>
      <c r="F416" t="inlineStr">
        <is>
          <t>Holmen skog AB</t>
        </is>
      </c>
      <c r="G416" t="n">
        <v>3.5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s="2" t="inlineStr"/>
    </row>
    <row r="417" ht="15" customHeight="1">
      <c r="A417" t="inlineStr">
        <is>
          <t>A 53930-2021</t>
        </is>
      </c>
      <c r="B417" s="1" t="n">
        <v>44469</v>
      </c>
      <c r="C417" s="1" t="n">
        <v>45175</v>
      </c>
      <c r="D417" t="inlineStr">
        <is>
          <t>SÖDERMANLANDS LÄN</t>
        </is>
      </c>
      <c r="E417" t="inlineStr">
        <is>
          <t>FLEN</t>
        </is>
      </c>
      <c r="G417" t="n">
        <v>4.2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s="2" t="inlineStr"/>
    </row>
    <row r="418" ht="15" customHeight="1">
      <c r="A418" t="inlineStr">
        <is>
          <t>A 54179-2021</t>
        </is>
      </c>
      <c r="B418" s="1" t="n">
        <v>44470</v>
      </c>
      <c r="C418" s="1" t="n">
        <v>45175</v>
      </c>
      <c r="D418" t="inlineStr">
        <is>
          <t>SÖDERMANLANDS LÄN</t>
        </is>
      </c>
      <c r="E418" t="inlineStr">
        <is>
          <t>FLEN</t>
        </is>
      </c>
      <c r="G418" t="n">
        <v>4.1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s="2" t="inlineStr"/>
    </row>
    <row r="419" ht="15" customHeight="1">
      <c r="A419" t="inlineStr">
        <is>
          <t>A 54325-2021</t>
        </is>
      </c>
      <c r="B419" s="1" t="n">
        <v>44472</v>
      </c>
      <c r="C419" s="1" t="n">
        <v>45175</v>
      </c>
      <c r="D419" t="inlineStr">
        <is>
          <t>SÖDERMANLANDS LÄN</t>
        </is>
      </c>
      <c r="E419" t="inlineStr">
        <is>
          <t>FLEN</t>
        </is>
      </c>
      <c r="G419" t="n">
        <v>1.6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s="2" t="inlineStr"/>
    </row>
    <row r="420" ht="15" customHeight="1">
      <c r="A420" t="inlineStr">
        <is>
          <t>A 54666-2021</t>
        </is>
      </c>
      <c r="B420" s="1" t="n">
        <v>44473</v>
      </c>
      <c r="C420" s="1" t="n">
        <v>45175</v>
      </c>
      <c r="D420" t="inlineStr">
        <is>
          <t>SÖDERMANLANDS LÄN</t>
        </is>
      </c>
      <c r="E420" t="inlineStr">
        <is>
          <t>FLEN</t>
        </is>
      </c>
      <c r="G420" t="n">
        <v>10.1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s="2" t="inlineStr"/>
    </row>
    <row r="421" ht="15" customHeight="1">
      <c r="A421" t="inlineStr">
        <is>
          <t>A 54645-2021</t>
        </is>
      </c>
      <c r="B421" s="1" t="n">
        <v>44473</v>
      </c>
      <c r="C421" s="1" t="n">
        <v>45175</v>
      </c>
      <c r="D421" t="inlineStr">
        <is>
          <t>SÖDERMANLANDS LÄN</t>
        </is>
      </c>
      <c r="E421" t="inlineStr">
        <is>
          <t>FLEN</t>
        </is>
      </c>
      <c r="G421" t="n">
        <v>1.2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s="2" t="inlineStr"/>
    </row>
    <row r="422" ht="15" customHeight="1">
      <c r="A422" t="inlineStr">
        <is>
          <t>A 58299-2021</t>
        </is>
      </c>
      <c r="B422" s="1" t="n">
        <v>44487</v>
      </c>
      <c r="C422" s="1" t="n">
        <v>45175</v>
      </c>
      <c r="D422" t="inlineStr">
        <is>
          <t>SÖDERMANLANDS LÄN</t>
        </is>
      </c>
      <c r="E422" t="inlineStr">
        <is>
          <t>FLEN</t>
        </is>
      </c>
      <c r="G422" t="n">
        <v>3.7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s="2" t="inlineStr"/>
    </row>
    <row r="423" ht="15" customHeight="1">
      <c r="A423" t="inlineStr">
        <is>
          <t>A 59405-2021</t>
        </is>
      </c>
      <c r="B423" s="1" t="n">
        <v>44490</v>
      </c>
      <c r="C423" s="1" t="n">
        <v>45175</v>
      </c>
      <c r="D423" t="inlineStr">
        <is>
          <t>SÖDERMANLANDS LÄN</t>
        </is>
      </c>
      <c r="E423" t="inlineStr">
        <is>
          <t>FLEN</t>
        </is>
      </c>
      <c r="G423" t="n">
        <v>8.4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s="2" t="inlineStr"/>
    </row>
    <row r="424" ht="15" customHeight="1">
      <c r="A424" t="inlineStr">
        <is>
          <t>A 60077-2021</t>
        </is>
      </c>
      <c r="B424" s="1" t="n">
        <v>44495</v>
      </c>
      <c r="C424" s="1" t="n">
        <v>45175</v>
      </c>
      <c r="D424" t="inlineStr">
        <is>
          <t>SÖDERMANLANDS LÄN</t>
        </is>
      </c>
      <c r="E424" t="inlineStr">
        <is>
          <t>FLEN</t>
        </is>
      </c>
      <c r="G424" t="n">
        <v>1.9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s="2" t="inlineStr"/>
    </row>
    <row r="425" ht="15" customHeight="1">
      <c r="A425" t="inlineStr">
        <is>
          <t>A 60255-2021</t>
        </is>
      </c>
      <c r="B425" s="1" t="n">
        <v>44495</v>
      </c>
      <c r="C425" s="1" t="n">
        <v>45175</v>
      </c>
      <c r="D425" t="inlineStr">
        <is>
          <t>SÖDERMANLANDS LÄN</t>
        </is>
      </c>
      <c r="E425" t="inlineStr">
        <is>
          <t>FLEN</t>
        </is>
      </c>
      <c r="G425" t="n">
        <v>4.1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s="2" t="inlineStr"/>
    </row>
    <row r="426" ht="15" customHeight="1">
      <c r="A426" t="inlineStr">
        <is>
          <t>A 60562-2021</t>
        </is>
      </c>
      <c r="B426" s="1" t="n">
        <v>44495</v>
      </c>
      <c r="C426" s="1" t="n">
        <v>45175</v>
      </c>
      <c r="D426" t="inlineStr">
        <is>
          <t>SÖDERMANLANDS LÄN</t>
        </is>
      </c>
      <c r="E426" t="inlineStr">
        <is>
          <t>FLEN</t>
        </is>
      </c>
      <c r="F426" t="inlineStr">
        <is>
          <t>Övriga statliga verk och myndigheter</t>
        </is>
      </c>
      <c r="G426" t="n">
        <v>1.3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s="2" t="inlineStr"/>
    </row>
    <row r="427" ht="15" customHeight="1">
      <c r="A427" t="inlineStr">
        <is>
          <t>A 62223-2021</t>
        </is>
      </c>
      <c r="B427" s="1" t="n">
        <v>44501</v>
      </c>
      <c r="C427" s="1" t="n">
        <v>45175</v>
      </c>
      <c r="D427" t="inlineStr">
        <is>
          <t>SÖDERMANLANDS LÄN</t>
        </is>
      </c>
      <c r="E427" t="inlineStr">
        <is>
          <t>FLEN</t>
        </is>
      </c>
      <c r="G427" t="n">
        <v>3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s="2" t="inlineStr"/>
    </row>
    <row r="428" ht="15" customHeight="1">
      <c r="A428" t="inlineStr">
        <is>
          <t>A 63444-2021</t>
        </is>
      </c>
      <c r="B428" s="1" t="n">
        <v>44508</v>
      </c>
      <c r="C428" s="1" t="n">
        <v>45175</v>
      </c>
      <c r="D428" t="inlineStr">
        <is>
          <t>SÖDERMANLANDS LÄN</t>
        </is>
      </c>
      <c r="E428" t="inlineStr">
        <is>
          <t>FLEN</t>
        </is>
      </c>
      <c r="G428" t="n">
        <v>0.8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s="2" t="inlineStr"/>
    </row>
    <row r="429" ht="15" customHeight="1">
      <c r="A429" t="inlineStr">
        <is>
          <t>A 64060-2021</t>
        </is>
      </c>
      <c r="B429" s="1" t="n">
        <v>44508</v>
      </c>
      <c r="C429" s="1" t="n">
        <v>45175</v>
      </c>
      <c r="D429" t="inlineStr">
        <is>
          <t>SÖDERMANLANDS LÄN</t>
        </is>
      </c>
      <c r="E429" t="inlineStr">
        <is>
          <t>FLEN</t>
        </is>
      </c>
      <c r="G429" t="n">
        <v>9.1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s="2" t="inlineStr"/>
    </row>
    <row r="430" ht="15" customHeight="1">
      <c r="A430" t="inlineStr">
        <is>
          <t>A 64330-2021</t>
        </is>
      </c>
      <c r="B430" s="1" t="n">
        <v>44511</v>
      </c>
      <c r="C430" s="1" t="n">
        <v>45175</v>
      </c>
      <c r="D430" t="inlineStr">
        <is>
          <t>SÖDERMANLANDS LÄN</t>
        </is>
      </c>
      <c r="E430" t="inlineStr">
        <is>
          <t>FLEN</t>
        </is>
      </c>
      <c r="G430" t="n">
        <v>3.2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s="2" t="inlineStr"/>
    </row>
    <row r="431" ht="15" customHeight="1">
      <c r="A431" t="inlineStr">
        <is>
          <t>A 66230-2021</t>
        </is>
      </c>
      <c r="B431" s="1" t="n">
        <v>44518</v>
      </c>
      <c r="C431" s="1" t="n">
        <v>45175</v>
      </c>
      <c r="D431" t="inlineStr">
        <is>
          <t>SÖDERMANLANDS LÄN</t>
        </is>
      </c>
      <c r="E431" t="inlineStr">
        <is>
          <t>FLEN</t>
        </is>
      </c>
      <c r="G431" t="n">
        <v>1.5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s="2" t="inlineStr"/>
    </row>
    <row r="432" ht="15" customHeight="1">
      <c r="A432" t="inlineStr">
        <is>
          <t>A 66867-2021</t>
        </is>
      </c>
      <c r="B432" s="1" t="n">
        <v>44522</v>
      </c>
      <c r="C432" s="1" t="n">
        <v>45175</v>
      </c>
      <c r="D432" t="inlineStr">
        <is>
          <t>SÖDERMANLANDS LÄN</t>
        </is>
      </c>
      <c r="E432" t="inlineStr">
        <is>
          <t>FLEN</t>
        </is>
      </c>
      <c r="F432" t="inlineStr">
        <is>
          <t>Kyrkan</t>
        </is>
      </c>
      <c r="G432" t="n">
        <v>0.5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s="2" t="inlineStr"/>
    </row>
    <row r="433" ht="15" customHeight="1">
      <c r="A433" t="inlineStr">
        <is>
          <t>A 66979-2021</t>
        </is>
      </c>
      <c r="B433" s="1" t="n">
        <v>44522</v>
      </c>
      <c r="C433" s="1" t="n">
        <v>45175</v>
      </c>
      <c r="D433" t="inlineStr">
        <is>
          <t>SÖDERMANLANDS LÄN</t>
        </is>
      </c>
      <c r="E433" t="inlineStr">
        <is>
          <t>FLEN</t>
        </is>
      </c>
      <c r="G433" t="n">
        <v>5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s="2" t="inlineStr"/>
    </row>
    <row r="434" ht="15" customHeight="1">
      <c r="A434" t="inlineStr">
        <is>
          <t>A 69588-2021</t>
        </is>
      </c>
      <c r="B434" s="1" t="n">
        <v>44531</v>
      </c>
      <c r="C434" s="1" t="n">
        <v>45175</v>
      </c>
      <c r="D434" t="inlineStr">
        <is>
          <t>SÖDERMANLANDS LÄN</t>
        </is>
      </c>
      <c r="E434" t="inlineStr">
        <is>
          <t>FLEN</t>
        </is>
      </c>
      <c r="G434" t="n">
        <v>1.1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s="2" t="inlineStr"/>
    </row>
    <row r="435" ht="15" customHeight="1">
      <c r="A435" t="inlineStr">
        <is>
          <t>A 70215-2021</t>
        </is>
      </c>
      <c r="B435" s="1" t="n">
        <v>44535</v>
      </c>
      <c r="C435" s="1" t="n">
        <v>45175</v>
      </c>
      <c r="D435" t="inlineStr">
        <is>
          <t>SÖDERMANLANDS LÄN</t>
        </is>
      </c>
      <c r="E435" t="inlineStr">
        <is>
          <t>FLEN</t>
        </is>
      </c>
      <c r="G435" t="n">
        <v>5.2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s="2" t="inlineStr"/>
    </row>
    <row r="436" ht="15" customHeight="1">
      <c r="A436" t="inlineStr">
        <is>
          <t>A 70701-2021</t>
        </is>
      </c>
      <c r="B436" s="1" t="n">
        <v>44536</v>
      </c>
      <c r="C436" s="1" t="n">
        <v>45175</v>
      </c>
      <c r="D436" t="inlineStr">
        <is>
          <t>SÖDERMANLANDS LÄN</t>
        </is>
      </c>
      <c r="E436" t="inlineStr">
        <is>
          <t>FLEN</t>
        </is>
      </c>
      <c r="G436" t="n">
        <v>7.5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s="2" t="inlineStr"/>
    </row>
    <row r="437" ht="15" customHeight="1">
      <c r="A437" t="inlineStr">
        <is>
          <t>A 72314-2021</t>
        </is>
      </c>
      <c r="B437" s="1" t="n">
        <v>44544</v>
      </c>
      <c r="C437" s="1" t="n">
        <v>45175</v>
      </c>
      <c r="D437" t="inlineStr">
        <is>
          <t>SÖDERMANLANDS LÄN</t>
        </is>
      </c>
      <c r="E437" t="inlineStr">
        <is>
          <t>FLEN</t>
        </is>
      </c>
      <c r="G437" t="n">
        <v>13.8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s="2" t="inlineStr"/>
    </row>
    <row r="438" ht="15" customHeight="1">
      <c r="A438" t="inlineStr">
        <is>
          <t>A 476-2022</t>
        </is>
      </c>
      <c r="B438" s="1" t="n">
        <v>44566</v>
      </c>
      <c r="C438" s="1" t="n">
        <v>45175</v>
      </c>
      <c r="D438" t="inlineStr">
        <is>
          <t>SÖDERMANLANDS LÄN</t>
        </is>
      </c>
      <c r="E438" t="inlineStr">
        <is>
          <t>FLEN</t>
        </is>
      </c>
      <c r="G438" t="n">
        <v>1.4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s="2" t="inlineStr"/>
    </row>
    <row r="439" ht="15" customHeight="1">
      <c r="A439" t="inlineStr">
        <is>
          <t>A 550-2022</t>
        </is>
      </c>
      <c r="B439" s="1" t="n">
        <v>44566</v>
      </c>
      <c r="C439" s="1" t="n">
        <v>45175</v>
      </c>
      <c r="D439" t="inlineStr">
        <is>
          <t>SÖDERMANLANDS LÄN</t>
        </is>
      </c>
      <c r="E439" t="inlineStr">
        <is>
          <t>FLEN</t>
        </is>
      </c>
      <c r="F439" t="inlineStr">
        <is>
          <t>Kyrkan</t>
        </is>
      </c>
      <c r="G439" t="n">
        <v>0.3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s="2" t="inlineStr"/>
    </row>
    <row r="440" ht="15" customHeight="1">
      <c r="A440" t="inlineStr">
        <is>
          <t>A 985-2022</t>
        </is>
      </c>
      <c r="B440" s="1" t="n">
        <v>44571</v>
      </c>
      <c r="C440" s="1" t="n">
        <v>45175</v>
      </c>
      <c r="D440" t="inlineStr">
        <is>
          <t>SÖDERMANLANDS LÄN</t>
        </is>
      </c>
      <c r="E440" t="inlineStr">
        <is>
          <t>FLEN</t>
        </is>
      </c>
      <c r="G440" t="n">
        <v>4.2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s="2" t="inlineStr"/>
    </row>
    <row r="441" ht="15" customHeight="1">
      <c r="A441" t="inlineStr">
        <is>
          <t>A 1242-2022</t>
        </is>
      </c>
      <c r="B441" s="1" t="n">
        <v>44572</v>
      </c>
      <c r="C441" s="1" t="n">
        <v>45175</v>
      </c>
      <c r="D441" t="inlineStr">
        <is>
          <t>SÖDERMANLANDS LÄN</t>
        </is>
      </c>
      <c r="E441" t="inlineStr">
        <is>
          <t>FLEN</t>
        </is>
      </c>
      <c r="F441" t="inlineStr">
        <is>
          <t>Övriga statliga verk och myndigheter</t>
        </is>
      </c>
      <c r="G441" t="n">
        <v>9.300000000000001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s="2" t="inlineStr"/>
    </row>
    <row r="442" ht="15" customHeight="1">
      <c r="A442" t="inlineStr">
        <is>
          <t>A 2162-2022</t>
        </is>
      </c>
      <c r="B442" s="1" t="n">
        <v>44578</v>
      </c>
      <c r="C442" s="1" t="n">
        <v>45175</v>
      </c>
      <c r="D442" t="inlineStr">
        <is>
          <t>SÖDERMANLANDS LÄN</t>
        </is>
      </c>
      <c r="E442" t="inlineStr">
        <is>
          <t>FLEN</t>
        </is>
      </c>
      <c r="F442" t="inlineStr">
        <is>
          <t>Övriga statliga verk och myndigheter</t>
        </is>
      </c>
      <c r="G442" t="n">
        <v>6.1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s="2" t="inlineStr"/>
    </row>
    <row r="443" ht="15" customHeight="1">
      <c r="A443" t="inlineStr">
        <is>
          <t>A 2204-2022</t>
        </is>
      </c>
      <c r="B443" s="1" t="n">
        <v>44578</v>
      </c>
      <c r="C443" s="1" t="n">
        <v>45175</v>
      </c>
      <c r="D443" t="inlineStr">
        <is>
          <t>SÖDERMANLANDS LÄN</t>
        </is>
      </c>
      <c r="E443" t="inlineStr">
        <is>
          <t>FLEN</t>
        </is>
      </c>
      <c r="F443" t="inlineStr">
        <is>
          <t>Övriga statliga verk och myndigheter</t>
        </is>
      </c>
      <c r="G443" t="n">
        <v>0.7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s="2" t="inlineStr"/>
    </row>
    <row r="444" ht="15" customHeight="1">
      <c r="A444" t="inlineStr">
        <is>
          <t>A 2496-2022</t>
        </is>
      </c>
      <c r="B444" s="1" t="n">
        <v>44579</v>
      </c>
      <c r="C444" s="1" t="n">
        <v>45175</v>
      </c>
      <c r="D444" t="inlineStr">
        <is>
          <t>SÖDERMANLANDS LÄN</t>
        </is>
      </c>
      <c r="E444" t="inlineStr">
        <is>
          <t>FLEN</t>
        </is>
      </c>
      <c r="G444" t="n">
        <v>1.8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s="2" t="inlineStr"/>
    </row>
    <row r="445" ht="15" customHeight="1">
      <c r="A445" t="inlineStr">
        <is>
          <t>A 2734-2022</t>
        </is>
      </c>
      <c r="B445" s="1" t="n">
        <v>44580</v>
      </c>
      <c r="C445" s="1" t="n">
        <v>45175</v>
      </c>
      <c r="D445" t="inlineStr">
        <is>
          <t>SÖDERMANLANDS LÄN</t>
        </is>
      </c>
      <c r="E445" t="inlineStr">
        <is>
          <t>FLEN</t>
        </is>
      </c>
      <c r="G445" t="n">
        <v>0.9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s="2" t="inlineStr"/>
    </row>
    <row r="446" ht="15" customHeight="1">
      <c r="A446" t="inlineStr">
        <is>
          <t>A 4065-2022</t>
        </is>
      </c>
      <c r="B446" s="1" t="n">
        <v>44588</v>
      </c>
      <c r="C446" s="1" t="n">
        <v>45175</v>
      </c>
      <c r="D446" t="inlineStr">
        <is>
          <t>SÖDERMANLANDS LÄN</t>
        </is>
      </c>
      <c r="E446" t="inlineStr">
        <is>
          <t>FLEN</t>
        </is>
      </c>
      <c r="G446" t="n">
        <v>2.7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s="2" t="inlineStr"/>
    </row>
    <row r="447" ht="15" customHeight="1">
      <c r="A447" t="inlineStr">
        <is>
          <t>A 4216-2022</t>
        </is>
      </c>
      <c r="B447" s="1" t="n">
        <v>44588</v>
      </c>
      <c r="C447" s="1" t="n">
        <v>45175</v>
      </c>
      <c r="D447" t="inlineStr">
        <is>
          <t>SÖDERMANLANDS LÄN</t>
        </is>
      </c>
      <c r="E447" t="inlineStr">
        <is>
          <t>FLEN</t>
        </is>
      </c>
      <c r="G447" t="n">
        <v>3.2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s="2" t="inlineStr"/>
    </row>
    <row r="448" ht="15" customHeight="1">
      <c r="A448" t="inlineStr">
        <is>
          <t>A 5260-2022</t>
        </is>
      </c>
      <c r="B448" s="1" t="n">
        <v>44594</v>
      </c>
      <c r="C448" s="1" t="n">
        <v>45175</v>
      </c>
      <c r="D448" t="inlineStr">
        <is>
          <t>SÖDERMANLANDS LÄN</t>
        </is>
      </c>
      <c r="E448" t="inlineStr">
        <is>
          <t>FLEN</t>
        </is>
      </c>
      <c r="G448" t="n">
        <v>1.6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s="2" t="inlineStr"/>
    </row>
    <row r="449" ht="15" customHeight="1">
      <c r="A449" t="inlineStr">
        <is>
          <t>A 5852-2022</t>
        </is>
      </c>
      <c r="B449" s="1" t="n">
        <v>44596</v>
      </c>
      <c r="C449" s="1" t="n">
        <v>45175</v>
      </c>
      <c r="D449" t="inlineStr">
        <is>
          <t>SÖDERMANLANDS LÄN</t>
        </is>
      </c>
      <c r="E449" t="inlineStr">
        <is>
          <t>FLEN</t>
        </is>
      </c>
      <c r="G449" t="n">
        <v>2.6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s="2" t="inlineStr"/>
    </row>
    <row r="450" ht="15" customHeight="1">
      <c r="A450" t="inlineStr">
        <is>
          <t>A 6725-2022</t>
        </is>
      </c>
      <c r="B450" s="1" t="n">
        <v>44602</v>
      </c>
      <c r="C450" s="1" t="n">
        <v>45175</v>
      </c>
      <c r="D450" t="inlineStr">
        <is>
          <t>SÖDERMANLANDS LÄN</t>
        </is>
      </c>
      <c r="E450" t="inlineStr">
        <is>
          <t>FLEN</t>
        </is>
      </c>
      <c r="G450" t="n">
        <v>5.9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s="2" t="inlineStr"/>
    </row>
    <row r="451" ht="15" customHeight="1">
      <c r="A451" t="inlineStr">
        <is>
          <t>A 7242-2022</t>
        </is>
      </c>
      <c r="B451" s="1" t="n">
        <v>44606</v>
      </c>
      <c r="C451" s="1" t="n">
        <v>45175</v>
      </c>
      <c r="D451" t="inlineStr">
        <is>
          <t>SÖDERMANLANDS LÄN</t>
        </is>
      </c>
      <c r="E451" t="inlineStr">
        <is>
          <t>FLEN</t>
        </is>
      </c>
      <c r="G451" t="n">
        <v>0.5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s="2" t="inlineStr"/>
    </row>
    <row r="452" ht="15" customHeight="1">
      <c r="A452" t="inlineStr">
        <is>
          <t>A 7863-2022</t>
        </is>
      </c>
      <c r="B452" s="1" t="n">
        <v>44608</v>
      </c>
      <c r="C452" s="1" t="n">
        <v>45175</v>
      </c>
      <c r="D452" t="inlineStr">
        <is>
          <t>SÖDERMANLANDS LÄN</t>
        </is>
      </c>
      <c r="E452" t="inlineStr">
        <is>
          <t>FLEN</t>
        </is>
      </c>
      <c r="F452" t="inlineStr">
        <is>
          <t>Övriga statliga verk och myndigheter</t>
        </is>
      </c>
      <c r="G452" t="n">
        <v>0.8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s="2" t="inlineStr"/>
    </row>
    <row r="453" ht="15" customHeight="1">
      <c r="A453" t="inlineStr">
        <is>
          <t>A 8301-2022</t>
        </is>
      </c>
      <c r="B453" s="1" t="n">
        <v>44610</v>
      </c>
      <c r="C453" s="1" t="n">
        <v>45175</v>
      </c>
      <c r="D453" t="inlineStr">
        <is>
          <t>SÖDERMANLANDS LÄN</t>
        </is>
      </c>
      <c r="E453" t="inlineStr">
        <is>
          <t>FLEN</t>
        </is>
      </c>
      <c r="F453" t="inlineStr">
        <is>
          <t>Övriga statliga verk och myndigheter</t>
        </is>
      </c>
      <c r="G453" t="n">
        <v>3.3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s="2" t="inlineStr"/>
    </row>
    <row r="454" ht="15" customHeight="1">
      <c r="A454" t="inlineStr">
        <is>
          <t>A 8903-2022</t>
        </is>
      </c>
      <c r="B454" s="1" t="n">
        <v>44614</v>
      </c>
      <c r="C454" s="1" t="n">
        <v>45175</v>
      </c>
      <c r="D454" t="inlineStr">
        <is>
          <t>SÖDERMANLANDS LÄN</t>
        </is>
      </c>
      <c r="E454" t="inlineStr">
        <is>
          <t>FLEN</t>
        </is>
      </c>
      <c r="G454" t="n">
        <v>1.3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s="2" t="inlineStr"/>
    </row>
    <row r="455" ht="15" customHeight="1">
      <c r="A455" t="inlineStr">
        <is>
          <t>A 8990-2022</t>
        </is>
      </c>
      <c r="B455" s="1" t="n">
        <v>44614</v>
      </c>
      <c r="C455" s="1" t="n">
        <v>45175</v>
      </c>
      <c r="D455" t="inlineStr">
        <is>
          <t>SÖDERMANLANDS LÄN</t>
        </is>
      </c>
      <c r="E455" t="inlineStr">
        <is>
          <t>FLEN</t>
        </is>
      </c>
      <c r="G455" t="n">
        <v>0.9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s="2" t="inlineStr"/>
    </row>
    <row r="456" ht="15" customHeight="1">
      <c r="A456" t="inlineStr">
        <is>
          <t>A 8793-2022</t>
        </is>
      </c>
      <c r="B456" s="1" t="n">
        <v>44614</v>
      </c>
      <c r="C456" s="1" t="n">
        <v>45175</v>
      </c>
      <c r="D456" t="inlineStr">
        <is>
          <t>SÖDERMANLANDS LÄN</t>
        </is>
      </c>
      <c r="E456" t="inlineStr">
        <is>
          <t>FLEN</t>
        </is>
      </c>
      <c r="G456" t="n">
        <v>2.2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s="2" t="inlineStr"/>
    </row>
    <row r="457" ht="15" customHeight="1">
      <c r="A457" t="inlineStr">
        <is>
          <t>A 9431-2022</t>
        </is>
      </c>
      <c r="B457" s="1" t="n">
        <v>44616</v>
      </c>
      <c r="C457" s="1" t="n">
        <v>45175</v>
      </c>
      <c r="D457" t="inlineStr">
        <is>
          <t>SÖDERMANLANDS LÄN</t>
        </is>
      </c>
      <c r="E457" t="inlineStr">
        <is>
          <t>FLEN</t>
        </is>
      </c>
      <c r="G457" t="n">
        <v>1.3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s="2" t="inlineStr"/>
    </row>
    <row r="458" ht="15" customHeight="1">
      <c r="A458" t="inlineStr">
        <is>
          <t>A 10827-2022</t>
        </is>
      </c>
      <c r="B458" s="1" t="n">
        <v>44624</v>
      </c>
      <c r="C458" s="1" t="n">
        <v>45175</v>
      </c>
      <c r="D458" t="inlineStr">
        <is>
          <t>SÖDERMANLANDS LÄN</t>
        </is>
      </c>
      <c r="E458" t="inlineStr">
        <is>
          <t>FLEN</t>
        </is>
      </c>
      <c r="G458" t="n">
        <v>3.6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s="2" t="inlineStr"/>
    </row>
    <row r="459" ht="15" customHeight="1">
      <c r="A459" t="inlineStr">
        <is>
          <t>A 10771-2022</t>
        </is>
      </c>
      <c r="B459" s="1" t="n">
        <v>44624</v>
      </c>
      <c r="C459" s="1" t="n">
        <v>45175</v>
      </c>
      <c r="D459" t="inlineStr">
        <is>
          <t>SÖDERMANLANDS LÄN</t>
        </is>
      </c>
      <c r="E459" t="inlineStr">
        <is>
          <t>FLEN</t>
        </is>
      </c>
      <c r="G459" t="n">
        <v>1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s="2" t="inlineStr"/>
    </row>
    <row r="460" ht="15" customHeight="1">
      <c r="A460" t="inlineStr">
        <is>
          <t>A 10828-2022</t>
        </is>
      </c>
      <c r="B460" s="1" t="n">
        <v>44624</v>
      </c>
      <c r="C460" s="1" t="n">
        <v>45175</v>
      </c>
      <c r="D460" t="inlineStr">
        <is>
          <t>SÖDERMANLANDS LÄN</t>
        </is>
      </c>
      <c r="E460" t="inlineStr">
        <is>
          <t>FLEN</t>
        </is>
      </c>
      <c r="G460" t="n">
        <v>2.4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s="2" t="inlineStr"/>
    </row>
    <row r="461" ht="15" customHeight="1">
      <c r="A461" t="inlineStr">
        <is>
          <t>A 10738-2022</t>
        </is>
      </c>
      <c r="B461" s="1" t="n">
        <v>44624</v>
      </c>
      <c r="C461" s="1" t="n">
        <v>45175</v>
      </c>
      <c r="D461" t="inlineStr">
        <is>
          <t>SÖDERMANLANDS LÄN</t>
        </is>
      </c>
      <c r="E461" t="inlineStr">
        <is>
          <t>FLEN</t>
        </is>
      </c>
      <c r="G461" t="n">
        <v>1.7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s="2" t="inlineStr"/>
    </row>
    <row r="462" ht="15" customHeight="1">
      <c r="A462" t="inlineStr">
        <is>
          <t>A 10745-2022</t>
        </is>
      </c>
      <c r="B462" s="1" t="n">
        <v>44624</v>
      </c>
      <c r="C462" s="1" t="n">
        <v>45175</v>
      </c>
      <c r="D462" t="inlineStr">
        <is>
          <t>SÖDERMANLANDS LÄN</t>
        </is>
      </c>
      <c r="E462" t="inlineStr">
        <is>
          <t>FLEN</t>
        </is>
      </c>
      <c r="G462" t="n">
        <v>4.2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s="2" t="inlineStr"/>
    </row>
    <row r="463" ht="15" customHeight="1">
      <c r="A463" t="inlineStr">
        <is>
          <t>A 12116-2022</t>
        </is>
      </c>
      <c r="B463" s="1" t="n">
        <v>44636</v>
      </c>
      <c r="C463" s="1" t="n">
        <v>45175</v>
      </c>
      <c r="D463" t="inlineStr">
        <is>
          <t>SÖDERMANLANDS LÄN</t>
        </is>
      </c>
      <c r="E463" t="inlineStr">
        <is>
          <t>FLEN</t>
        </is>
      </c>
      <c r="G463" t="n">
        <v>2.3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s="2" t="inlineStr"/>
    </row>
    <row r="464" ht="15" customHeight="1">
      <c r="A464" t="inlineStr">
        <is>
          <t>A 12171-2022</t>
        </is>
      </c>
      <c r="B464" s="1" t="n">
        <v>44636</v>
      </c>
      <c r="C464" s="1" t="n">
        <v>45175</v>
      </c>
      <c r="D464" t="inlineStr">
        <is>
          <t>SÖDERMANLANDS LÄN</t>
        </is>
      </c>
      <c r="E464" t="inlineStr">
        <is>
          <t>FLEN</t>
        </is>
      </c>
      <c r="G464" t="n">
        <v>0.5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s="2" t="inlineStr"/>
    </row>
    <row r="465" ht="15" customHeight="1">
      <c r="A465" t="inlineStr">
        <is>
          <t>A 12172-2022</t>
        </is>
      </c>
      <c r="B465" s="1" t="n">
        <v>44636</v>
      </c>
      <c r="C465" s="1" t="n">
        <v>45175</v>
      </c>
      <c r="D465" t="inlineStr">
        <is>
          <t>SÖDERMANLANDS LÄN</t>
        </is>
      </c>
      <c r="E465" t="inlineStr">
        <is>
          <t>FLEN</t>
        </is>
      </c>
      <c r="G465" t="n">
        <v>2.2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s="2" t="inlineStr"/>
    </row>
    <row r="466" ht="15" customHeight="1">
      <c r="A466" t="inlineStr">
        <is>
          <t>A 12174-2022</t>
        </is>
      </c>
      <c r="B466" s="1" t="n">
        <v>44636</v>
      </c>
      <c r="C466" s="1" t="n">
        <v>45175</v>
      </c>
      <c r="D466" t="inlineStr">
        <is>
          <t>SÖDERMANLANDS LÄN</t>
        </is>
      </c>
      <c r="E466" t="inlineStr">
        <is>
          <t>FLEN</t>
        </is>
      </c>
      <c r="G466" t="n">
        <v>1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s="2" t="inlineStr"/>
    </row>
    <row r="467" ht="15" customHeight="1">
      <c r="A467" t="inlineStr">
        <is>
          <t>A 12303-2022</t>
        </is>
      </c>
      <c r="B467" s="1" t="n">
        <v>44637</v>
      </c>
      <c r="C467" s="1" t="n">
        <v>45175</v>
      </c>
      <c r="D467" t="inlineStr">
        <is>
          <t>SÖDERMANLANDS LÄN</t>
        </is>
      </c>
      <c r="E467" t="inlineStr">
        <is>
          <t>FLEN</t>
        </is>
      </c>
      <c r="G467" t="n">
        <v>1.4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s="2" t="inlineStr"/>
    </row>
    <row r="468" ht="15" customHeight="1">
      <c r="A468" t="inlineStr">
        <is>
          <t>A 12306-2022</t>
        </is>
      </c>
      <c r="B468" s="1" t="n">
        <v>44637</v>
      </c>
      <c r="C468" s="1" t="n">
        <v>45175</v>
      </c>
      <c r="D468" t="inlineStr">
        <is>
          <t>SÖDERMANLANDS LÄN</t>
        </is>
      </c>
      <c r="E468" t="inlineStr">
        <is>
          <t>FLEN</t>
        </is>
      </c>
      <c r="G468" t="n">
        <v>3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s="2" t="inlineStr"/>
    </row>
    <row r="469" ht="15" customHeight="1">
      <c r="A469" t="inlineStr">
        <is>
          <t>A 12608-2022</t>
        </is>
      </c>
      <c r="B469" s="1" t="n">
        <v>44640</v>
      </c>
      <c r="C469" s="1" t="n">
        <v>45175</v>
      </c>
      <c r="D469" t="inlineStr">
        <is>
          <t>SÖDERMANLANDS LÄN</t>
        </is>
      </c>
      <c r="E469" t="inlineStr">
        <is>
          <t>FLEN</t>
        </is>
      </c>
      <c r="G469" t="n">
        <v>1.9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s="2" t="inlineStr"/>
    </row>
    <row r="470" ht="15" customHeight="1">
      <c r="A470" t="inlineStr">
        <is>
          <t>A 13529-2022</t>
        </is>
      </c>
      <c r="B470" s="1" t="n">
        <v>44643</v>
      </c>
      <c r="C470" s="1" t="n">
        <v>45175</v>
      </c>
      <c r="D470" t="inlineStr">
        <is>
          <t>SÖDERMANLANDS LÄN</t>
        </is>
      </c>
      <c r="E470" t="inlineStr">
        <is>
          <t>FLEN</t>
        </is>
      </c>
      <c r="G470" t="n">
        <v>1.5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s="2" t="inlineStr"/>
    </row>
    <row r="471" ht="15" customHeight="1">
      <c r="A471" t="inlineStr">
        <is>
          <t>A 13533-2022</t>
        </is>
      </c>
      <c r="B471" s="1" t="n">
        <v>44643</v>
      </c>
      <c r="C471" s="1" t="n">
        <v>45175</v>
      </c>
      <c r="D471" t="inlineStr">
        <is>
          <t>SÖDERMANLANDS LÄN</t>
        </is>
      </c>
      <c r="E471" t="inlineStr">
        <is>
          <t>FLEN</t>
        </is>
      </c>
      <c r="G471" t="n">
        <v>2.2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s="2" t="inlineStr"/>
    </row>
    <row r="472" ht="15" customHeight="1">
      <c r="A472" t="inlineStr">
        <is>
          <t>A 13544-2022</t>
        </is>
      </c>
      <c r="B472" s="1" t="n">
        <v>44643</v>
      </c>
      <c r="C472" s="1" t="n">
        <v>45175</v>
      </c>
      <c r="D472" t="inlineStr">
        <is>
          <t>SÖDERMANLANDS LÄN</t>
        </is>
      </c>
      <c r="E472" t="inlineStr">
        <is>
          <t>FLEN</t>
        </is>
      </c>
      <c r="G472" t="n">
        <v>1.8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s="2" t="inlineStr"/>
    </row>
    <row r="473" ht="15" customHeight="1">
      <c r="A473" t="inlineStr">
        <is>
          <t>A 13587-2022</t>
        </is>
      </c>
      <c r="B473" s="1" t="n">
        <v>44648</v>
      </c>
      <c r="C473" s="1" t="n">
        <v>45175</v>
      </c>
      <c r="D473" t="inlineStr">
        <is>
          <t>SÖDERMANLANDS LÄN</t>
        </is>
      </c>
      <c r="E473" t="inlineStr">
        <is>
          <t>FLEN</t>
        </is>
      </c>
      <c r="G473" t="n">
        <v>2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s="2" t="inlineStr"/>
    </row>
    <row r="474" ht="15" customHeight="1">
      <c r="A474" t="inlineStr">
        <is>
          <t>A 16163-2022</t>
        </is>
      </c>
      <c r="B474" s="1" t="n">
        <v>44667</v>
      </c>
      <c r="C474" s="1" t="n">
        <v>45175</v>
      </c>
      <c r="D474" t="inlineStr">
        <is>
          <t>SÖDERMANLANDS LÄN</t>
        </is>
      </c>
      <c r="E474" t="inlineStr">
        <is>
          <t>FLEN</t>
        </is>
      </c>
      <c r="G474" t="n">
        <v>4.7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s="2" t="inlineStr"/>
    </row>
    <row r="475" ht="15" customHeight="1">
      <c r="A475" t="inlineStr">
        <is>
          <t>A 16382-2022</t>
        </is>
      </c>
      <c r="B475" s="1" t="n">
        <v>44671</v>
      </c>
      <c r="C475" s="1" t="n">
        <v>45175</v>
      </c>
      <c r="D475" t="inlineStr">
        <is>
          <t>SÖDERMANLANDS LÄN</t>
        </is>
      </c>
      <c r="E475" t="inlineStr">
        <is>
          <t>FLEN</t>
        </is>
      </c>
      <c r="F475" t="inlineStr">
        <is>
          <t>Kyrkan</t>
        </is>
      </c>
      <c r="G475" t="n">
        <v>4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s="2" t="inlineStr"/>
    </row>
    <row r="476" ht="15" customHeight="1">
      <c r="A476" t="inlineStr">
        <is>
          <t>A 16937-2022</t>
        </is>
      </c>
      <c r="B476" s="1" t="n">
        <v>44676</v>
      </c>
      <c r="C476" s="1" t="n">
        <v>45175</v>
      </c>
      <c r="D476" t="inlineStr">
        <is>
          <t>SÖDERMANLANDS LÄN</t>
        </is>
      </c>
      <c r="E476" t="inlineStr">
        <is>
          <t>FLEN</t>
        </is>
      </c>
      <c r="G476" t="n">
        <v>1.1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s="2" t="inlineStr"/>
    </row>
    <row r="477" ht="15" customHeight="1">
      <c r="A477" t="inlineStr">
        <is>
          <t>A 17662-2022</t>
        </is>
      </c>
      <c r="B477" s="1" t="n">
        <v>44680</v>
      </c>
      <c r="C477" s="1" t="n">
        <v>45175</v>
      </c>
      <c r="D477" t="inlineStr">
        <is>
          <t>SÖDERMANLANDS LÄN</t>
        </is>
      </c>
      <c r="E477" t="inlineStr">
        <is>
          <t>FLEN</t>
        </is>
      </c>
      <c r="G477" t="n">
        <v>1.7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s="2" t="inlineStr"/>
    </row>
    <row r="478" ht="15" customHeight="1">
      <c r="A478" t="inlineStr">
        <is>
          <t>A 19994-2022</t>
        </is>
      </c>
      <c r="B478" s="1" t="n">
        <v>44697</v>
      </c>
      <c r="C478" s="1" t="n">
        <v>45175</v>
      </c>
      <c r="D478" t="inlineStr">
        <is>
          <t>SÖDERMANLANDS LÄN</t>
        </is>
      </c>
      <c r="E478" t="inlineStr">
        <is>
          <t>FLEN</t>
        </is>
      </c>
      <c r="F478" t="inlineStr">
        <is>
          <t>Kyrkan</t>
        </is>
      </c>
      <c r="G478" t="n">
        <v>3.2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s="2" t="inlineStr"/>
    </row>
    <row r="479" ht="15" customHeight="1">
      <c r="A479" t="inlineStr">
        <is>
          <t>A 20013-2022</t>
        </is>
      </c>
      <c r="B479" s="1" t="n">
        <v>44697</v>
      </c>
      <c r="C479" s="1" t="n">
        <v>45175</v>
      </c>
      <c r="D479" t="inlineStr">
        <is>
          <t>SÖDERMANLANDS LÄN</t>
        </is>
      </c>
      <c r="E479" t="inlineStr">
        <is>
          <t>FLEN</t>
        </is>
      </c>
      <c r="G479" t="n">
        <v>0.9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s="2" t="inlineStr"/>
    </row>
    <row r="480" ht="15" customHeight="1">
      <c r="A480" t="inlineStr">
        <is>
          <t>A 20791-2022</t>
        </is>
      </c>
      <c r="B480" s="1" t="n">
        <v>44701</v>
      </c>
      <c r="C480" s="1" t="n">
        <v>45175</v>
      </c>
      <c r="D480" t="inlineStr">
        <is>
          <t>SÖDERMANLANDS LÄN</t>
        </is>
      </c>
      <c r="E480" t="inlineStr">
        <is>
          <t>FLEN</t>
        </is>
      </c>
      <c r="G480" t="n">
        <v>3.9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s="2" t="inlineStr"/>
    </row>
    <row r="481" ht="15" customHeight="1">
      <c r="A481" t="inlineStr">
        <is>
          <t>A 21218-2022</t>
        </is>
      </c>
      <c r="B481" s="1" t="n">
        <v>44704</v>
      </c>
      <c r="C481" s="1" t="n">
        <v>45175</v>
      </c>
      <c r="D481" t="inlineStr">
        <is>
          <t>SÖDERMANLANDS LÄN</t>
        </is>
      </c>
      <c r="E481" t="inlineStr">
        <is>
          <t>FLEN</t>
        </is>
      </c>
      <c r="G481" t="n">
        <v>1.2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s="2" t="inlineStr"/>
    </row>
    <row r="482" ht="15" customHeight="1">
      <c r="A482" t="inlineStr">
        <is>
          <t>A 21351-2022</t>
        </is>
      </c>
      <c r="B482" s="1" t="n">
        <v>44705</v>
      </c>
      <c r="C482" s="1" t="n">
        <v>45175</v>
      </c>
      <c r="D482" t="inlineStr">
        <is>
          <t>SÖDERMANLANDS LÄN</t>
        </is>
      </c>
      <c r="E482" t="inlineStr">
        <is>
          <t>FLEN</t>
        </is>
      </c>
      <c r="G482" t="n">
        <v>1.1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s="2" t="inlineStr"/>
    </row>
    <row r="483" ht="15" customHeight="1">
      <c r="A483" t="inlineStr">
        <is>
          <t>A 22883-2022</t>
        </is>
      </c>
      <c r="B483" s="1" t="n">
        <v>44715</v>
      </c>
      <c r="C483" s="1" t="n">
        <v>45175</v>
      </c>
      <c r="D483" t="inlineStr">
        <is>
          <t>SÖDERMANLANDS LÄN</t>
        </is>
      </c>
      <c r="E483" t="inlineStr">
        <is>
          <t>FLEN</t>
        </is>
      </c>
      <c r="F483" t="inlineStr">
        <is>
          <t>Holmen skog AB</t>
        </is>
      </c>
      <c r="G483" t="n">
        <v>2.7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s="2" t="inlineStr"/>
    </row>
    <row r="484" ht="15" customHeight="1">
      <c r="A484" t="inlineStr">
        <is>
          <t>A 22881-2022</t>
        </is>
      </c>
      <c r="B484" s="1" t="n">
        <v>44715</v>
      </c>
      <c r="C484" s="1" t="n">
        <v>45175</v>
      </c>
      <c r="D484" t="inlineStr">
        <is>
          <t>SÖDERMANLANDS LÄN</t>
        </is>
      </c>
      <c r="E484" t="inlineStr">
        <is>
          <t>FLEN</t>
        </is>
      </c>
      <c r="F484" t="inlineStr">
        <is>
          <t>Holmen skog AB</t>
        </is>
      </c>
      <c r="G484" t="n">
        <v>1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s="2" t="inlineStr"/>
    </row>
    <row r="485" ht="15" customHeight="1">
      <c r="A485" t="inlineStr">
        <is>
          <t>A 23103-2022</t>
        </is>
      </c>
      <c r="B485" s="1" t="n">
        <v>44719</v>
      </c>
      <c r="C485" s="1" t="n">
        <v>45175</v>
      </c>
      <c r="D485" t="inlineStr">
        <is>
          <t>SÖDERMANLANDS LÄN</t>
        </is>
      </c>
      <c r="E485" t="inlineStr">
        <is>
          <t>FLEN</t>
        </is>
      </c>
      <c r="G485" t="n">
        <v>11.7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s="2" t="inlineStr"/>
      <c r="U485">
        <f>HYPERLINK("https://klasma.github.io/Logging_FLEN/knärot/A 23103-2022.png")</f>
        <v/>
      </c>
      <c r="V485">
        <f>HYPERLINK("https://klasma.github.io/Logging_FLEN/klagomål/A 23103-2022.docx")</f>
        <v/>
      </c>
      <c r="W485">
        <f>HYPERLINK("https://klasma.github.io/Logging_FLEN/klagomålsmail/A 23103-2022.docx")</f>
        <v/>
      </c>
      <c r="X485">
        <f>HYPERLINK("https://klasma.github.io/Logging_FLEN/tillsyn/A 23103-2022.docx")</f>
        <v/>
      </c>
      <c r="Y485">
        <f>HYPERLINK("https://klasma.github.io/Logging_FLEN/tillsynsmail/A 23103-2022.docx")</f>
        <v/>
      </c>
    </row>
    <row r="486" ht="15" customHeight="1">
      <c r="A486" t="inlineStr">
        <is>
          <t>A 23835-2022</t>
        </is>
      </c>
      <c r="B486" s="1" t="n">
        <v>44722</v>
      </c>
      <c r="C486" s="1" t="n">
        <v>45175</v>
      </c>
      <c r="D486" t="inlineStr">
        <is>
          <t>SÖDERMANLANDS LÄN</t>
        </is>
      </c>
      <c r="E486" t="inlineStr">
        <is>
          <t>FLEN</t>
        </is>
      </c>
      <c r="G486" t="n">
        <v>0.9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s="2" t="inlineStr"/>
    </row>
    <row r="487" ht="15" customHeight="1">
      <c r="A487" t="inlineStr">
        <is>
          <t>A 24212-2022</t>
        </is>
      </c>
      <c r="B487" s="1" t="n">
        <v>44725</v>
      </c>
      <c r="C487" s="1" t="n">
        <v>45175</v>
      </c>
      <c r="D487" t="inlineStr">
        <is>
          <t>SÖDERMANLANDS LÄN</t>
        </is>
      </c>
      <c r="E487" t="inlineStr">
        <is>
          <t>FLEN</t>
        </is>
      </c>
      <c r="G487" t="n">
        <v>0.5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s="2" t="inlineStr"/>
    </row>
    <row r="488" ht="15" customHeight="1">
      <c r="A488" t="inlineStr">
        <is>
          <t>A 25823-2022</t>
        </is>
      </c>
      <c r="B488" s="1" t="n">
        <v>44733</v>
      </c>
      <c r="C488" s="1" t="n">
        <v>45175</v>
      </c>
      <c r="D488" t="inlineStr">
        <is>
          <t>SÖDERMANLANDS LÄN</t>
        </is>
      </c>
      <c r="E488" t="inlineStr">
        <is>
          <t>FLEN</t>
        </is>
      </c>
      <c r="G488" t="n">
        <v>8.699999999999999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s="2" t="inlineStr"/>
    </row>
    <row r="489" ht="15" customHeight="1">
      <c r="A489" t="inlineStr">
        <is>
          <t>A 26663-2022</t>
        </is>
      </c>
      <c r="B489" s="1" t="n">
        <v>44739</v>
      </c>
      <c r="C489" s="1" t="n">
        <v>45175</v>
      </c>
      <c r="D489" t="inlineStr">
        <is>
          <t>SÖDERMANLANDS LÄN</t>
        </is>
      </c>
      <c r="E489" t="inlineStr">
        <is>
          <t>FLEN</t>
        </is>
      </c>
      <c r="G489" t="n">
        <v>5.9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s="2" t="inlineStr"/>
    </row>
    <row r="490" ht="15" customHeight="1">
      <c r="A490" t="inlineStr">
        <is>
          <t>A 26513-2022</t>
        </is>
      </c>
      <c r="B490" s="1" t="n">
        <v>44739</v>
      </c>
      <c r="C490" s="1" t="n">
        <v>45175</v>
      </c>
      <c r="D490" t="inlineStr">
        <is>
          <t>SÖDERMANLANDS LÄN</t>
        </is>
      </c>
      <c r="E490" t="inlineStr">
        <is>
          <t>FLEN</t>
        </is>
      </c>
      <c r="G490" t="n">
        <v>1.4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s="2" t="inlineStr"/>
    </row>
    <row r="491" ht="15" customHeight="1">
      <c r="A491" t="inlineStr">
        <is>
          <t>A 27146-2022</t>
        </is>
      </c>
      <c r="B491" s="1" t="n">
        <v>44741</v>
      </c>
      <c r="C491" s="1" t="n">
        <v>45175</v>
      </c>
      <c r="D491" t="inlineStr">
        <is>
          <t>SÖDERMANLANDS LÄN</t>
        </is>
      </c>
      <c r="E491" t="inlineStr">
        <is>
          <t>FLEN</t>
        </is>
      </c>
      <c r="G491" t="n">
        <v>1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s="2" t="inlineStr"/>
    </row>
    <row r="492" ht="15" customHeight="1">
      <c r="A492" t="inlineStr">
        <is>
          <t>A 27512-2022</t>
        </is>
      </c>
      <c r="B492" s="1" t="n">
        <v>44742</v>
      </c>
      <c r="C492" s="1" t="n">
        <v>45175</v>
      </c>
      <c r="D492" t="inlineStr">
        <is>
          <t>SÖDERMANLANDS LÄN</t>
        </is>
      </c>
      <c r="E492" t="inlineStr">
        <is>
          <t>FLEN</t>
        </is>
      </c>
      <c r="G492" t="n">
        <v>2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s="2" t="inlineStr"/>
    </row>
    <row r="493" ht="15" customHeight="1">
      <c r="A493" t="inlineStr">
        <is>
          <t>A 28153-2022</t>
        </is>
      </c>
      <c r="B493" s="1" t="n">
        <v>44746</v>
      </c>
      <c r="C493" s="1" t="n">
        <v>45175</v>
      </c>
      <c r="D493" t="inlineStr">
        <is>
          <t>SÖDERMANLANDS LÄN</t>
        </is>
      </c>
      <c r="E493" t="inlineStr">
        <is>
          <t>FLEN</t>
        </is>
      </c>
      <c r="G493" t="n">
        <v>3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s="2" t="inlineStr"/>
    </row>
    <row r="494" ht="15" customHeight="1">
      <c r="A494" t="inlineStr">
        <is>
          <t>A 29378-2022</t>
        </is>
      </c>
      <c r="B494" s="1" t="n">
        <v>44752</v>
      </c>
      <c r="C494" s="1" t="n">
        <v>45175</v>
      </c>
      <c r="D494" t="inlineStr">
        <is>
          <t>SÖDERMANLANDS LÄN</t>
        </is>
      </c>
      <c r="E494" t="inlineStr">
        <is>
          <t>FLEN</t>
        </is>
      </c>
      <c r="G494" t="n">
        <v>0.7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s="2" t="inlineStr"/>
    </row>
    <row r="495" ht="15" customHeight="1">
      <c r="A495" t="inlineStr">
        <is>
          <t>A 29380-2022</t>
        </is>
      </c>
      <c r="B495" s="1" t="n">
        <v>44752</v>
      </c>
      <c r="C495" s="1" t="n">
        <v>45175</v>
      </c>
      <c r="D495" t="inlineStr">
        <is>
          <t>SÖDERMANLANDS LÄN</t>
        </is>
      </c>
      <c r="E495" t="inlineStr">
        <is>
          <t>FLEN</t>
        </is>
      </c>
      <c r="G495" t="n">
        <v>1.2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s="2" t="inlineStr"/>
    </row>
    <row r="496" ht="15" customHeight="1">
      <c r="A496" t="inlineStr">
        <is>
          <t>A 29367-2022</t>
        </is>
      </c>
      <c r="B496" s="1" t="n">
        <v>44752</v>
      </c>
      <c r="C496" s="1" t="n">
        <v>45175</v>
      </c>
      <c r="D496" t="inlineStr">
        <is>
          <t>SÖDERMANLANDS LÄN</t>
        </is>
      </c>
      <c r="E496" t="inlineStr">
        <is>
          <t>FLEN</t>
        </is>
      </c>
      <c r="G496" t="n">
        <v>0.5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s="2" t="inlineStr"/>
    </row>
    <row r="497" ht="15" customHeight="1">
      <c r="A497" t="inlineStr">
        <is>
          <t>A 29384-2022</t>
        </is>
      </c>
      <c r="B497" s="1" t="n">
        <v>44752</v>
      </c>
      <c r="C497" s="1" t="n">
        <v>45175</v>
      </c>
      <c r="D497" t="inlineStr">
        <is>
          <t>SÖDERMANLANDS LÄN</t>
        </is>
      </c>
      <c r="E497" t="inlineStr">
        <is>
          <t>FLEN</t>
        </is>
      </c>
      <c r="G497" t="n">
        <v>0.6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s="2" t="inlineStr"/>
    </row>
    <row r="498" ht="15" customHeight="1">
      <c r="A498" t="inlineStr">
        <is>
          <t>A 29389-2022</t>
        </is>
      </c>
      <c r="B498" s="1" t="n">
        <v>44753</v>
      </c>
      <c r="C498" s="1" t="n">
        <v>45175</v>
      </c>
      <c r="D498" t="inlineStr">
        <is>
          <t>SÖDERMANLANDS LÄN</t>
        </is>
      </c>
      <c r="E498" t="inlineStr">
        <is>
          <t>FLEN</t>
        </is>
      </c>
      <c r="F498" t="inlineStr">
        <is>
          <t>Övriga statliga verk och myndigheter</t>
        </is>
      </c>
      <c r="G498" t="n">
        <v>3.8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s="2" t="inlineStr"/>
    </row>
    <row r="499" ht="15" customHeight="1">
      <c r="A499" t="inlineStr">
        <is>
          <t>A 31077-2022</t>
        </is>
      </c>
      <c r="B499" s="1" t="n">
        <v>44769</v>
      </c>
      <c r="C499" s="1" t="n">
        <v>45175</v>
      </c>
      <c r="D499" t="inlineStr">
        <is>
          <t>SÖDERMANLANDS LÄN</t>
        </is>
      </c>
      <c r="E499" t="inlineStr">
        <is>
          <t>FLEN</t>
        </is>
      </c>
      <c r="G499" t="n">
        <v>1.6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s="2" t="inlineStr"/>
    </row>
    <row r="500" ht="15" customHeight="1">
      <c r="A500" t="inlineStr">
        <is>
          <t>A 31068-2022</t>
        </is>
      </c>
      <c r="B500" s="1" t="n">
        <v>44769</v>
      </c>
      <c r="C500" s="1" t="n">
        <v>45175</v>
      </c>
      <c r="D500" t="inlineStr">
        <is>
          <t>SÖDERMANLANDS LÄN</t>
        </is>
      </c>
      <c r="E500" t="inlineStr">
        <is>
          <t>FLEN</t>
        </is>
      </c>
      <c r="G500" t="n">
        <v>0.9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s="2" t="inlineStr"/>
    </row>
    <row r="501" ht="15" customHeight="1">
      <c r="A501" t="inlineStr">
        <is>
          <t>A 31083-2022</t>
        </is>
      </c>
      <c r="B501" s="1" t="n">
        <v>44769</v>
      </c>
      <c r="C501" s="1" t="n">
        <v>45175</v>
      </c>
      <c r="D501" t="inlineStr">
        <is>
          <t>SÖDERMANLANDS LÄN</t>
        </is>
      </c>
      <c r="E501" t="inlineStr">
        <is>
          <t>FLEN</t>
        </is>
      </c>
      <c r="G501" t="n">
        <v>7.1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s="2" t="inlineStr"/>
    </row>
    <row r="502" ht="15" customHeight="1">
      <c r="A502" t="inlineStr">
        <is>
          <t>A 31096-2022</t>
        </is>
      </c>
      <c r="B502" s="1" t="n">
        <v>44769</v>
      </c>
      <c r="C502" s="1" t="n">
        <v>45175</v>
      </c>
      <c r="D502" t="inlineStr">
        <is>
          <t>SÖDERMANLANDS LÄN</t>
        </is>
      </c>
      <c r="E502" t="inlineStr">
        <is>
          <t>FLEN</t>
        </is>
      </c>
      <c r="G502" t="n">
        <v>1.4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s="2" t="inlineStr"/>
    </row>
    <row r="503" ht="15" customHeight="1">
      <c r="A503" t="inlineStr">
        <is>
          <t>A 31079-2022</t>
        </is>
      </c>
      <c r="B503" s="1" t="n">
        <v>44769</v>
      </c>
      <c r="C503" s="1" t="n">
        <v>45175</v>
      </c>
      <c r="D503" t="inlineStr">
        <is>
          <t>SÖDERMANLANDS LÄN</t>
        </is>
      </c>
      <c r="E503" t="inlineStr">
        <is>
          <t>FLEN</t>
        </is>
      </c>
      <c r="G503" t="n">
        <v>0.5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s="2" t="inlineStr"/>
    </row>
    <row r="504" ht="15" customHeight="1">
      <c r="A504" t="inlineStr">
        <is>
          <t>A 31175-2022</t>
        </is>
      </c>
      <c r="B504" s="1" t="n">
        <v>44770</v>
      </c>
      <c r="C504" s="1" t="n">
        <v>45175</v>
      </c>
      <c r="D504" t="inlineStr">
        <is>
          <t>SÖDERMANLANDS LÄN</t>
        </is>
      </c>
      <c r="E504" t="inlineStr">
        <is>
          <t>FLEN</t>
        </is>
      </c>
      <c r="F504" t="inlineStr">
        <is>
          <t>Övriga statliga verk och myndigheter</t>
        </is>
      </c>
      <c r="G504" t="n">
        <v>3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s="2" t="inlineStr"/>
    </row>
    <row r="505" ht="15" customHeight="1">
      <c r="A505" t="inlineStr">
        <is>
          <t>A 31238-2022</t>
        </is>
      </c>
      <c r="B505" s="1" t="n">
        <v>44771</v>
      </c>
      <c r="C505" s="1" t="n">
        <v>45175</v>
      </c>
      <c r="D505" t="inlineStr">
        <is>
          <t>SÖDERMANLANDS LÄN</t>
        </is>
      </c>
      <c r="E505" t="inlineStr">
        <is>
          <t>FLEN</t>
        </is>
      </c>
      <c r="G505" t="n">
        <v>7.5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s="2" t="inlineStr"/>
    </row>
    <row r="506" ht="15" customHeight="1">
      <c r="A506" t="inlineStr">
        <is>
          <t>A 31427-2022</t>
        </is>
      </c>
      <c r="B506" s="1" t="n">
        <v>44774</v>
      </c>
      <c r="C506" s="1" t="n">
        <v>45175</v>
      </c>
      <c r="D506" t="inlineStr">
        <is>
          <t>SÖDERMANLANDS LÄN</t>
        </is>
      </c>
      <c r="E506" t="inlineStr">
        <is>
          <t>FLEN</t>
        </is>
      </c>
      <c r="G506" t="n">
        <v>3.7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s="2" t="inlineStr"/>
    </row>
    <row r="507" ht="15" customHeight="1">
      <c r="A507" t="inlineStr">
        <is>
          <t>A 32023-2022</t>
        </is>
      </c>
      <c r="B507" s="1" t="n">
        <v>44778</v>
      </c>
      <c r="C507" s="1" t="n">
        <v>45175</v>
      </c>
      <c r="D507" t="inlineStr">
        <is>
          <t>SÖDERMANLANDS LÄN</t>
        </is>
      </c>
      <c r="E507" t="inlineStr">
        <is>
          <t>FLEN</t>
        </is>
      </c>
      <c r="G507" t="n">
        <v>1.7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s="2" t="inlineStr"/>
    </row>
    <row r="508" ht="15" customHeight="1">
      <c r="A508" t="inlineStr">
        <is>
          <t>A 32098-2022</t>
        </is>
      </c>
      <c r="B508" s="1" t="n">
        <v>44778</v>
      </c>
      <c r="C508" s="1" t="n">
        <v>45175</v>
      </c>
      <c r="D508" t="inlineStr">
        <is>
          <t>SÖDERMANLANDS LÄN</t>
        </is>
      </c>
      <c r="E508" t="inlineStr">
        <is>
          <t>FLEN</t>
        </is>
      </c>
      <c r="G508" t="n">
        <v>0.8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s="2" t="inlineStr"/>
    </row>
    <row r="509" ht="15" customHeight="1">
      <c r="A509" t="inlineStr">
        <is>
          <t>A 32432-2022</t>
        </is>
      </c>
      <c r="B509" s="1" t="n">
        <v>44782</v>
      </c>
      <c r="C509" s="1" t="n">
        <v>45175</v>
      </c>
      <c r="D509" t="inlineStr">
        <is>
          <t>SÖDERMANLANDS LÄN</t>
        </is>
      </c>
      <c r="E509" t="inlineStr">
        <is>
          <t>FLEN</t>
        </is>
      </c>
      <c r="G509" t="n">
        <v>6.4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s="2" t="inlineStr"/>
    </row>
    <row r="510" ht="15" customHeight="1">
      <c r="A510" t="inlineStr">
        <is>
          <t>A 33101-2022</t>
        </is>
      </c>
      <c r="B510" s="1" t="n">
        <v>44785</v>
      </c>
      <c r="C510" s="1" t="n">
        <v>45175</v>
      </c>
      <c r="D510" t="inlineStr">
        <is>
          <t>SÖDERMANLANDS LÄN</t>
        </is>
      </c>
      <c r="E510" t="inlineStr">
        <is>
          <t>FLEN</t>
        </is>
      </c>
      <c r="G510" t="n">
        <v>0.9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s="2" t="inlineStr"/>
    </row>
    <row r="511" ht="15" customHeight="1">
      <c r="A511" t="inlineStr">
        <is>
          <t>A 33103-2022</t>
        </is>
      </c>
      <c r="B511" s="1" t="n">
        <v>44785</v>
      </c>
      <c r="C511" s="1" t="n">
        <v>45175</v>
      </c>
      <c r="D511" t="inlineStr">
        <is>
          <t>SÖDERMANLANDS LÄN</t>
        </is>
      </c>
      <c r="E511" t="inlineStr">
        <is>
          <t>FLEN</t>
        </is>
      </c>
      <c r="G511" t="n">
        <v>1.8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s="2" t="inlineStr"/>
    </row>
    <row r="512" ht="15" customHeight="1">
      <c r="A512" t="inlineStr">
        <is>
          <t>A 34095-2022</t>
        </is>
      </c>
      <c r="B512" s="1" t="n">
        <v>44791</v>
      </c>
      <c r="C512" s="1" t="n">
        <v>45175</v>
      </c>
      <c r="D512" t="inlineStr">
        <is>
          <t>SÖDERMANLANDS LÄN</t>
        </is>
      </c>
      <c r="E512" t="inlineStr">
        <is>
          <t>FLEN</t>
        </is>
      </c>
      <c r="G512" t="n">
        <v>3.6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s="2" t="inlineStr"/>
    </row>
    <row r="513" ht="15" customHeight="1">
      <c r="A513" t="inlineStr">
        <is>
          <t>A 34598-2022</t>
        </is>
      </c>
      <c r="B513" s="1" t="n">
        <v>44795</v>
      </c>
      <c r="C513" s="1" t="n">
        <v>45175</v>
      </c>
      <c r="D513" t="inlineStr">
        <is>
          <t>SÖDERMANLANDS LÄN</t>
        </is>
      </c>
      <c r="E513" t="inlineStr">
        <is>
          <t>FLEN</t>
        </is>
      </c>
      <c r="F513" t="inlineStr">
        <is>
          <t>Övriga statliga verk och myndigheter</t>
        </is>
      </c>
      <c r="G513" t="n">
        <v>0.8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s="2" t="inlineStr"/>
    </row>
    <row r="514" ht="15" customHeight="1">
      <c r="A514" t="inlineStr">
        <is>
          <t>A 34817-2022</t>
        </is>
      </c>
      <c r="B514" s="1" t="n">
        <v>44796</v>
      </c>
      <c r="C514" s="1" t="n">
        <v>45175</v>
      </c>
      <c r="D514" t="inlineStr">
        <is>
          <t>SÖDERMANLANDS LÄN</t>
        </is>
      </c>
      <c r="E514" t="inlineStr">
        <is>
          <t>FLEN</t>
        </is>
      </c>
      <c r="G514" t="n">
        <v>3.8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s="2" t="inlineStr"/>
    </row>
    <row r="515" ht="15" customHeight="1">
      <c r="A515" t="inlineStr">
        <is>
          <t>A 37256-2022</t>
        </is>
      </c>
      <c r="B515" s="1" t="n">
        <v>44807</v>
      </c>
      <c r="C515" s="1" t="n">
        <v>45175</v>
      </c>
      <c r="D515" t="inlineStr">
        <is>
          <t>SÖDERMANLANDS LÄN</t>
        </is>
      </c>
      <c r="E515" t="inlineStr">
        <is>
          <t>FLEN</t>
        </is>
      </c>
      <c r="G515" t="n">
        <v>4.9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s="2" t="inlineStr"/>
    </row>
    <row r="516" ht="15" customHeight="1">
      <c r="A516" t="inlineStr">
        <is>
          <t>A 37257-2022</t>
        </is>
      </c>
      <c r="B516" s="1" t="n">
        <v>44807</v>
      </c>
      <c r="C516" s="1" t="n">
        <v>45175</v>
      </c>
      <c r="D516" t="inlineStr">
        <is>
          <t>SÖDERMANLANDS LÄN</t>
        </is>
      </c>
      <c r="E516" t="inlineStr">
        <is>
          <t>FLEN</t>
        </is>
      </c>
      <c r="G516" t="n">
        <v>1.4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s="2" t="inlineStr"/>
    </row>
    <row r="517" ht="15" customHeight="1">
      <c r="A517" t="inlineStr">
        <is>
          <t>A 38832-2022</t>
        </is>
      </c>
      <c r="B517" s="1" t="n">
        <v>44814</v>
      </c>
      <c r="C517" s="1" t="n">
        <v>45175</v>
      </c>
      <c r="D517" t="inlineStr">
        <is>
          <t>SÖDERMANLANDS LÄN</t>
        </is>
      </c>
      <c r="E517" t="inlineStr">
        <is>
          <t>FLEN</t>
        </is>
      </c>
      <c r="G517" t="n">
        <v>1.8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s="2" t="inlineStr"/>
    </row>
    <row r="518" ht="15" customHeight="1">
      <c r="A518" t="inlineStr">
        <is>
          <t>A 39787-2022</t>
        </is>
      </c>
      <c r="B518" s="1" t="n">
        <v>44817</v>
      </c>
      <c r="C518" s="1" t="n">
        <v>45175</v>
      </c>
      <c r="D518" t="inlineStr">
        <is>
          <t>SÖDERMANLANDS LÄN</t>
        </is>
      </c>
      <c r="E518" t="inlineStr">
        <is>
          <t>FLEN</t>
        </is>
      </c>
      <c r="G518" t="n">
        <v>2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s="2" t="inlineStr"/>
    </row>
    <row r="519" ht="15" customHeight="1">
      <c r="A519" t="inlineStr">
        <is>
          <t>A 39673-2022</t>
        </is>
      </c>
      <c r="B519" s="1" t="n">
        <v>44818</v>
      </c>
      <c r="C519" s="1" t="n">
        <v>45175</v>
      </c>
      <c r="D519" t="inlineStr">
        <is>
          <t>SÖDERMANLANDS LÄN</t>
        </is>
      </c>
      <c r="E519" t="inlineStr">
        <is>
          <t>FLEN</t>
        </is>
      </c>
      <c r="G519" t="n">
        <v>0.9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s="2" t="inlineStr"/>
    </row>
    <row r="520" ht="15" customHeight="1">
      <c r="A520" t="inlineStr">
        <is>
          <t>A 39671-2022</t>
        </is>
      </c>
      <c r="B520" s="1" t="n">
        <v>44818</v>
      </c>
      <c r="C520" s="1" t="n">
        <v>45175</v>
      </c>
      <c r="D520" t="inlineStr">
        <is>
          <t>SÖDERMANLANDS LÄN</t>
        </is>
      </c>
      <c r="E520" t="inlineStr">
        <is>
          <t>FLEN</t>
        </is>
      </c>
      <c r="G520" t="n">
        <v>0.8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s="2" t="inlineStr"/>
    </row>
    <row r="521" ht="15" customHeight="1">
      <c r="A521" t="inlineStr">
        <is>
          <t>A 40198-2022</t>
        </is>
      </c>
      <c r="B521" s="1" t="n">
        <v>44818</v>
      </c>
      <c r="C521" s="1" t="n">
        <v>45175</v>
      </c>
      <c r="D521" t="inlineStr">
        <is>
          <t>SÖDERMANLANDS LÄN</t>
        </is>
      </c>
      <c r="E521" t="inlineStr">
        <is>
          <t>FLEN</t>
        </is>
      </c>
      <c r="G521" t="n">
        <v>1.3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s="2" t="inlineStr"/>
    </row>
    <row r="522" ht="15" customHeight="1">
      <c r="A522" t="inlineStr">
        <is>
          <t>A 40420-2022</t>
        </is>
      </c>
      <c r="B522" s="1" t="n">
        <v>44823</v>
      </c>
      <c r="C522" s="1" t="n">
        <v>45175</v>
      </c>
      <c r="D522" t="inlineStr">
        <is>
          <t>SÖDERMANLANDS LÄN</t>
        </is>
      </c>
      <c r="E522" t="inlineStr">
        <is>
          <t>FLEN</t>
        </is>
      </c>
      <c r="G522" t="n">
        <v>5.2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s="2" t="inlineStr"/>
    </row>
    <row r="523" ht="15" customHeight="1">
      <c r="A523" t="inlineStr">
        <is>
          <t>A 41435-2022</t>
        </is>
      </c>
      <c r="B523" s="1" t="n">
        <v>44826</v>
      </c>
      <c r="C523" s="1" t="n">
        <v>45175</v>
      </c>
      <c r="D523" t="inlineStr">
        <is>
          <t>SÖDERMANLANDS LÄN</t>
        </is>
      </c>
      <c r="E523" t="inlineStr">
        <is>
          <t>FLEN</t>
        </is>
      </c>
      <c r="G523" t="n">
        <v>1.1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s="2" t="inlineStr"/>
    </row>
    <row r="524" ht="15" customHeight="1">
      <c r="A524" t="inlineStr">
        <is>
          <t>A 42177-2022</t>
        </is>
      </c>
      <c r="B524" s="1" t="n">
        <v>44830</v>
      </c>
      <c r="C524" s="1" t="n">
        <v>45175</v>
      </c>
      <c r="D524" t="inlineStr">
        <is>
          <t>SÖDERMANLANDS LÄN</t>
        </is>
      </c>
      <c r="E524" t="inlineStr">
        <is>
          <t>FLEN</t>
        </is>
      </c>
      <c r="G524" t="n">
        <v>1.3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s="2" t="inlineStr"/>
    </row>
    <row r="525" ht="15" customHeight="1">
      <c r="A525" t="inlineStr">
        <is>
          <t>A 43267-2022</t>
        </is>
      </c>
      <c r="B525" s="1" t="n">
        <v>44834</v>
      </c>
      <c r="C525" s="1" t="n">
        <v>45175</v>
      </c>
      <c r="D525" t="inlineStr">
        <is>
          <t>SÖDERMANLANDS LÄN</t>
        </is>
      </c>
      <c r="E525" t="inlineStr">
        <is>
          <t>FLEN</t>
        </is>
      </c>
      <c r="G525" t="n">
        <v>1.4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s="2" t="inlineStr"/>
    </row>
    <row r="526" ht="15" customHeight="1">
      <c r="A526" t="inlineStr">
        <is>
          <t>A 43930-2022</t>
        </is>
      </c>
      <c r="B526" s="1" t="n">
        <v>44837</v>
      </c>
      <c r="C526" s="1" t="n">
        <v>45175</v>
      </c>
      <c r="D526" t="inlineStr">
        <is>
          <t>SÖDERMANLANDS LÄN</t>
        </is>
      </c>
      <c r="E526" t="inlineStr">
        <is>
          <t>FLEN</t>
        </is>
      </c>
      <c r="G526" t="n">
        <v>1.1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s="2" t="inlineStr"/>
    </row>
    <row r="527" ht="15" customHeight="1">
      <c r="A527" t="inlineStr">
        <is>
          <t>A 44006-2022</t>
        </is>
      </c>
      <c r="B527" s="1" t="n">
        <v>44838</v>
      </c>
      <c r="C527" s="1" t="n">
        <v>45175</v>
      </c>
      <c r="D527" t="inlineStr">
        <is>
          <t>SÖDERMANLANDS LÄN</t>
        </is>
      </c>
      <c r="E527" t="inlineStr">
        <is>
          <t>FLEN</t>
        </is>
      </c>
      <c r="G527" t="n">
        <v>4.4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s="2" t="inlineStr"/>
    </row>
    <row r="528" ht="15" customHeight="1">
      <c r="A528" t="inlineStr">
        <is>
          <t>A 44592-2022</t>
        </is>
      </c>
      <c r="B528" s="1" t="n">
        <v>44838</v>
      </c>
      <c r="C528" s="1" t="n">
        <v>45175</v>
      </c>
      <c r="D528" t="inlineStr">
        <is>
          <t>SÖDERMANLANDS LÄN</t>
        </is>
      </c>
      <c r="E528" t="inlineStr">
        <is>
          <t>FLEN</t>
        </is>
      </c>
      <c r="G528" t="n">
        <v>2.7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s="2" t="inlineStr"/>
    </row>
    <row r="529" ht="15" customHeight="1">
      <c r="A529" t="inlineStr">
        <is>
          <t>A 44552-2022</t>
        </is>
      </c>
      <c r="B529" s="1" t="n">
        <v>44838</v>
      </c>
      <c r="C529" s="1" t="n">
        <v>45175</v>
      </c>
      <c r="D529" t="inlineStr">
        <is>
          <t>SÖDERMANLANDS LÄN</t>
        </is>
      </c>
      <c r="E529" t="inlineStr">
        <is>
          <t>FLEN</t>
        </is>
      </c>
      <c r="G529" t="n">
        <v>0.7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s="2" t="inlineStr"/>
    </row>
    <row r="530" ht="15" customHeight="1">
      <c r="A530" t="inlineStr">
        <is>
          <t>A 44563-2022</t>
        </is>
      </c>
      <c r="B530" s="1" t="n">
        <v>44838</v>
      </c>
      <c r="C530" s="1" t="n">
        <v>45175</v>
      </c>
      <c r="D530" t="inlineStr">
        <is>
          <t>SÖDERMANLANDS LÄN</t>
        </is>
      </c>
      <c r="E530" t="inlineStr">
        <is>
          <t>FLEN</t>
        </is>
      </c>
      <c r="G530" t="n">
        <v>1.5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s="2" t="inlineStr"/>
    </row>
    <row r="531" ht="15" customHeight="1">
      <c r="A531" t="inlineStr">
        <is>
          <t>A 44161-2022</t>
        </is>
      </c>
      <c r="B531" s="1" t="n">
        <v>44839</v>
      </c>
      <c r="C531" s="1" t="n">
        <v>45175</v>
      </c>
      <c r="D531" t="inlineStr">
        <is>
          <t>SÖDERMANLANDS LÄN</t>
        </is>
      </c>
      <c r="E531" t="inlineStr">
        <is>
          <t>FLEN</t>
        </is>
      </c>
      <c r="G531" t="n">
        <v>0.5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s="2" t="inlineStr"/>
    </row>
    <row r="532" ht="15" customHeight="1">
      <c r="A532" t="inlineStr">
        <is>
          <t>A 44172-2022</t>
        </is>
      </c>
      <c r="B532" s="1" t="n">
        <v>44839</v>
      </c>
      <c r="C532" s="1" t="n">
        <v>45175</v>
      </c>
      <c r="D532" t="inlineStr">
        <is>
          <t>SÖDERMANLANDS LÄN</t>
        </is>
      </c>
      <c r="E532" t="inlineStr">
        <is>
          <t>FLEN</t>
        </is>
      </c>
      <c r="G532" t="n">
        <v>0.4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s="2" t="inlineStr"/>
    </row>
    <row r="533" ht="15" customHeight="1">
      <c r="A533" t="inlineStr">
        <is>
          <t>A 45594-2022</t>
        </is>
      </c>
      <c r="B533" s="1" t="n">
        <v>44841</v>
      </c>
      <c r="C533" s="1" t="n">
        <v>45175</v>
      </c>
      <c r="D533" t="inlineStr">
        <is>
          <t>SÖDERMANLANDS LÄN</t>
        </is>
      </c>
      <c r="E533" t="inlineStr">
        <is>
          <t>FLEN</t>
        </is>
      </c>
      <c r="G533" t="n">
        <v>2.1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s="2" t="inlineStr"/>
    </row>
    <row r="534" ht="15" customHeight="1">
      <c r="A534" t="inlineStr">
        <is>
          <t>A 46401-2022</t>
        </is>
      </c>
      <c r="B534" s="1" t="n">
        <v>44846</v>
      </c>
      <c r="C534" s="1" t="n">
        <v>45175</v>
      </c>
      <c r="D534" t="inlineStr">
        <is>
          <t>SÖDERMANLANDS LÄN</t>
        </is>
      </c>
      <c r="E534" t="inlineStr">
        <is>
          <t>FLEN</t>
        </is>
      </c>
      <c r="F534" t="inlineStr">
        <is>
          <t>Kyrkan</t>
        </is>
      </c>
      <c r="G534" t="n">
        <v>0.9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s="2" t="inlineStr"/>
    </row>
    <row r="535" ht="15" customHeight="1">
      <c r="A535" t="inlineStr">
        <is>
          <t>A 46414-2022</t>
        </is>
      </c>
      <c r="B535" s="1" t="n">
        <v>44846</v>
      </c>
      <c r="C535" s="1" t="n">
        <v>45175</v>
      </c>
      <c r="D535" t="inlineStr">
        <is>
          <t>SÖDERMANLANDS LÄN</t>
        </is>
      </c>
      <c r="E535" t="inlineStr">
        <is>
          <t>FLEN</t>
        </is>
      </c>
      <c r="F535" t="inlineStr">
        <is>
          <t>Kyrkan</t>
        </is>
      </c>
      <c r="G535" t="n">
        <v>0.5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s="2" t="inlineStr"/>
    </row>
    <row r="536" ht="15" customHeight="1">
      <c r="A536" t="inlineStr">
        <is>
          <t>A 46567-2022</t>
        </is>
      </c>
      <c r="B536" s="1" t="n">
        <v>44848</v>
      </c>
      <c r="C536" s="1" t="n">
        <v>45175</v>
      </c>
      <c r="D536" t="inlineStr">
        <is>
          <t>SÖDERMANLANDS LÄN</t>
        </is>
      </c>
      <c r="E536" t="inlineStr">
        <is>
          <t>FLEN</t>
        </is>
      </c>
      <c r="G536" t="n">
        <v>1.6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s="2" t="inlineStr"/>
    </row>
    <row r="537" ht="15" customHeight="1">
      <c r="A537" t="inlineStr">
        <is>
          <t>A 47187-2022</t>
        </is>
      </c>
      <c r="B537" s="1" t="n">
        <v>44848</v>
      </c>
      <c r="C537" s="1" t="n">
        <v>45175</v>
      </c>
      <c r="D537" t="inlineStr">
        <is>
          <t>SÖDERMANLANDS LÄN</t>
        </is>
      </c>
      <c r="E537" t="inlineStr">
        <is>
          <t>FLEN</t>
        </is>
      </c>
      <c r="F537" t="inlineStr">
        <is>
          <t>Övriga statliga verk och myndigheter</t>
        </is>
      </c>
      <c r="G537" t="n">
        <v>2.9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s="2" t="inlineStr"/>
    </row>
    <row r="538" ht="15" customHeight="1">
      <c r="A538" t="inlineStr">
        <is>
          <t>A 47194-2022</t>
        </is>
      </c>
      <c r="B538" s="1" t="n">
        <v>44848</v>
      </c>
      <c r="C538" s="1" t="n">
        <v>45175</v>
      </c>
      <c r="D538" t="inlineStr">
        <is>
          <t>SÖDERMANLANDS LÄN</t>
        </is>
      </c>
      <c r="E538" t="inlineStr">
        <is>
          <t>FLEN</t>
        </is>
      </c>
      <c r="F538" t="inlineStr">
        <is>
          <t>Övriga statliga verk och myndigheter</t>
        </is>
      </c>
      <c r="G538" t="n">
        <v>2.3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s="2" t="inlineStr"/>
    </row>
    <row r="539" ht="15" customHeight="1">
      <c r="A539" t="inlineStr">
        <is>
          <t>A 47182-2022</t>
        </is>
      </c>
      <c r="B539" s="1" t="n">
        <v>44851</v>
      </c>
      <c r="C539" s="1" t="n">
        <v>45175</v>
      </c>
      <c r="D539" t="inlineStr">
        <is>
          <t>SÖDERMANLANDS LÄN</t>
        </is>
      </c>
      <c r="E539" t="inlineStr">
        <is>
          <t>FLEN</t>
        </is>
      </c>
      <c r="F539" t="inlineStr">
        <is>
          <t>Övriga statliga verk och myndigheter</t>
        </is>
      </c>
      <c r="G539" t="n">
        <v>2.6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s="2" t="inlineStr"/>
    </row>
    <row r="540" ht="15" customHeight="1">
      <c r="A540" t="inlineStr">
        <is>
          <t>A 48774-2022</t>
        </is>
      </c>
      <c r="B540" s="1" t="n">
        <v>44855</v>
      </c>
      <c r="C540" s="1" t="n">
        <v>45175</v>
      </c>
      <c r="D540" t="inlineStr">
        <is>
          <t>SÖDERMANLANDS LÄN</t>
        </is>
      </c>
      <c r="E540" t="inlineStr">
        <is>
          <t>FLEN</t>
        </is>
      </c>
      <c r="G540" t="n">
        <v>0.8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s="2" t="inlineStr"/>
    </row>
    <row r="541" ht="15" customHeight="1">
      <c r="A541" t="inlineStr">
        <is>
          <t>A 48802-2022</t>
        </is>
      </c>
      <c r="B541" s="1" t="n">
        <v>44855</v>
      </c>
      <c r="C541" s="1" t="n">
        <v>45175</v>
      </c>
      <c r="D541" t="inlineStr">
        <is>
          <t>SÖDERMANLANDS LÄN</t>
        </is>
      </c>
      <c r="E541" t="inlineStr">
        <is>
          <t>FLEN</t>
        </is>
      </c>
      <c r="G541" t="n">
        <v>1.4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s="2" t="inlineStr"/>
    </row>
    <row r="542" ht="15" customHeight="1">
      <c r="A542" t="inlineStr">
        <is>
          <t>A 48749-2022</t>
        </is>
      </c>
      <c r="B542" s="1" t="n">
        <v>44855</v>
      </c>
      <c r="C542" s="1" t="n">
        <v>45175</v>
      </c>
      <c r="D542" t="inlineStr">
        <is>
          <t>SÖDERMANLANDS LÄN</t>
        </is>
      </c>
      <c r="E542" t="inlineStr">
        <is>
          <t>FLEN</t>
        </is>
      </c>
      <c r="G542" t="n">
        <v>5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s="2" t="inlineStr"/>
    </row>
    <row r="543" ht="15" customHeight="1">
      <c r="A543" t="inlineStr">
        <is>
          <t>A 48791-2022</t>
        </is>
      </c>
      <c r="B543" s="1" t="n">
        <v>44855</v>
      </c>
      <c r="C543" s="1" t="n">
        <v>45175</v>
      </c>
      <c r="D543" t="inlineStr">
        <is>
          <t>SÖDERMANLANDS LÄN</t>
        </is>
      </c>
      <c r="E543" t="inlineStr">
        <is>
          <t>FLEN</t>
        </is>
      </c>
      <c r="G543" t="n">
        <v>0.7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s="2" t="inlineStr"/>
    </row>
    <row r="544" ht="15" customHeight="1">
      <c r="A544" t="inlineStr">
        <is>
          <t>A 48826-2022</t>
        </is>
      </c>
      <c r="B544" s="1" t="n">
        <v>44859</v>
      </c>
      <c r="C544" s="1" t="n">
        <v>45175</v>
      </c>
      <c r="D544" t="inlineStr">
        <is>
          <t>SÖDERMANLANDS LÄN</t>
        </is>
      </c>
      <c r="E544" t="inlineStr">
        <is>
          <t>FLEN</t>
        </is>
      </c>
      <c r="F544" t="inlineStr">
        <is>
          <t>Holmen skog AB</t>
        </is>
      </c>
      <c r="G544" t="n">
        <v>1.2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s="2" t="inlineStr"/>
    </row>
    <row r="545" ht="15" customHeight="1">
      <c r="A545" t="inlineStr">
        <is>
          <t>A 48723-2022</t>
        </is>
      </c>
      <c r="B545" s="1" t="n">
        <v>44859</v>
      </c>
      <c r="C545" s="1" t="n">
        <v>45175</v>
      </c>
      <c r="D545" t="inlineStr">
        <is>
          <t>SÖDERMANLANDS LÄN</t>
        </is>
      </c>
      <c r="E545" t="inlineStr">
        <is>
          <t>FLEN</t>
        </is>
      </c>
      <c r="F545" t="inlineStr">
        <is>
          <t>Holmen skog AB</t>
        </is>
      </c>
      <c r="G545" t="n">
        <v>3.1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s="2" t="inlineStr"/>
    </row>
    <row r="546" ht="15" customHeight="1">
      <c r="A546" t="inlineStr">
        <is>
          <t>A 48785-2022</t>
        </is>
      </c>
      <c r="B546" s="1" t="n">
        <v>44859</v>
      </c>
      <c r="C546" s="1" t="n">
        <v>45175</v>
      </c>
      <c r="D546" t="inlineStr">
        <is>
          <t>SÖDERMANLANDS LÄN</t>
        </is>
      </c>
      <c r="E546" t="inlineStr">
        <is>
          <t>FLEN</t>
        </is>
      </c>
      <c r="F546" t="inlineStr">
        <is>
          <t>Holmen skog AB</t>
        </is>
      </c>
      <c r="G546" t="n">
        <v>2.2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s="2" t="inlineStr"/>
    </row>
    <row r="547" ht="15" customHeight="1">
      <c r="A547" t="inlineStr">
        <is>
          <t>A 49828-2022</t>
        </is>
      </c>
      <c r="B547" s="1" t="n">
        <v>44862</v>
      </c>
      <c r="C547" s="1" t="n">
        <v>45175</v>
      </c>
      <c r="D547" t="inlineStr">
        <is>
          <t>SÖDERMANLANDS LÄN</t>
        </is>
      </c>
      <c r="E547" t="inlineStr">
        <is>
          <t>FLEN</t>
        </is>
      </c>
      <c r="F547" t="inlineStr">
        <is>
          <t>Kyrkan</t>
        </is>
      </c>
      <c r="G547" t="n">
        <v>4.7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s="2" t="inlineStr"/>
    </row>
    <row r="548" ht="15" customHeight="1">
      <c r="A548" t="inlineStr">
        <is>
          <t>A 50731-2022</t>
        </is>
      </c>
      <c r="B548" s="1" t="n">
        <v>44862</v>
      </c>
      <c r="C548" s="1" t="n">
        <v>45175</v>
      </c>
      <c r="D548" t="inlineStr">
        <is>
          <t>SÖDERMANLANDS LÄN</t>
        </is>
      </c>
      <c r="E548" t="inlineStr">
        <is>
          <t>FLEN</t>
        </is>
      </c>
      <c r="G548" t="n">
        <v>0.8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s="2" t="inlineStr"/>
    </row>
    <row r="549" ht="15" customHeight="1">
      <c r="A549" t="inlineStr">
        <is>
          <t>A 50898-2022</t>
        </is>
      </c>
      <c r="B549" s="1" t="n">
        <v>44864</v>
      </c>
      <c r="C549" s="1" t="n">
        <v>45175</v>
      </c>
      <c r="D549" t="inlineStr">
        <is>
          <t>SÖDERMANLANDS LÄN</t>
        </is>
      </c>
      <c r="E549" t="inlineStr">
        <is>
          <t>FLEN</t>
        </is>
      </c>
      <c r="G549" t="n">
        <v>1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s="2" t="inlineStr"/>
    </row>
    <row r="550" ht="15" customHeight="1">
      <c r="A550" t="inlineStr">
        <is>
          <t>A 49939-2022</t>
        </is>
      </c>
      <c r="B550" s="1" t="n">
        <v>44865</v>
      </c>
      <c r="C550" s="1" t="n">
        <v>45175</v>
      </c>
      <c r="D550" t="inlineStr">
        <is>
          <t>SÖDERMANLANDS LÄN</t>
        </is>
      </c>
      <c r="E550" t="inlineStr">
        <is>
          <t>FLEN</t>
        </is>
      </c>
      <c r="F550" t="inlineStr">
        <is>
          <t>Holmen skog AB</t>
        </is>
      </c>
      <c r="G550" t="n">
        <v>1.2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s="2" t="inlineStr"/>
    </row>
    <row r="551" ht="15" customHeight="1">
      <c r="A551" t="inlineStr">
        <is>
          <t>A 51096-2022</t>
        </is>
      </c>
      <c r="B551" s="1" t="n">
        <v>44868</v>
      </c>
      <c r="C551" s="1" t="n">
        <v>45175</v>
      </c>
      <c r="D551" t="inlineStr">
        <is>
          <t>SÖDERMANLANDS LÄN</t>
        </is>
      </c>
      <c r="E551" t="inlineStr">
        <is>
          <t>FLEN</t>
        </is>
      </c>
      <c r="G551" t="n">
        <v>8.4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s="2" t="inlineStr"/>
    </row>
    <row r="552" ht="15" customHeight="1">
      <c r="A552" t="inlineStr">
        <is>
          <t>A 51327-2022</t>
        </is>
      </c>
      <c r="B552" s="1" t="n">
        <v>44868</v>
      </c>
      <c r="C552" s="1" t="n">
        <v>45175</v>
      </c>
      <c r="D552" t="inlineStr">
        <is>
          <t>SÖDERMANLANDS LÄN</t>
        </is>
      </c>
      <c r="E552" t="inlineStr">
        <is>
          <t>FLEN</t>
        </is>
      </c>
      <c r="G552" t="n">
        <v>3.4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s="2" t="inlineStr"/>
    </row>
    <row r="553" ht="15" customHeight="1">
      <c r="A553" t="inlineStr">
        <is>
          <t>A 51925-2022</t>
        </is>
      </c>
      <c r="B553" s="1" t="n">
        <v>44868</v>
      </c>
      <c r="C553" s="1" t="n">
        <v>45175</v>
      </c>
      <c r="D553" t="inlineStr">
        <is>
          <t>SÖDERMANLANDS LÄN</t>
        </is>
      </c>
      <c r="E553" t="inlineStr">
        <is>
          <t>FLEN</t>
        </is>
      </c>
      <c r="F553" t="inlineStr">
        <is>
          <t>Övriga statliga verk och myndigheter</t>
        </is>
      </c>
      <c r="G553" t="n">
        <v>3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s="2" t="inlineStr"/>
    </row>
    <row r="554" ht="15" customHeight="1">
      <c r="A554" t="inlineStr">
        <is>
          <t>A 52257-2022</t>
        </is>
      </c>
      <c r="B554" s="1" t="n">
        <v>44869</v>
      </c>
      <c r="C554" s="1" t="n">
        <v>45175</v>
      </c>
      <c r="D554" t="inlineStr">
        <is>
          <t>SÖDERMANLANDS LÄN</t>
        </is>
      </c>
      <c r="E554" t="inlineStr">
        <is>
          <t>FLEN</t>
        </is>
      </c>
      <c r="F554" t="inlineStr">
        <is>
          <t>Övriga statliga verk och myndigheter</t>
        </is>
      </c>
      <c r="G554" t="n">
        <v>1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s="2" t="inlineStr"/>
    </row>
    <row r="555" ht="15" customHeight="1">
      <c r="A555" t="inlineStr">
        <is>
          <t>A 52820-2022</t>
        </is>
      </c>
      <c r="B555" s="1" t="n">
        <v>44872</v>
      </c>
      <c r="C555" s="1" t="n">
        <v>45175</v>
      </c>
      <c r="D555" t="inlineStr">
        <is>
          <t>SÖDERMANLANDS LÄN</t>
        </is>
      </c>
      <c r="E555" t="inlineStr">
        <is>
          <t>FLEN</t>
        </is>
      </c>
      <c r="G555" t="n">
        <v>2.1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s="2" t="inlineStr"/>
    </row>
    <row r="556" ht="15" customHeight="1">
      <c r="A556" t="inlineStr">
        <is>
          <t>A 52050-2022</t>
        </is>
      </c>
      <c r="B556" s="1" t="n">
        <v>44873</v>
      </c>
      <c r="C556" s="1" t="n">
        <v>45175</v>
      </c>
      <c r="D556" t="inlineStr">
        <is>
          <t>SÖDERMANLANDS LÄN</t>
        </is>
      </c>
      <c r="E556" t="inlineStr">
        <is>
          <t>FLEN</t>
        </is>
      </c>
      <c r="G556" t="n">
        <v>6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s="2" t="inlineStr"/>
    </row>
    <row r="557" ht="15" customHeight="1">
      <c r="A557" t="inlineStr">
        <is>
          <t>A 53371-2022</t>
        </is>
      </c>
      <c r="B557" s="1" t="n">
        <v>44879</v>
      </c>
      <c r="C557" s="1" t="n">
        <v>45175</v>
      </c>
      <c r="D557" t="inlineStr">
        <is>
          <t>SÖDERMANLANDS LÄN</t>
        </is>
      </c>
      <c r="E557" t="inlineStr">
        <is>
          <t>FLEN</t>
        </is>
      </c>
      <c r="G557" t="n">
        <v>5.8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s="2" t="inlineStr"/>
    </row>
    <row r="558" ht="15" customHeight="1">
      <c r="A558" t="inlineStr">
        <is>
          <t>A 54724-2022</t>
        </is>
      </c>
      <c r="B558" s="1" t="n">
        <v>44881</v>
      </c>
      <c r="C558" s="1" t="n">
        <v>45175</v>
      </c>
      <c r="D558" t="inlineStr">
        <is>
          <t>SÖDERMANLANDS LÄN</t>
        </is>
      </c>
      <c r="E558" t="inlineStr">
        <is>
          <t>FLEN</t>
        </is>
      </c>
      <c r="G558" t="n">
        <v>11.6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s="2" t="inlineStr"/>
    </row>
    <row r="559" ht="15" customHeight="1">
      <c r="A559" t="inlineStr">
        <is>
          <t>A 54737-2022</t>
        </is>
      </c>
      <c r="B559" s="1" t="n">
        <v>44881</v>
      </c>
      <c r="C559" s="1" t="n">
        <v>45175</v>
      </c>
      <c r="D559" t="inlineStr">
        <is>
          <t>SÖDERMANLANDS LÄN</t>
        </is>
      </c>
      <c r="E559" t="inlineStr">
        <is>
          <t>FLEN</t>
        </is>
      </c>
      <c r="G559" t="n">
        <v>5.7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s="2" t="inlineStr"/>
    </row>
    <row r="560" ht="15" customHeight="1">
      <c r="A560" t="inlineStr">
        <is>
          <t>A 55081-2022</t>
        </is>
      </c>
      <c r="B560" s="1" t="n">
        <v>44886</v>
      </c>
      <c r="C560" s="1" t="n">
        <v>45175</v>
      </c>
      <c r="D560" t="inlineStr">
        <is>
          <t>SÖDERMANLANDS LÄN</t>
        </is>
      </c>
      <c r="E560" t="inlineStr">
        <is>
          <t>FLEN</t>
        </is>
      </c>
      <c r="G560" t="n">
        <v>6.8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s="2" t="inlineStr"/>
    </row>
    <row r="561" ht="15" customHeight="1">
      <c r="A561" t="inlineStr">
        <is>
          <t>A 54951-2022</t>
        </is>
      </c>
      <c r="B561" s="1" t="n">
        <v>44886</v>
      </c>
      <c r="C561" s="1" t="n">
        <v>45175</v>
      </c>
      <c r="D561" t="inlineStr">
        <is>
          <t>SÖDERMANLANDS LÄN</t>
        </is>
      </c>
      <c r="E561" t="inlineStr">
        <is>
          <t>FLEN</t>
        </is>
      </c>
      <c r="G561" t="n">
        <v>9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s="2" t="inlineStr"/>
    </row>
    <row r="562" ht="15" customHeight="1">
      <c r="A562" t="inlineStr">
        <is>
          <t>A 55177-2022</t>
        </is>
      </c>
      <c r="B562" s="1" t="n">
        <v>44886</v>
      </c>
      <c r="C562" s="1" t="n">
        <v>45175</v>
      </c>
      <c r="D562" t="inlineStr">
        <is>
          <t>SÖDERMANLANDS LÄN</t>
        </is>
      </c>
      <c r="E562" t="inlineStr">
        <is>
          <t>FLEN</t>
        </is>
      </c>
      <c r="G562" t="n">
        <v>2.8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s="2" t="inlineStr"/>
    </row>
    <row r="563" ht="15" customHeight="1">
      <c r="A563" t="inlineStr">
        <is>
          <t>A 56577-2022</t>
        </is>
      </c>
      <c r="B563" s="1" t="n">
        <v>44887</v>
      </c>
      <c r="C563" s="1" t="n">
        <v>45175</v>
      </c>
      <c r="D563" t="inlineStr">
        <is>
          <t>SÖDERMANLANDS LÄN</t>
        </is>
      </c>
      <c r="E563" t="inlineStr">
        <is>
          <t>FLEN</t>
        </is>
      </c>
      <c r="G563" t="n">
        <v>0.8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s="2" t="inlineStr"/>
    </row>
    <row r="564" ht="15" customHeight="1">
      <c r="A564" t="inlineStr">
        <is>
          <t>A 55445-2022</t>
        </is>
      </c>
      <c r="B564" s="1" t="n">
        <v>44887</v>
      </c>
      <c r="C564" s="1" t="n">
        <v>45175</v>
      </c>
      <c r="D564" t="inlineStr">
        <is>
          <t>SÖDERMANLANDS LÄN</t>
        </is>
      </c>
      <c r="E564" t="inlineStr">
        <is>
          <t>FLEN</t>
        </is>
      </c>
      <c r="G564" t="n">
        <v>1.7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s="2" t="inlineStr"/>
    </row>
    <row r="565" ht="15" customHeight="1">
      <c r="A565" t="inlineStr">
        <is>
          <t>A 56393-2022</t>
        </is>
      </c>
      <c r="B565" s="1" t="n">
        <v>44887</v>
      </c>
      <c r="C565" s="1" t="n">
        <v>45175</v>
      </c>
      <c r="D565" t="inlineStr">
        <is>
          <t>SÖDERMANLANDS LÄN</t>
        </is>
      </c>
      <c r="E565" t="inlineStr">
        <is>
          <t>FLEN</t>
        </is>
      </c>
      <c r="G565" t="n">
        <v>11.3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s="2" t="inlineStr"/>
    </row>
    <row r="566" ht="15" customHeight="1">
      <c r="A566" t="inlineStr">
        <is>
          <t>A 56497-2022</t>
        </is>
      </c>
      <c r="B566" s="1" t="n">
        <v>44887</v>
      </c>
      <c r="C566" s="1" t="n">
        <v>45175</v>
      </c>
      <c r="D566" t="inlineStr">
        <is>
          <t>SÖDERMANLANDS LÄN</t>
        </is>
      </c>
      <c r="E566" t="inlineStr">
        <is>
          <t>FLEN</t>
        </is>
      </c>
      <c r="G566" t="n">
        <v>1.1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s="2" t="inlineStr"/>
    </row>
    <row r="567" ht="15" customHeight="1">
      <c r="A567" t="inlineStr">
        <is>
          <t>A 58692-2022</t>
        </is>
      </c>
      <c r="B567" s="1" t="n">
        <v>44895</v>
      </c>
      <c r="C567" s="1" t="n">
        <v>45175</v>
      </c>
      <c r="D567" t="inlineStr">
        <is>
          <t>SÖDERMANLANDS LÄN</t>
        </is>
      </c>
      <c r="E567" t="inlineStr">
        <is>
          <t>FLEN</t>
        </is>
      </c>
      <c r="G567" t="n">
        <v>2.4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s="2" t="inlineStr"/>
    </row>
    <row r="568" ht="15" customHeight="1">
      <c r="A568" t="inlineStr">
        <is>
          <t>A 58838-2022</t>
        </is>
      </c>
      <c r="B568" s="1" t="n">
        <v>44895</v>
      </c>
      <c r="C568" s="1" t="n">
        <v>45175</v>
      </c>
      <c r="D568" t="inlineStr">
        <is>
          <t>SÖDERMANLANDS LÄN</t>
        </is>
      </c>
      <c r="E568" t="inlineStr">
        <is>
          <t>FLEN</t>
        </is>
      </c>
      <c r="G568" t="n">
        <v>4.3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s="2" t="inlineStr"/>
    </row>
    <row r="569" ht="15" customHeight="1">
      <c r="A569" t="inlineStr">
        <is>
          <t>A 57353-2022</t>
        </is>
      </c>
      <c r="B569" s="1" t="n">
        <v>44896</v>
      </c>
      <c r="C569" s="1" t="n">
        <v>45175</v>
      </c>
      <c r="D569" t="inlineStr">
        <is>
          <t>SÖDERMANLANDS LÄN</t>
        </is>
      </c>
      <c r="E569" t="inlineStr">
        <is>
          <t>FLEN</t>
        </is>
      </c>
      <c r="F569" t="inlineStr">
        <is>
          <t>Övriga statliga verk och myndigheter</t>
        </is>
      </c>
      <c r="G569" t="n">
        <v>1.5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s="2" t="inlineStr"/>
    </row>
    <row r="570" ht="15" customHeight="1">
      <c r="A570" t="inlineStr">
        <is>
          <t>A 57356-2022</t>
        </is>
      </c>
      <c r="B570" s="1" t="n">
        <v>44896</v>
      </c>
      <c r="C570" s="1" t="n">
        <v>45175</v>
      </c>
      <c r="D570" t="inlineStr">
        <is>
          <t>SÖDERMANLANDS LÄN</t>
        </is>
      </c>
      <c r="E570" t="inlineStr">
        <is>
          <t>FLEN</t>
        </is>
      </c>
      <c r="F570" t="inlineStr">
        <is>
          <t>Övriga statliga verk och myndigheter</t>
        </is>
      </c>
      <c r="G570" t="n">
        <v>0.9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s="2" t="inlineStr"/>
    </row>
    <row r="571" ht="15" customHeight="1">
      <c r="A571" t="inlineStr">
        <is>
          <t>A 59258-2022</t>
        </is>
      </c>
      <c r="B571" s="1" t="n">
        <v>44897</v>
      </c>
      <c r="C571" s="1" t="n">
        <v>45175</v>
      </c>
      <c r="D571" t="inlineStr">
        <is>
          <t>SÖDERMANLANDS LÄN</t>
        </is>
      </c>
      <c r="E571" t="inlineStr">
        <is>
          <t>FLEN</t>
        </is>
      </c>
      <c r="F571" t="inlineStr">
        <is>
          <t>Övriga statliga verk och myndigheter</t>
        </is>
      </c>
      <c r="G571" t="n">
        <v>1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s="2" t="inlineStr"/>
    </row>
    <row r="572" ht="15" customHeight="1">
      <c r="A572" t="inlineStr">
        <is>
          <t>A 59023-2022</t>
        </is>
      </c>
      <c r="B572" s="1" t="n">
        <v>44897</v>
      </c>
      <c r="C572" s="1" t="n">
        <v>45175</v>
      </c>
      <c r="D572" t="inlineStr">
        <is>
          <t>SÖDERMANLANDS LÄN</t>
        </is>
      </c>
      <c r="E572" t="inlineStr">
        <is>
          <t>FLEN</t>
        </is>
      </c>
      <c r="G572" t="n">
        <v>1.2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s="2" t="inlineStr"/>
    </row>
    <row r="573" ht="15" customHeight="1">
      <c r="A573" t="inlineStr">
        <is>
          <t>A 59247-2022</t>
        </is>
      </c>
      <c r="B573" s="1" t="n">
        <v>44897</v>
      </c>
      <c r="C573" s="1" t="n">
        <v>45175</v>
      </c>
      <c r="D573" t="inlineStr">
        <is>
          <t>SÖDERMANLANDS LÄN</t>
        </is>
      </c>
      <c r="E573" t="inlineStr">
        <is>
          <t>FLEN</t>
        </is>
      </c>
      <c r="F573" t="inlineStr">
        <is>
          <t>Övriga statliga verk och myndigheter</t>
        </is>
      </c>
      <c r="G573" t="n">
        <v>1.1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s="2" t="inlineStr"/>
    </row>
    <row r="574" ht="15" customHeight="1">
      <c r="A574" t="inlineStr">
        <is>
          <t>A 59265-2022</t>
        </is>
      </c>
      <c r="B574" s="1" t="n">
        <v>44897</v>
      </c>
      <c r="C574" s="1" t="n">
        <v>45175</v>
      </c>
      <c r="D574" t="inlineStr">
        <is>
          <t>SÖDERMANLANDS LÄN</t>
        </is>
      </c>
      <c r="E574" t="inlineStr">
        <is>
          <t>FLEN</t>
        </is>
      </c>
      <c r="G574" t="n">
        <v>14.1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s="2" t="inlineStr"/>
    </row>
    <row r="575" ht="15" customHeight="1">
      <c r="A575" t="inlineStr">
        <is>
          <t>A 59819-2022</t>
        </is>
      </c>
      <c r="B575" s="1" t="n">
        <v>44900</v>
      </c>
      <c r="C575" s="1" t="n">
        <v>45175</v>
      </c>
      <c r="D575" t="inlineStr">
        <is>
          <t>SÖDERMANLANDS LÄN</t>
        </is>
      </c>
      <c r="E575" t="inlineStr">
        <is>
          <t>FLEN</t>
        </is>
      </c>
      <c r="G575" t="n">
        <v>0.5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s="2" t="inlineStr"/>
    </row>
    <row r="576" ht="15" customHeight="1">
      <c r="A576" t="inlineStr">
        <is>
          <t>A 59817-2022</t>
        </is>
      </c>
      <c r="B576" s="1" t="n">
        <v>44900</v>
      </c>
      <c r="C576" s="1" t="n">
        <v>45175</v>
      </c>
      <c r="D576" t="inlineStr">
        <is>
          <t>SÖDERMANLANDS LÄN</t>
        </is>
      </c>
      <c r="E576" t="inlineStr">
        <is>
          <t>FLEN</t>
        </is>
      </c>
      <c r="G576" t="n">
        <v>0.6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s="2" t="inlineStr"/>
    </row>
    <row r="577" ht="15" customHeight="1">
      <c r="A577" t="inlineStr">
        <is>
          <t>A 60574-2022</t>
        </is>
      </c>
      <c r="B577" s="1" t="n">
        <v>44904</v>
      </c>
      <c r="C577" s="1" t="n">
        <v>45175</v>
      </c>
      <c r="D577" t="inlineStr">
        <is>
          <t>SÖDERMANLANDS LÄN</t>
        </is>
      </c>
      <c r="E577" t="inlineStr">
        <is>
          <t>FLEN</t>
        </is>
      </c>
      <c r="G577" t="n">
        <v>2.4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s="2" t="inlineStr"/>
    </row>
    <row r="578" ht="15" customHeight="1">
      <c r="A578" t="inlineStr">
        <is>
          <t>A 59776-2022</t>
        </is>
      </c>
      <c r="B578" s="1" t="n">
        <v>44908</v>
      </c>
      <c r="C578" s="1" t="n">
        <v>45175</v>
      </c>
      <c r="D578" t="inlineStr">
        <is>
          <t>SÖDERMANLANDS LÄN</t>
        </is>
      </c>
      <c r="E578" t="inlineStr">
        <is>
          <t>FLEN</t>
        </is>
      </c>
      <c r="G578" t="n">
        <v>1.8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s="2" t="inlineStr"/>
    </row>
    <row r="579" ht="15" customHeight="1">
      <c r="A579" t="inlineStr">
        <is>
          <t>A 59706-2022</t>
        </is>
      </c>
      <c r="B579" s="1" t="n">
        <v>44908</v>
      </c>
      <c r="C579" s="1" t="n">
        <v>45175</v>
      </c>
      <c r="D579" t="inlineStr">
        <is>
          <t>SÖDERMANLANDS LÄN</t>
        </is>
      </c>
      <c r="E579" t="inlineStr">
        <is>
          <t>FLEN</t>
        </is>
      </c>
      <c r="F579" t="inlineStr">
        <is>
          <t>Kyrkan</t>
        </is>
      </c>
      <c r="G579" t="n">
        <v>13.2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s="2" t="inlineStr"/>
    </row>
    <row r="580" ht="15" customHeight="1">
      <c r="A580" t="inlineStr">
        <is>
          <t>A 59720-2022</t>
        </is>
      </c>
      <c r="B580" s="1" t="n">
        <v>44908</v>
      </c>
      <c r="C580" s="1" t="n">
        <v>45175</v>
      </c>
      <c r="D580" t="inlineStr">
        <is>
          <t>SÖDERMANLANDS LÄN</t>
        </is>
      </c>
      <c r="E580" t="inlineStr">
        <is>
          <t>FLEN</t>
        </is>
      </c>
      <c r="F580" t="inlineStr">
        <is>
          <t>Kyrkan</t>
        </is>
      </c>
      <c r="G580" t="n">
        <v>4.2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s="2" t="inlineStr"/>
    </row>
    <row r="581" ht="15" customHeight="1">
      <c r="A581" t="inlineStr">
        <is>
          <t>A 60058-2022</t>
        </is>
      </c>
      <c r="B581" s="1" t="n">
        <v>44909</v>
      </c>
      <c r="C581" s="1" t="n">
        <v>45175</v>
      </c>
      <c r="D581" t="inlineStr">
        <is>
          <t>SÖDERMANLANDS LÄN</t>
        </is>
      </c>
      <c r="E581" t="inlineStr">
        <is>
          <t>FLEN</t>
        </is>
      </c>
      <c r="F581" t="inlineStr">
        <is>
          <t>Holmen skog AB</t>
        </is>
      </c>
      <c r="G581" t="n">
        <v>1.2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s="2" t="inlineStr"/>
    </row>
    <row r="582" ht="15" customHeight="1">
      <c r="A582" t="inlineStr">
        <is>
          <t>A 60034-2022</t>
        </is>
      </c>
      <c r="B582" s="1" t="n">
        <v>44909</v>
      </c>
      <c r="C582" s="1" t="n">
        <v>45175</v>
      </c>
      <c r="D582" t="inlineStr">
        <is>
          <t>SÖDERMANLANDS LÄN</t>
        </is>
      </c>
      <c r="E582" t="inlineStr">
        <is>
          <t>FLEN</t>
        </is>
      </c>
      <c r="F582" t="inlineStr">
        <is>
          <t>Holmen skog AB</t>
        </is>
      </c>
      <c r="G582" t="n">
        <v>0.8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s="2" t="inlineStr"/>
    </row>
    <row r="583" ht="15" customHeight="1">
      <c r="A583" t="inlineStr">
        <is>
          <t>A 60048-2022</t>
        </is>
      </c>
      <c r="B583" s="1" t="n">
        <v>44909</v>
      </c>
      <c r="C583" s="1" t="n">
        <v>45175</v>
      </c>
      <c r="D583" t="inlineStr">
        <is>
          <t>SÖDERMANLANDS LÄN</t>
        </is>
      </c>
      <c r="E583" t="inlineStr">
        <is>
          <t>FLEN</t>
        </is>
      </c>
      <c r="F583" t="inlineStr">
        <is>
          <t>Holmen skog AB</t>
        </is>
      </c>
      <c r="G583" t="n">
        <v>1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s="2" t="inlineStr"/>
    </row>
    <row r="584" ht="15" customHeight="1">
      <c r="A584" t="inlineStr">
        <is>
          <t>A 60150-2022</t>
        </is>
      </c>
      <c r="B584" s="1" t="n">
        <v>44909</v>
      </c>
      <c r="C584" s="1" t="n">
        <v>45175</v>
      </c>
      <c r="D584" t="inlineStr">
        <is>
          <t>SÖDERMANLANDS LÄN</t>
        </is>
      </c>
      <c r="E584" t="inlineStr">
        <is>
          <t>FLEN</t>
        </is>
      </c>
      <c r="F584" t="inlineStr">
        <is>
          <t>Holmen skog AB</t>
        </is>
      </c>
      <c r="G584" t="n">
        <v>1.5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s="2" t="inlineStr"/>
    </row>
    <row r="585" ht="15" customHeight="1">
      <c r="A585" t="inlineStr">
        <is>
          <t>A 61633-2022</t>
        </is>
      </c>
      <c r="B585" s="1" t="n">
        <v>44911</v>
      </c>
      <c r="C585" s="1" t="n">
        <v>45175</v>
      </c>
      <c r="D585" t="inlineStr">
        <is>
          <t>SÖDERMANLANDS LÄN</t>
        </is>
      </c>
      <c r="E585" t="inlineStr">
        <is>
          <t>FLEN</t>
        </is>
      </c>
      <c r="G585" t="n">
        <v>1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s="2" t="inlineStr"/>
    </row>
    <row r="586" ht="15" customHeight="1">
      <c r="A586" t="inlineStr">
        <is>
          <t>A 60609-2022</t>
        </is>
      </c>
      <c r="B586" s="1" t="n">
        <v>44911</v>
      </c>
      <c r="C586" s="1" t="n">
        <v>45175</v>
      </c>
      <c r="D586" t="inlineStr">
        <is>
          <t>SÖDERMANLANDS LÄN</t>
        </is>
      </c>
      <c r="E586" t="inlineStr">
        <is>
          <t>FLEN</t>
        </is>
      </c>
      <c r="F586" t="inlineStr">
        <is>
          <t>Holmen skog AB</t>
        </is>
      </c>
      <c r="G586" t="n">
        <v>0.7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s="2" t="inlineStr"/>
    </row>
    <row r="587" ht="15" customHeight="1">
      <c r="A587" t="inlineStr">
        <is>
          <t>A 780-2023</t>
        </is>
      </c>
      <c r="B587" s="1" t="n">
        <v>44931</v>
      </c>
      <c r="C587" s="1" t="n">
        <v>45175</v>
      </c>
      <c r="D587" t="inlineStr">
        <is>
          <t>SÖDERMANLANDS LÄN</t>
        </is>
      </c>
      <c r="E587" t="inlineStr">
        <is>
          <t>FLEN</t>
        </is>
      </c>
      <c r="F587" t="inlineStr">
        <is>
          <t>Holmen skog AB</t>
        </is>
      </c>
      <c r="G587" t="n">
        <v>1.3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s="2" t="inlineStr"/>
    </row>
    <row r="588" ht="15" customHeight="1">
      <c r="A588" t="inlineStr">
        <is>
          <t>A 959-2023</t>
        </is>
      </c>
      <c r="B588" s="1" t="n">
        <v>44934</v>
      </c>
      <c r="C588" s="1" t="n">
        <v>45175</v>
      </c>
      <c r="D588" t="inlineStr">
        <is>
          <t>SÖDERMANLANDS LÄN</t>
        </is>
      </c>
      <c r="E588" t="inlineStr">
        <is>
          <t>FLEN</t>
        </is>
      </c>
      <c r="G588" t="n">
        <v>4.8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s="2" t="inlineStr"/>
    </row>
    <row r="589" ht="15" customHeight="1">
      <c r="A589" t="inlineStr">
        <is>
          <t>A 2391-2023</t>
        </is>
      </c>
      <c r="B589" s="1" t="n">
        <v>44942</v>
      </c>
      <c r="C589" s="1" t="n">
        <v>45175</v>
      </c>
      <c r="D589" t="inlineStr">
        <is>
          <t>SÖDERMANLANDS LÄN</t>
        </is>
      </c>
      <c r="E589" t="inlineStr">
        <is>
          <t>FLEN</t>
        </is>
      </c>
      <c r="F589" t="inlineStr">
        <is>
          <t>Holmen skog AB</t>
        </is>
      </c>
      <c r="G589" t="n">
        <v>1.2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s="2" t="inlineStr"/>
    </row>
    <row r="590" ht="15" customHeight="1">
      <c r="A590" t="inlineStr">
        <is>
          <t>A 2757-2023</t>
        </is>
      </c>
      <c r="B590" s="1" t="n">
        <v>44943</v>
      </c>
      <c r="C590" s="1" t="n">
        <v>45175</v>
      </c>
      <c r="D590" t="inlineStr">
        <is>
          <t>SÖDERMANLANDS LÄN</t>
        </is>
      </c>
      <c r="E590" t="inlineStr">
        <is>
          <t>FLEN</t>
        </is>
      </c>
      <c r="G590" t="n">
        <v>4.9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s="2" t="inlineStr"/>
    </row>
    <row r="591" ht="15" customHeight="1">
      <c r="A591" t="inlineStr">
        <is>
          <t>A 2759-2023</t>
        </is>
      </c>
      <c r="B591" s="1" t="n">
        <v>44943</v>
      </c>
      <c r="C591" s="1" t="n">
        <v>45175</v>
      </c>
      <c r="D591" t="inlineStr">
        <is>
          <t>SÖDERMANLANDS LÄN</t>
        </is>
      </c>
      <c r="E591" t="inlineStr">
        <is>
          <t>FLEN</t>
        </is>
      </c>
      <c r="G591" t="n">
        <v>0.9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s="2" t="inlineStr"/>
    </row>
    <row r="592" ht="15" customHeight="1">
      <c r="A592" t="inlineStr">
        <is>
          <t>A 3435-2023</t>
        </is>
      </c>
      <c r="B592" s="1" t="n">
        <v>44949</v>
      </c>
      <c r="C592" s="1" t="n">
        <v>45175</v>
      </c>
      <c r="D592" t="inlineStr">
        <is>
          <t>SÖDERMANLANDS LÄN</t>
        </is>
      </c>
      <c r="E592" t="inlineStr">
        <is>
          <t>FLEN</t>
        </is>
      </c>
      <c r="F592" t="inlineStr">
        <is>
          <t>Holmen skog AB</t>
        </is>
      </c>
      <c r="G592" t="n">
        <v>2.9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s="2" t="inlineStr"/>
    </row>
    <row r="593" ht="15" customHeight="1">
      <c r="A593" t="inlineStr">
        <is>
          <t>A 4749-2023</t>
        </is>
      </c>
      <c r="B593" s="1" t="n">
        <v>44957</v>
      </c>
      <c r="C593" s="1" t="n">
        <v>45175</v>
      </c>
      <c r="D593" t="inlineStr">
        <is>
          <t>SÖDERMANLANDS LÄN</t>
        </is>
      </c>
      <c r="E593" t="inlineStr">
        <is>
          <t>FLEN</t>
        </is>
      </c>
      <c r="G593" t="n">
        <v>2.8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s="2" t="inlineStr"/>
    </row>
    <row r="594" ht="15" customHeight="1">
      <c r="A594" t="inlineStr">
        <is>
          <t>A 4742-2023</t>
        </is>
      </c>
      <c r="B594" s="1" t="n">
        <v>44957</v>
      </c>
      <c r="C594" s="1" t="n">
        <v>45175</v>
      </c>
      <c r="D594" t="inlineStr">
        <is>
          <t>SÖDERMANLANDS LÄN</t>
        </is>
      </c>
      <c r="E594" t="inlineStr">
        <is>
          <t>FLEN</t>
        </is>
      </c>
      <c r="G594" t="n">
        <v>1.2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s="2" t="inlineStr"/>
    </row>
    <row r="595" ht="15" customHeight="1">
      <c r="A595" t="inlineStr">
        <is>
          <t>A 4899-2023</t>
        </is>
      </c>
      <c r="B595" s="1" t="n">
        <v>44958</v>
      </c>
      <c r="C595" s="1" t="n">
        <v>45175</v>
      </c>
      <c r="D595" t="inlineStr">
        <is>
          <t>SÖDERMANLANDS LÄN</t>
        </is>
      </c>
      <c r="E595" t="inlineStr">
        <is>
          <t>FLEN</t>
        </is>
      </c>
      <c r="F595" t="inlineStr">
        <is>
          <t>Kyrkan</t>
        </is>
      </c>
      <c r="G595" t="n">
        <v>0.3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s="2" t="inlineStr"/>
    </row>
    <row r="596" ht="15" customHeight="1">
      <c r="A596" t="inlineStr">
        <is>
          <t>A 5109-2023</t>
        </is>
      </c>
      <c r="B596" s="1" t="n">
        <v>44958</v>
      </c>
      <c r="C596" s="1" t="n">
        <v>45175</v>
      </c>
      <c r="D596" t="inlineStr">
        <is>
          <t>SÖDERMANLANDS LÄN</t>
        </is>
      </c>
      <c r="E596" t="inlineStr">
        <is>
          <t>FLEN</t>
        </is>
      </c>
      <c r="G596" t="n">
        <v>7.5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s="2" t="inlineStr"/>
    </row>
    <row r="597" ht="15" customHeight="1">
      <c r="A597" t="inlineStr">
        <is>
          <t>A 5582-2023</t>
        </is>
      </c>
      <c r="B597" s="1" t="n">
        <v>44960</v>
      </c>
      <c r="C597" s="1" t="n">
        <v>45175</v>
      </c>
      <c r="D597" t="inlineStr">
        <is>
          <t>SÖDERMANLANDS LÄN</t>
        </is>
      </c>
      <c r="E597" t="inlineStr">
        <is>
          <t>FLEN</t>
        </is>
      </c>
      <c r="G597" t="n">
        <v>1.7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s="2" t="inlineStr"/>
    </row>
    <row r="598" ht="15" customHeight="1">
      <c r="A598" t="inlineStr">
        <is>
          <t>A 5568-2023</t>
        </is>
      </c>
      <c r="B598" s="1" t="n">
        <v>44960</v>
      </c>
      <c r="C598" s="1" t="n">
        <v>45175</v>
      </c>
      <c r="D598" t="inlineStr">
        <is>
          <t>SÖDERMANLANDS LÄN</t>
        </is>
      </c>
      <c r="E598" t="inlineStr">
        <is>
          <t>FLEN</t>
        </is>
      </c>
      <c r="G598" t="n">
        <v>1.6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s="2" t="inlineStr"/>
    </row>
    <row r="599" ht="15" customHeight="1">
      <c r="A599" t="inlineStr">
        <is>
          <t>A 7399-2023</t>
        </is>
      </c>
      <c r="B599" s="1" t="n">
        <v>44966</v>
      </c>
      <c r="C599" s="1" t="n">
        <v>45175</v>
      </c>
      <c r="D599" t="inlineStr">
        <is>
          <t>SÖDERMANLANDS LÄN</t>
        </is>
      </c>
      <c r="E599" t="inlineStr">
        <is>
          <t>FLEN</t>
        </is>
      </c>
      <c r="G599" t="n">
        <v>5.5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s="2" t="inlineStr"/>
    </row>
    <row r="600" ht="15" customHeight="1">
      <c r="A600" t="inlineStr">
        <is>
          <t>A 7194-2023</t>
        </is>
      </c>
      <c r="B600" s="1" t="n">
        <v>44970</v>
      </c>
      <c r="C600" s="1" t="n">
        <v>45175</v>
      </c>
      <c r="D600" t="inlineStr">
        <is>
          <t>SÖDERMANLANDS LÄN</t>
        </is>
      </c>
      <c r="E600" t="inlineStr">
        <is>
          <t>FLEN</t>
        </is>
      </c>
      <c r="G600" t="n">
        <v>2.1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s="2" t="inlineStr"/>
    </row>
    <row r="601" ht="15" customHeight="1">
      <c r="A601" t="inlineStr">
        <is>
          <t>A 7163-2023</t>
        </is>
      </c>
      <c r="B601" s="1" t="n">
        <v>44970</v>
      </c>
      <c r="C601" s="1" t="n">
        <v>45175</v>
      </c>
      <c r="D601" t="inlineStr">
        <is>
          <t>SÖDERMANLANDS LÄN</t>
        </is>
      </c>
      <c r="E601" t="inlineStr">
        <is>
          <t>FLEN</t>
        </is>
      </c>
      <c r="F601" t="inlineStr">
        <is>
          <t>Kommuner</t>
        </is>
      </c>
      <c r="G601" t="n">
        <v>11.2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s="2" t="inlineStr"/>
    </row>
    <row r="602" ht="15" customHeight="1">
      <c r="A602" t="inlineStr">
        <is>
          <t>A 7374-2023</t>
        </is>
      </c>
      <c r="B602" s="1" t="n">
        <v>44971</v>
      </c>
      <c r="C602" s="1" t="n">
        <v>45175</v>
      </c>
      <c r="D602" t="inlineStr">
        <is>
          <t>SÖDERMANLANDS LÄN</t>
        </is>
      </c>
      <c r="E602" t="inlineStr">
        <is>
          <t>FLEN</t>
        </is>
      </c>
      <c r="G602" t="n">
        <v>6.2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s="2" t="inlineStr"/>
    </row>
    <row r="603" ht="15" customHeight="1">
      <c r="A603" t="inlineStr">
        <is>
          <t>A 8607-2023</t>
        </is>
      </c>
      <c r="B603" s="1" t="n">
        <v>44977</v>
      </c>
      <c r="C603" s="1" t="n">
        <v>45175</v>
      </c>
      <c r="D603" t="inlineStr">
        <is>
          <t>SÖDERMANLANDS LÄN</t>
        </is>
      </c>
      <c r="E603" t="inlineStr">
        <is>
          <t>FLEN</t>
        </is>
      </c>
      <c r="G603" t="n">
        <v>2.3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s="2" t="inlineStr"/>
    </row>
    <row r="604" ht="15" customHeight="1">
      <c r="A604" t="inlineStr">
        <is>
          <t>A 9894-2023</t>
        </is>
      </c>
      <c r="B604" s="1" t="n">
        <v>44979</v>
      </c>
      <c r="C604" s="1" t="n">
        <v>45175</v>
      </c>
      <c r="D604" t="inlineStr">
        <is>
          <t>SÖDERMANLANDS LÄN</t>
        </is>
      </c>
      <c r="E604" t="inlineStr">
        <is>
          <t>FLEN</t>
        </is>
      </c>
      <c r="G604" t="n">
        <v>0.6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s="2" t="inlineStr"/>
    </row>
    <row r="605" ht="15" customHeight="1">
      <c r="A605" t="inlineStr">
        <is>
          <t>A 9889-2023</t>
        </is>
      </c>
      <c r="B605" s="1" t="n">
        <v>44979</v>
      </c>
      <c r="C605" s="1" t="n">
        <v>45175</v>
      </c>
      <c r="D605" t="inlineStr">
        <is>
          <t>SÖDERMANLANDS LÄN</t>
        </is>
      </c>
      <c r="E605" t="inlineStr">
        <is>
          <t>FLEN</t>
        </is>
      </c>
      <c r="G605" t="n">
        <v>3.4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s="2" t="inlineStr"/>
    </row>
    <row r="606" ht="15" customHeight="1">
      <c r="A606" t="inlineStr">
        <is>
          <t>A 9257-2023</t>
        </is>
      </c>
      <c r="B606" s="1" t="n">
        <v>44980</v>
      </c>
      <c r="C606" s="1" t="n">
        <v>45175</v>
      </c>
      <c r="D606" t="inlineStr">
        <is>
          <t>SÖDERMANLANDS LÄN</t>
        </is>
      </c>
      <c r="E606" t="inlineStr">
        <is>
          <t>FLEN</t>
        </is>
      </c>
      <c r="G606" t="n">
        <v>3.5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s="2" t="inlineStr"/>
    </row>
    <row r="607" ht="15" customHeight="1">
      <c r="A607" t="inlineStr">
        <is>
          <t>A 9941-2023</t>
        </is>
      </c>
      <c r="B607" s="1" t="n">
        <v>44985</v>
      </c>
      <c r="C607" s="1" t="n">
        <v>45175</v>
      </c>
      <c r="D607" t="inlineStr">
        <is>
          <t>SÖDERMANLANDS LÄN</t>
        </is>
      </c>
      <c r="E607" t="inlineStr">
        <is>
          <t>FLEN</t>
        </is>
      </c>
      <c r="F607" t="inlineStr">
        <is>
          <t>Holmen skog AB</t>
        </is>
      </c>
      <c r="G607" t="n">
        <v>0.8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s="2" t="inlineStr"/>
    </row>
    <row r="608" ht="15" customHeight="1">
      <c r="A608" t="inlineStr">
        <is>
          <t>A 10938-2023</t>
        </is>
      </c>
      <c r="B608" s="1" t="n">
        <v>44985</v>
      </c>
      <c r="C608" s="1" t="n">
        <v>45175</v>
      </c>
      <c r="D608" t="inlineStr">
        <is>
          <t>SÖDERMANLANDS LÄN</t>
        </is>
      </c>
      <c r="E608" t="inlineStr">
        <is>
          <t>FLEN</t>
        </is>
      </c>
      <c r="G608" t="n">
        <v>4.5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s="2" t="inlineStr"/>
    </row>
    <row r="609" ht="15" customHeight="1">
      <c r="A609" t="inlineStr">
        <is>
          <t>A 10110-2023</t>
        </is>
      </c>
      <c r="B609" s="1" t="n">
        <v>44986</v>
      </c>
      <c r="C609" s="1" t="n">
        <v>45175</v>
      </c>
      <c r="D609" t="inlineStr">
        <is>
          <t>SÖDERMANLANDS LÄN</t>
        </is>
      </c>
      <c r="E609" t="inlineStr">
        <is>
          <t>FLEN</t>
        </is>
      </c>
      <c r="G609" t="n">
        <v>1.1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s="2" t="inlineStr"/>
    </row>
    <row r="610" ht="15" customHeight="1">
      <c r="A610" t="inlineStr">
        <is>
          <t>A 10565-2023</t>
        </is>
      </c>
      <c r="B610" s="1" t="n">
        <v>44988</v>
      </c>
      <c r="C610" s="1" t="n">
        <v>45175</v>
      </c>
      <c r="D610" t="inlineStr">
        <is>
          <t>SÖDERMANLANDS LÄN</t>
        </is>
      </c>
      <c r="E610" t="inlineStr">
        <is>
          <t>FLEN</t>
        </is>
      </c>
      <c r="F610" t="inlineStr">
        <is>
          <t>Holmen skog AB</t>
        </is>
      </c>
      <c r="G610" t="n">
        <v>1.3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s="2" t="inlineStr"/>
    </row>
    <row r="611" ht="15" customHeight="1">
      <c r="A611" t="inlineStr">
        <is>
          <t>A 10886-2023</t>
        </is>
      </c>
      <c r="B611" s="1" t="n">
        <v>44991</v>
      </c>
      <c r="C611" s="1" t="n">
        <v>45175</v>
      </c>
      <c r="D611" t="inlineStr">
        <is>
          <t>SÖDERMANLANDS LÄN</t>
        </is>
      </c>
      <c r="E611" t="inlineStr">
        <is>
          <t>FLEN</t>
        </is>
      </c>
      <c r="G611" t="n">
        <v>0.3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s="2" t="inlineStr"/>
    </row>
    <row r="612" ht="15" customHeight="1">
      <c r="A612" t="inlineStr">
        <is>
          <t>A 11506-2023</t>
        </is>
      </c>
      <c r="B612" s="1" t="n">
        <v>44991</v>
      </c>
      <c r="C612" s="1" t="n">
        <v>45175</v>
      </c>
      <c r="D612" t="inlineStr">
        <is>
          <t>SÖDERMANLANDS LÄN</t>
        </is>
      </c>
      <c r="E612" t="inlineStr">
        <is>
          <t>FLEN</t>
        </is>
      </c>
      <c r="G612" t="n">
        <v>3.6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s="2" t="inlineStr"/>
    </row>
    <row r="613" ht="15" customHeight="1">
      <c r="A613" t="inlineStr">
        <is>
          <t>A 12419-2023</t>
        </is>
      </c>
      <c r="B613" s="1" t="n">
        <v>44998</v>
      </c>
      <c r="C613" s="1" t="n">
        <v>45175</v>
      </c>
      <c r="D613" t="inlineStr">
        <is>
          <t>SÖDERMANLANDS LÄN</t>
        </is>
      </c>
      <c r="E613" t="inlineStr">
        <is>
          <t>FLEN</t>
        </is>
      </c>
      <c r="G613" t="n">
        <v>6.3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s="2" t="inlineStr"/>
    </row>
    <row r="614" ht="15" customHeight="1">
      <c r="A614" t="inlineStr">
        <is>
          <t>A 12355-2023</t>
        </is>
      </c>
      <c r="B614" s="1" t="n">
        <v>44999</v>
      </c>
      <c r="C614" s="1" t="n">
        <v>45175</v>
      </c>
      <c r="D614" t="inlineStr">
        <is>
          <t>SÖDERMANLANDS LÄN</t>
        </is>
      </c>
      <c r="E614" t="inlineStr">
        <is>
          <t>FLEN</t>
        </is>
      </c>
      <c r="F614" t="inlineStr">
        <is>
          <t>Övriga statliga verk och myndigheter</t>
        </is>
      </c>
      <c r="G614" t="n">
        <v>1.2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s="2" t="inlineStr"/>
    </row>
    <row r="615" ht="15" customHeight="1">
      <c r="A615" t="inlineStr">
        <is>
          <t>A 12599-2023</t>
        </is>
      </c>
      <c r="B615" s="1" t="n">
        <v>44999</v>
      </c>
      <c r="C615" s="1" t="n">
        <v>45175</v>
      </c>
      <c r="D615" t="inlineStr">
        <is>
          <t>SÖDERMANLANDS LÄN</t>
        </is>
      </c>
      <c r="E615" t="inlineStr">
        <is>
          <t>FLEN</t>
        </is>
      </c>
      <c r="G615" t="n">
        <v>1.7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s="2" t="inlineStr"/>
    </row>
    <row r="616" ht="15" customHeight="1">
      <c r="A616" t="inlineStr">
        <is>
          <t>A 12908-2023</t>
        </is>
      </c>
      <c r="B616" s="1" t="n">
        <v>45001</v>
      </c>
      <c r="C616" s="1" t="n">
        <v>45175</v>
      </c>
      <c r="D616" t="inlineStr">
        <is>
          <t>SÖDERMANLANDS LÄN</t>
        </is>
      </c>
      <c r="E616" t="inlineStr">
        <is>
          <t>FLEN</t>
        </is>
      </c>
      <c r="F616" t="inlineStr">
        <is>
          <t>Holmen skog AB</t>
        </is>
      </c>
      <c r="G616" t="n">
        <v>2.8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s="2" t="inlineStr"/>
    </row>
    <row r="617" ht="15" customHeight="1">
      <c r="A617" t="inlineStr">
        <is>
          <t>A 12912-2023</t>
        </is>
      </c>
      <c r="B617" s="1" t="n">
        <v>45001</v>
      </c>
      <c r="C617" s="1" t="n">
        <v>45175</v>
      </c>
      <c r="D617" t="inlineStr">
        <is>
          <t>SÖDERMANLANDS LÄN</t>
        </is>
      </c>
      <c r="E617" t="inlineStr">
        <is>
          <t>FLEN</t>
        </is>
      </c>
      <c r="F617" t="inlineStr">
        <is>
          <t>Holmen skog AB</t>
        </is>
      </c>
      <c r="G617" t="n">
        <v>4.4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s="2" t="inlineStr"/>
    </row>
    <row r="618" ht="15" customHeight="1">
      <c r="A618" t="inlineStr">
        <is>
          <t>A 12936-2023</t>
        </is>
      </c>
      <c r="B618" s="1" t="n">
        <v>45001</v>
      </c>
      <c r="C618" s="1" t="n">
        <v>45175</v>
      </c>
      <c r="D618" t="inlineStr">
        <is>
          <t>SÖDERMANLANDS LÄN</t>
        </is>
      </c>
      <c r="E618" t="inlineStr">
        <is>
          <t>FLEN</t>
        </is>
      </c>
      <c r="F618" t="inlineStr">
        <is>
          <t>Holmen skog AB</t>
        </is>
      </c>
      <c r="G618" t="n">
        <v>0.6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s="2" t="inlineStr"/>
    </row>
    <row r="619" ht="15" customHeight="1">
      <c r="A619" t="inlineStr">
        <is>
          <t>A 13824-2023</t>
        </is>
      </c>
      <c r="B619" s="1" t="n">
        <v>45007</v>
      </c>
      <c r="C619" s="1" t="n">
        <v>45175</v>
      </c>
      <c r="D619" t="inlineStr">
        <is>
          <t>SÖDERMANLANDS LÄN</t>
        </is>
      </c>
      <c r="E619" t="inlineStr">
        <is>
          <t>FLEN</t>
        </is>
      </c>
      <c r="G619" t="n">
        <v>0.7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s="2" t="inlineStr"/>
    </row>
    <row r="620" ht="15" customHeight="1">
      <c r="A620" t="inlineStr">
        <is>
          <t>A 13858-2023</t>
        </is>
      </c>
      <c r="B620" s="1" t="n">
        <v>45007</v>
      </c>
      <c r="C620" s="1" t="n">
        <v>45175</v>
      </c>
      <c r="D620" t="inlineStr">
        <is>
          <t>SÖDERMANLANDS LÄN</t>
        </is>
      </c>
      <c r="E620" t="inlineStr">
        <is>
          <t>FLEN</t>
        </is>
      </c>
      <c r="F620" t="inlineStr">
        <is>
          <t>Holmen skog AB</t>
        </is>
      </c>
      <c r="G620" t="n">
        <v>0.8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s="2" t="inlineStr"/>
    </row>
    <row r="621" ht="15" customHeight="1">
      <c r="A621" t="inlineStr">
        <is>
          <t>A 14412-2023</t>
        </is>
      </c>
      <c r="B621" s="1" t="n">
        <v>45012</v>
      </c>
      <c r="C621" s="1" t="n">
        <v>45175</v>
      </c>
      <c r="D621" t="inlineStr">
        <is>
          <t>SÖDERMANLANDS LÄN</t>
        </is>
      </c>
      <c r="E621" t="inlineStr">
        <is>
          <t>FLEN</t>
        </is>
      </c>
      <c r="F621" t="inlineStr">
        <is>
          <t>Holmen skog AB</t>
        </is>
      </c>
      <c r="G621" t="n">
        <v>1.2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s="2" t="inlineStr"/>
    </row>
    <row r="622" ht="15" customHeight="1">
      <c r="A622" t="inlineStr">
        <is>
          <t>A 14599-2023</t>
        </is>
      </c>
      <c r="B622" s="1" t="n">
        <v>45013</v>
      </c>
      <c r="C622" s="1" t="n">
        <v>45175</v>
      </c>
      <c r="D622" t="inlineStr">
        <is>
          <t>SÖDERMANLANDS LÄN</t>
        </is>
      </c>
      <c r="E622" t="inlineStr">
        <is>
          <t>FLEN</t>
        </is>
      </c>
      <c r="G622" t="n">
        <v>0.7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s="2" t="inlineStr"/>
    </row>
    <row r="623" ht="15" customHeight="1">
      <c r="A623" t="inlineStr">
        <is>
          <t>A 14749-2023</t>
        </is>
      </c>
      <c r="B623" s="1" t="n">
        <v>45014</v>
      </c>
      <c r="C623" s="1" t="n">
        <v>45175</v>
      </c>
      <c r="D623" t="inlineStr">
        <is>
          <t>SÖDERMANLANDS LÄN</t>
        </is>
      </c>
      <c r="E623" t="inlineStr">
        <is>
          <t>FLEN</t>
        </is>
      </c>
      <c r="F623" t="inlineStr">
        <is>
          <t>Holmen skog AB</t>
        </is>
      </c>
      <c r="G623" t="n">
        <v>1.3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s="2" t="inlineStr"/>
    </row>
    <row r="624" ht="15" customHeight="1">
      <c r="A624" t="inlineStr">
        <is>
          <t>A 14826-2023</t>
        </is>
      </c>
      <c r="B624" s="1" t="n">
        <v>45014</v>
      </c>
      <c r="C624" s="1" t="n">
        <v>45175</v>
      </c>
      <c r="D624" t="inlineStr">
        <is>
          <t>SÖDERMANLANDS LÄN</t>
        </is>
      </c>
      <c r="E624" t="inlineStr">
        <is>
          <t>FLEN</t>
        </is>
      </c>
      <c r="G624" t="n">
        <v>15.8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s="2" t="inlineStr"/>
    </row>
    <row r="625" ht="15" customHeight="1">
      <c r="A625" t="inlineStr">
        <is>
          <t>A 14755-2023</t>
        </is>
      </c>
      <c r="B625" s="1" t="n">
        <v>45014</v>
      </c>
      <c r="C625" s="1" t="n">
        <v>45175</v>
      </c>
      <c r="D625" t="inlineStr">
        <is>
          <t>SÖDERMANLANDS LÄN</t>
        </is>
      </c>
      <c r="E625" t="inlineStr">
        <is>
          <t>FLEN</t>
        </is>
      </c>
      <c r="F625" t="inlineStr">
        <is>
          <t>Holmen skog AB</t>
        </is>
      </c>
      <c r="G625" t="n">
        <v>1.5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s="2" t="inlineStr"/>
    </row>
    <row r="626" ht="15" customHeight="1">
      <c r="A626" t="inlineStr">
        <is>
          <t>A 15119-2023</t>
        </is>
      </c>
      <c r="B626" s="1" t="n">
        <v>45016</v>
      </c>
      <c r="C626" s="1" t="n">
        <v>45175</v>
      </c>
      <c r="D626" t="inlineStr">
        <is>
          <t>SÖDERMANLANDS LÄN</t>
        </is>
      </c>
      <c r="E626" t="inlineStr">
        <is>
          <t>FLEN</t>
        </is>
      </c>
      <c r="F626" t="inlineStr">
        <is>
          <t>Holmen skog AB</t>
        </is>
      </c>
      <c r="G626" t="n">
        <v>1.6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s="2" t="inlineStr"/>
    </row>
    <row r="627" ht="15" customHeight="1">
      <c r="A627" t="inlineStr">
        <is>
          <t>A 15900-2023</t>
        </is>
      </c>
      <c r="B627" s="1" t="n">
        <v>45022</v>
      </c>
      <c r="C627" s="1" t="n">
        <v>45175</v>
      </c>
      <c r="D627" t="inlineStr">
        <is>
          <t>SÖDERMANLANDS LÄN</t>
        </is>
      </c>
      <c r="E627" t="inlineStr">
        <is>
          <t>FLEN</t>
        </is>
      </c>
      <c r="G627" t="n">
        <v>2.3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s="2" t="inlineStr"/>
    </row>
    <row r="628" ht="15" customHeight="1">
      <c r="A628" t="inlineStr">
        <is>
          <t>A 16045-2023</t>
        </is>
      </c>
      <c r="B628" s="1" t="n">
        <v>45022</v>
      </c>
      <c r="C628" s="1" t="n">
        <v>45175</v>
      </c>
      <c r="D628" t="inlineStr">
        <is>
          <t>SÖDERMANLANDS LÄN</t>
        </is>
      </c>
      <c r="E628" t="inlineStr">
        <is>
          <t>FLEN</t>
        </is>
      </c>
      <c r="G628" t="n">
        <v>0.7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s="2" t="inlineStr"/>
    </row>
    <row r="629" ht="15" customHeight="1">
      <c r="A629" t="inlineStr">
        <is>
          <t>A 15897-2023</t>
        </is>
      </c>
      <c r="B629" s="1" t="n">
        <v>45022</v>
      </c>
      <c r="C629" s="1" t="n">
        <v>45175</v>
      </c>
      <c r="D629" t="inlineStr">
        <is>
          <t>SÖDERMANLANDS LÄN</t>
        </is>
      </c>
      <c r="E629" t="inlineStr">
        <is>
          <t>FLEN</t>
        </is>
      </c>
      <c r="G629" t="n">
        <v>2.6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s="2" t="inlineStr"/>
    </row>
    <row r="630" ht="15" customHeight="1">
      <c r="A630" t="inlineStr">
        <is>
          <t>A 15904-2023</t>
        </is>
      </c>
      <c r="B630" s="1" t="n">
        <v>45022</v>
      </c>
      <c r="C630" s="1" t="n">
        <v>45175</v>
      </c>
      <c r="D630" t="inlineStr">
        <is>
          <t>SÖDERMANLANDS LÄN</t>
        </is>
      </c>
      <c r="E630" t="inlineStr">
        <is>
          <t>FLEN</t>
        </is>
      </c>
      <c r="G630" t="n">
        <v>2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s="2" t="inlineStr"/>
    </row>
    <row r="631" ht="15" customHeight="1">
      <c r="A631" t="inlineStr">
        <is>
          <t>A 16399-2023</t>
        </is>
      </c>
      <c r="B631" s="1" t="n">
        <v>45029</v>
      </c>
      <c r="C631" s="1" t="n">
        <v>45175</v>
      </c>
      <c r="D631" t="inlineStr">
        <is>
          <t>SÖDERMANLANDS LÄN</t>
        </is>
      </c>
      <c r="E631" t="inlineStr">
        <is>
          <t>FLEN</t>
        </is>
      </c>
      <c r="G631" t="n">
        <v>4.2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s="2" t="inlineStr"/>
    </row>
    <row r="632" ht="15" customHeight="1">
      <c r="A632" t="inlineStr">
        <is>
          <t>A 16583-2023</t>
        </is>
      </c>
      <c r="B632" s="1" t="n">
        <v>45030</v>
      </c>
      <c r="C632" s="1" t="n">
        <v>45175</v>
      </c>
      <c r="D632" t="inlineStr">
        <is>
          <t>SÖDERMANLANDS LÄN</t>
        </is>
      </c>
      <c r="E632" t="inlineStr">
        <is>
          <t>FLEN</t>
        </is>
      </c>
      <c r="G632" t="n">
        <v>4.1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s="2" t="inlineStr"/>
    </row>
    <row r="633" ht="15" customHeight="1">
      <c r="A633" t="inlineStr">
        <is>
          <t>A 17125-2023</t>
        </is>
      </c>
      <c r="B633" s="1" t="n">
        <v>45034</v>
      </c>
      <c r="C633" s="1" t="n">
        <v>45175</v>
      </c>
      <c r="D633" t="inlineStr">
        <is>
          <t>SÖDERMANLANDS LÄN</t>
        </is>
      </c>
      <c r="E633" t="inlineStr">
        <is>
          <t>FLEN</t>
        </is>
      </c>
      <c r="G633" t="n">
        <v>1.7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s="2" t="inlineStr"/>
    </row>
    <row r="634" ht="15" customHeight="1">
      <c r="A634" t="inlineStr">
        <is>
          <t>A 17655-2023</t>
        </is>
      </c>
      <c r="B634" s="1" t="n">
        <v>45036</v>
      </c>
      <c r="C634" s="1" t="n">
        <v>45175</v>
      </c>
      <c r="D634" t="inlineStr">
        <is>
          <t>SÖDERMANLANDS LÄN</t>
        </is>
      </c>
      <c r="E634" t="inlineStr">
        <is>
          <t>FLEN</t>
        </is>
      </c>
      <c r="G634" t="n">
        <v>3.6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s="2" t="inlineStr"/>
    </row>
    <row r="635" ht="15" customHeight="1">
      <c r="A635" t="inlineStr">
        <is>
          <t>A 18093-2023</t>
        </is>
      </c>
      <c r="B635" s="1" t="n">
        <v>45039</v>
      </c>
      <c r="C635" s="1" t="n">
        <v>45175</v>
      </c>
      <c r="D635" t="inlineStr">
        <is>
          <t>SÖDERMANLANDS LÄN</t>
        </is>
      </c>
      <c r="E635" t="inlineStr">
        <is>
          <t>FLEN</t>
        </is>
      </c>
      <c r="G635" t="n">
        <v>2.3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s="2" t="inlineStr"/>
    </row>
    <row r="636" ht="15" customHeight="1">
      <c r="A636" t="inlineStr">
        <is>
          <t>A 18083-2023</t>
        </is>
      </c>
      <c r="B636" s="1" t="n">
        <v>45039</v>
      </c>
      <c r="C636" s="1" t="n">
        <v>45175</v>
      </c>
      <c r="D636" t="inlineStr">
        <is>
          <t>SÖDERMANLANDS LÄN</t>
        </is>
      </c>
      <c r="E636" t="inlineStr">
        <is>
          <t>FLEN</t>
        </is>
      </c>
      <c r="G636" t="n">
        <v>7.4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s="2" t="inlineStr"/>
    </row>
    <row r="637" ht="15" customHeight="1">
      <c r="A637" t="inlineStr">
        <is>
          <t>A 18073-2023</t>
        </is>
      </c>
      <c r="B637" s="1" t="n">
        <v>45039</v>
      </c>
      <c r="C637" s="1" t="n">
        <v>45175</v>
      </c>
      <c r="D637" t="inlineStr">
        <is>
          <t>SÖDERMANLANDS LÄN</t>
        </is>
      </c>
      <c r="E637" t="inlineStr">
        <is>
          <t>FLEN</t>
        </is>
      </c>
      <c r="G637" t="n">
        <v>2.4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s="2" t="inlineStr"/>
    </row>
    <row r="638" ht="15" customHeight="1">
      <c r="A638" t="inlineStr">
        <is>
          <t>A 18102-2023</t>
        </is>
      </c>
      <c r="B638" s="1" t="n">
        <v>45039</v>
      </c>
      <c r="C638" s="1" t="n">
        <v>45175</v>
      </c>
      <c r="D638" t="inlineStr">
        <is>
          <t>SÖDERMANLANDS LÄN</t>
        </is>
      </c>
      <c r="E638" t="inlineStr">
        <is>
          <t>FLEN</t>
        </is>
      </c>
      <c r="G638" t="n">
        <v>7.7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s="2" t="inlineStr"/>
    </row>
    <row r="639" ht="15" customHeight="1">
      <c r="A639" t="inlineStr">
        <is>
          <t>A 18511-2023</t>
        </is>
      </c>
      <c r="B639" s="1" t="n">
        <v>45041</v>
      </c>
      <c r="C639" s="1" t="n">
        <v>45175</v>
      </c>
      <c r="D639" t="inlineStr">
        <is>
          <t>SÖDERMANLANDS LÄN</t>
        </is>
      </c>
      <c r="E639" t="inlineStr">
        <is>
          <t>FLEN</t>
        </is>
      </c>
      <c r="G639" t="n">
        <v>3.1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s="2" t="inlineStr"/>
    </row>
    <row r="640" ht="15" customHeight="1">
      <c r="A640" t="inlineStr">
        <is>
          <t>A 18689-2023</t>
        </is>
      </c>
      <c r="B640" s="1" t="n">
        <v>45043</v>
      </c>
      <c r="C640" s="1" t="n">
        <v>45175</v>
      </c>
      <c r="D640" t="inlineStr">
        <is>
          <t>SÖDERMANLANDS LÄN</t>
        </is>
      </c>
      <c r="E640" t="inlineStr">
        <is>
          <t>FLEN</t>
        </is>
      </c>
      <c r="G640" t="n">
        <v>8.4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s="2" t="inlineStr"/>
    </row>
    <row r="641" ht="15" customHeight="1">
      <c r="A641" t="inlineStr">
        <is>
          <t>A 19150-2023</t>
        </is>
      </c>
      <c r="B641" s="1" t="n">
        <v>45048</v>
      </c>
      <c r="C641" s="1" t="n">
        <v>45175</v>
      </c>
      <c r="D641" t="inlineStr">
        <is>
          <t>SÖDERMANLANDS LÄN</t>
        </is>
      </c>
      <c r="E641" t="inlineStr">
        <is>
          <t>FLEN</t>
        </is>
      </c>
      <c r="G641" t="n">
        <v>1.1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s="2" t="inlineStr"/>
    </row>
    <row r="642" ht="15" customHeight="1">
      <c r="A642" t="inlineStr">
        <is>
          <t>A 19164-2023</t>
        </is>
      </c>
      <c r="B642" s="1" t="n">
        <v>45048</v>
      </c>
      <c r="C642" s="1" t="n">
        <v>45175</v>
      </c>
      <c r="D642" t="inlineStr">
        <is>
          <t>SÖDERMANLANDS LÄN</t>
        </is>
      </c>
      <c r="E642" t="inlineStr">
        <is>
          <t>FLEN</t>
        </is>
      </c>
      <c r="G642" t="n">
        <v>3.5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s="2" t="inlineStr"/>
    </row>
    <row r="643" ht="15" customHeight="1">
      <c r="A643" t="inlineStr">
        <is>
          <t>A 19678-2023</t>
        </is>
      </c>
      <c r="B643" s="1" t="n">
        <v>45051</v>
      </c>
      <c r="C643" s="1" t="n">
        <v>45175</v>
      </c>
      <c r="D643" t="inlineStr">
        <is>
          <t>SÖDERMANLANDS LÄN</t>
        </is>
      </c>
      <c r="E643" t="inlineStr">
        <is>
          <t>FLEN</t>
        </is>
      </c>
      <c r="F643" t="inlineStr">
        <is>
          <t>Holmen skog AB</t>
        </is>
      </c>
      <c r="G643" t="n">
        <v>2.1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s="2" t="inlineStr"/>
    </row>
    <row r="644" ht="15" customHeight="1">
      <c r="A644" t="inlineStr">
        <is>
          <t>A 19855-2023</t>
        </is>
      </c>
      <c r="B644" s="1" t="n">
        <v>45053</v>
      </c>
      <c r="C644" s="1" t="n">
        <v>45175</v>
      </c>
      <c r="D644" t="inlineStr">
        <is>
          <t>SÖDERMANLANDS LÄN</t>
        </is>
      </c>
      <c r="E644" t="inlineStr">
        <is>
          <t>FLEN</t>
        </is>
      </c>
      <c r="F644" t="inlineStr">
        <is>
          <t>Holmen skog AB</t>
        </is>
      </c>
      <c r="G644" t="n">
        <v>4.5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s="2" t="inlineStr"/>
    </row>
    <row r="645" ht="15" customHeight="1">
      <c r="A645" t="inlineStr">
        <is>
          <t>A 21057-2023</t>
        </is>
      </c>
      <c r="B645" s="1" t="n">
        <v>45056</v>
      </c>
      <c r="C645" s="1" t="n">
        <v>45175</v>
      </c>
      <c r="D645" t="inlineStr">
        <is>
          <t>SÖDERMANLANDS LÄN</t>
        </is>
      </c>
      <c r="E645" t="inlineStr">
        <is>
          <t>FLEN</t>
        </is>
      </c>
      <c r="G645" t="n">
        <v>2.3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s="2" t="inlineStr"/>
    </row>
    <row r="646" ht="15" customHeight="1">
      <c r="A646" t="inlineStr">
        <is>
          <t>A 20462-2023</t>
        </is>
      </c>
      <c r="B646" s="1" t="n">
        <v>45056</v>
      </c>
      <c r="C646" s="1" t="n">
        <v>45175</v>
      </c>
      <c r="D646" t="inlineStr">
        <is>
          <t>SÖDERMANLANDS LÄN</t>
        </is>
      </c>
      <c r="E646" t="inlineStr">
        <is>
          <t>FLEN</t>
        </is>
      </c>
      <c r="G646" t="n">
        <v>2.5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s="2" t="inlineStr"/>
    </row>
    <row r="647" ht="15" customHeight="1">
      <c r="A647" t="inlineStr">
        <is>
          <t>A 20980-2023</t>
        </is>
      </c>
      <c r="B647" s="1" t="n">
        <v>45056</v>
      </c>
      <c r="C647" s="1" t="n">
        <v>45175</v>
      </c>
      <c r="D647" t="inlineStr">
        <is>
          <t>SÖDERMANLANDS LÄN</t>
        </is>
      </c>
      <c r="E647" t="inlineStr">
        <is>
          <t>FLEN</t>
        </is>
      </c>
      <c r="G647" t="n">
        <v>1.3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s="2" t="inlineStr"/>
    </row>
    <row r="648" ht="15" customHeight="1">
      <c r="A648" t="inlineStr">
        <is>
          <t>A 21036-2023</t>
        </is>
      </c>
      <c r="B648" s="1" t="n">
        <v>45056</v>
      </c>
      <c r="C648" s="1" t="n">
        <v>45175</v>
      </c>
      <c r="D648" t="inlineStr">
        <is>
          <t>SÖDERMANLANDS LÄN</t>
        </is>
      </c>
      <c r="E648" t="inlineStr">
        <is>
          <t>FLEN</t>
        </is>
      </c>
      <c r="G648" t="n">
        <v>2.6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s="2" t="inlineStr"/>
    </row>
    <row r="649" ht="15" customHeight="1">
      <c r="A649" t="inlineStr">
        <is>
          <t>A 21047-2023</t>
        </is>
      </c>
      <c r="B649" s="1" t="n">
        <v>45056</v>
      </c>
      <c r="C649" s="1" t="n">
        <v>45175</v>
      </c>
      <c r="D649" t="inlineStr">
        <is>
          <t>SÖDERMANLANDS LÄN</t>
        </is>
      </c>
      <c r="E649" t="inlineStr">
        <is>
          <t>FLEN</t>
        </is>
      </c>
      <c r="G649" t="n">
        <v>2.7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s="2" t="inlineStr"/>
    </row>
    <row r="650" ht="15" customHeight="1">
      <c r="A650" t="inlineStr">
        <is>
          <t>A 20463-2023</t>
        </is>
      </c>
      <c r="B650" s="1" t="n">
        <v>45056</v>
      </c>
      <c r="C650" s="1" t="n">
        <v>45175</v>
      </c>
      <c r="D650" t="inlineStr">
        <is>
          <t>SÖDERMANLANDS LÄN</t>
        </is>
      </c>
      <c r="E650" t="inlineStr">
        <is>
          <t>FLEN</t>
        </is>
      </c>
      <c r="G650" t="n">
        <v>3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s="2" t="inlineStr"/>
    </row>
    <row r="651" ht="15" customHeight="1">
      <c r="A651" t="inlineStr">
        <is>
          <t>A 21167-2023</t>
        </is>
      </c>
      <c r="B651" s="1" t="n">
        <v>45057</v>
      </c>
      <c r="C651" s="1" t="n">
        <v>45175</v>
      </c>
      <c r="D651" t="inlineStr">
        <is>
          <t>SÖDERMANLANDS LÄN</t>
        </is>
      </c>
      <c r="E651" t="inlineStr">
        <is>
          <t>FLEN</t>
        </is>
      </c>
      <c r="G651" t="n">
        <v>1.1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s="2" t="inlineStr"/>
    </row>
    <row r="652" ht="15" customHeight="1">
      <c r="A652" t="inlineStr">
        <is>
          <t>A 22028-2023</t>
        </is>
      </c>
      <c r="B652" s="1" t="n">
        <v>45066</v>
      </c>
      <c r="C652" s="1" t="n">
        <v>45175</v>
      </c>
      <c r="D652" t="inlineStr">
        <is>
          <t>SÖDERMANLANDS LÄN</t>
        </is>
      </c>
      <c r="E652" t="inlineStr">
        <is>
          <t>FLEN</t>
        </is>
      </c>
      <c r="G652" t="n">
        <v>2.3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s="2" t="inlineStr"/>
    </row>
    <row r="653" ht="15" customHeight="1">
      <c r="A653" t="inlineStr">
        <is>
          <t>A 22101-2023</t>
        </is>
      </c>
      <c r="B653" s="1" t="n">
        <v>45068</v>
      </c>
      <c r="C653" s="1" t="n">
        <v>45175</v>
      </c>
      <c r="D653" t="inlineStr">
        <is>
          <t>SÖDERMANLANDS LÄN</t>
        </is>
      </c>
      <c r="E653" t="inlineStr">
        <is>
          <t>FLEN</t>
        </is>
      </c>
      <c r="G653" t="n">
        <v>2.7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s="2" t="inlineStr"/>
    </row>
    <row r="654" ht="15" customHeight="1">
      <c r="A654" t="inlineStr">
        <is>
          <t>A 23650-2023</t>
        </is>
      </c>
      <c r="B654" s="1" t="n">
        <v>45073</v>
      </c>
      <c r="C654" s="1" t="n">
        <v>45175</v>
      </c>
      <c r="D654" t="inlineStr">
        <is>
          <t>SÖDERMANLANDS LÄN</t>
        </is>
      </c>
      <c r="E654" t="inlineStr">
        <is>
          <t>FLEN</t>
        </is>
      </c>
      <c r="G654" t="n">
        <v>2.6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s="2" t="inlineStr"/>
    </row>
    <row r="655" ht="15" customHeight="1">
      <c r="A655" t="inlineStr">
        <is>
          <t>A 23646-2023</t>
        </is>
      </c>
      <c r="B655" s="1" t="n">
        <v>45073</v>
      </c>
      <c r="C655" s="1" t="n">
        <v>45175</v>
      </c>
      <c r="D655" t="inlineStr">
        <is>
          <t>SÖDERMANLANDS LÄN</t>
        </is>
      </c>
      <c r="E655" t="inlineStr">
        <is>
          <t>FLEN</t>
        </is>
      </c>
      <c r="G655" t="n">
        <v>2.1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s="2" t="inlineStr"/>
    </row>
    <row r="656" ht="15" customHeight="1">
      <c r="A656" t="inlineStr">
        <is>
          <t>A 24123-2023</t>
        </is>
      </c>
      <c r="B656" s="1" t="n">
        <v>45079</v>
      </c>
      <c r="C656" s="1" t="n">
        <v>45175</v>
      </c>
      <c r="D656" t="inlineStr">
        <is>
          <t>SÖDERMANLANDS LÄN</t>
        </is>
      </c>
      <c r="E656" t="inlineStr">
        <is>
          <t>FLEN</t>
        </is>
      </c>
      <c r="G656" t="n">
        <v>0.9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s="2" t="inlineStr"/>
    </row>
    <row r="657" ht="15" customHeight="1">
      <c r="A657" t="inlineStr">
        <is>
          <t>A 25474-2023</t>
        </is>
      </c>
      <c r="B657" s="1" t="n">
        <v>45081</v>
      </c>
      <c r="C657" s="1" t="n">
        <v>45175</v>
      </c>
      <c r="D657" t="inlineStr">
        <is>
          <t>SÖDERMANLANDS LÄN</t>
        </is>
      </c>
      <c r="E657" t="inlineStr">
        <is>
          <t>FLEN</t>
        </is>
      </c>
      <c r="G657" t="n">
        <v>2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s="2" t="inlineStr"/>
    </row>
    <row r="658" ht="15" customHeight="1">
      <c r="A658" t="inlineStr">
        <is>
          <t>A 25467-2023</t>
        </is>
      </c>
      <c r="B658" s="1" t="n">
        <v>45081</v>
      </c>
      <c r="C658" s="1" t="n">
        <v>45175</v>
      </c>
      <c r="D658" t="inlineStr">
        <is>
          <t>SÖDERMANLANDS LÄN</t>
        </is>
      </c>
      <c r="E658" t="inlineStr">
        <is>
          <t>FLEN</t>
        </is>
      </c>
      <c r="G658" t="n">
        <v>0.5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s="2" t="inlineStr"/>
    </row>
    <row r="659" ht="15" customHeight="1">
      <c r="A659" t="inlineStr">
        <is>
          <t>A 24348-2023</t>
        </is>
      </c>
      <c r="B659" s="1" t="n">
        <v>45082</v>
      </c>
      <c r="C659" s="1" t="n">
        <v>45175</v>
      </c>
      <c r="D659" t="inlineStr">
        <is>
          <t>SÖDERMANLANDS LÄN</t>
        </is>
      </c>
      <c r="E659" t="inlineStr">
        <is>
          <t>FLEN</t>
        </is>
      </c>
      <c r="G659" t="n">
        <v>2.3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s="2" t="inlineStr"/>
    </row>
    <row r="660" ht="15" customHeight="1">
      <c r="A660" t="inlineStr">
        <is>
          <t>A 24871-2023</t>
        </is>
      </c>
      <c r="B660" s="1" t="n">
        <v>45085</v>
      </c>
      <c r="C660" s="1" t="n">
        <v>45175</v>
      </c>
      <c r="D660" t="inlineStr">
        <is>
          <t>SÖDERMANLANDS LÄN</t>
        </is>
      </c>
      <c r="E660" t="inlineStr">
        <is>
          <t>FLEN</t>
        </is>
      </c>
      <c r="F660" t="inlineStr">
        <is>
          <t>Kyrkan</t>
        </is>
      </c>
      <c r="G660" t="n">
        <v>4.8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s="2" t="inlineStr"/>
    </row>
    <row r="661" ht="15" customHeight="1">
      <c r="A661" t="inlineStr">
        <is>
          <t>A 25605-2023</t>
        </is>
      </c>
      <c r="B661" s="1" t="n">
        <v>45089</v>
      </c>
      <c r="C661" s="1" t="n">
        <v>45175</v>
      </c>
      <c r="D661" t="inlineStr">
        <is>
          <t>SÖDERMANLANDS LÄN</t>
        </is>
      </c>
      <c r="E661" t="inlineStr">
        <is>
          <t>FLEN</t>
        </is>
      </c>
      <c r="G661" t="n">
        <v>3.8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s="2" t="inlineStr"/>
    </row>
    <row r="662" ht="15" customHeight="1">
      <c r="A662" t="inlineStr">
        <is>
          <t>A 27724-2023</t>
        </is>
      </c>
      <c r="B662" s="1" t="n">
        <v>45097</v>
      </c>
      <c r="C662" s="1" t="n">
        <v>45175</v>
      </c>
      <c r="D662" t="inlineStr">
        <is>
          <t>SÖDERMANLANDS LÄN</t>
        </is>
      </c>
      <c r="E662" t="inlineStr">
        <is>
          <t>FLEN</t>
        </is>
      </c>
      <c r="G662" t="n">
        <v>2.6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s="2" t="inlineStr"/>
    </row>
    <row r="663" ht="15" customHeight="1">
      <c r="A663" t="inlineStr">
        <is>
          <t>A 27849-2023</t>
        </is>
      </c>
      <c r="B663" s="1" t="n">
        <v>45098</v>
      </c>
      <c r="C663" s="1" t="n">
        <v>45175</v>
      </c>
      <c r="D663" t="inlineStr">
        <is>
          <t>SÖDERMANLANDS LÄN</t>
        </is>
      </c>
      <c r="E663" t="inlineStr">
        <is>
          <t>FLEN</t>
        </is>
      </c>
      <c r="F663" t="inlineStr">
        <is>
          <t>Holmen skog AB</t>
        </is>
      </c>
      <c r="G663" t="n">
        <v>2.1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s="2" t="inlineStr"/>
    </row>
    <row r="664" ht="15" customHeight="1">
      <c r="A664" t="inlineStr">
        <is>
          <t>A 28154-2023</t>
        </is>
      </c>
      <c r="B664" s="1" t="n">
        <v>45099</v>
      </c>
      <c r="C664" s="1" t="n">
        <v>45175</v>
      </c>
      <c r="D664" t="inlineStr">
        <is>
          <t>SÖDERMANLANDS LÄN</t>
        </is>
      </c>
      <c r="E664" t="inlineStr">
        <is>
          <t>FLEN</t>
        </is>
      </c>
      <c r="G664" t="n">
        <v>11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s="2" t="inlineStr"/>
    </row>
    <row r="665" ht="15" customHeight="1">
      <c r="A665" t="inlineStr">
        <is>
          <t>A 31007-2023</t>
        </is>
      </c>
      <c r="B665" s="1" t="n">
        <v>45103</v>
      </c>
      <c r="C665" s="1" t="n">
        <v>45175</v>
      </c>
      <c r="D665" t="inlineStr">
        <is>
          <t>SÖDERMANLANDS LÄN</t>
        </is>
      </c>
      <c r="E665" t="inlineStr">
        <is>
          <t>FLEN</t>
        </is>
      </c>
      <c r="G665" t="n">
        <v>3.2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s="2" t="inlineStr"/>
      <c r="U665">
        <f>HYPERLINK("https://klasma.github.io/Logging_FLEN/knärot/A 31007-2023.png")</f>
        <v/>
      </c>
      <c r="V665">
        <f>HYPERLINK("https://klasma.github.io/Logging_FLEN/klagomål/A 31007-2023.docx")</f>
        <v/>
      </c>
      <c r="W665">
        <f>HYPERLINK("https://klasma.github.io/Logging_FLEN/klagomålsmail/A 31007-2023.docx")</f>
        <v/>
      </c>
      <c r="X665">
        <f>HYPERLINK("https://klasma.github.io/Logging_FLEN/tillsyn/A 31007-2023.docx")</f>
        <v/>
      </c>
      <c r="Y665">
        <f>HYPERLINK("https://klasma.github.io/Logging_FLEN/tillsynsmail/A 31007-2023.docx")</f>
        <v/>
      </c>
    </row>
    <row r="666" ht="15" customHeight="1">
      <c r="A666" t="inlineStr">
        <is>
          <t>A 28938-2023</t>
        </is>
      </c>
      <c r="B666" s="1" t="n">
        <v>45104</v>
      </c>
      <c r="C666" s="1" t="n">
        <v>45175</v>
      </c>
      <c r="D666" t="inlineStr">
        <is>
          <t>SÖDERMANLANDS LÄN</t>
        </is>
      </c>
      <c r="E666" t="inlineStr">
        <is>
          <t>FLEN</t>
        </is>
      </c>
      <c r="G666" t="n">
        <v>0.6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s="2" t="inlineStr"/>
    </row>
    <row r="667" ht="15" customHeight="1">
      <c r="A667" t="inlineStr">
        <is>
          <t>A 28928-2023</t>
        </is>
      </c>
      <c r="B667" s="1" t="n">
        <v>45104</v>
      </c>
      <c r="C667" s="1" t="n">
        <v>45175</v>
      </c>
      <c r="D667" t="inlineStr">
        <is>
          <t>SÖDERMANLANDS LÄN</t>
        </is>
      </c>
      <c r="E667" t="inlineStr">
        <is>
          <t>FLEN</t>
        </is>
      </c>
      <c r="G667" t="n">
        <v>8.800000000000001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s="2" t="inlineStr"/>
    </row>
    <row r="668" ht="15" customHeight="1">
      <c r="A668" t="inlineStr">
        <is>
          <t>A 29186-2023</t>
        </is>
      </c>
      <c r="B668" s="1" t="n">
        <v>45105</v>
      </c>
      <c r="C668" s="1" t="n">
        <v>45175</v>
      </c>
      <c r="D668" t="inlineStr">
        <is>
          <t>SÖDERMANLANDS LÄN</t>
        </is>
      </c>
      <c r="E668" t="inlineStr">
        <is>
          <t>FLEN</t>
        </is>
      </c>
      <c r="F668" t="inlineStr">
        <is>
          <t>Övriga statliga verk och myndigheter</t>
        </is>
      </c>
      <c r="G668" t="n">
        <v>7.8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s="2" t="inlineStr"/>
    </row>
    <row r="669" ht="15" customHeight="1">
      <c r="A669" t="inlineStr">
        <is>
          <t>A 29195-2023</t>
        </is>
      </c>
      <c r="B669" s="1" t="n">
        <v>45105</v>
      </c>
      <c r="C669" s="1" t="n">
        <v>45175</v>
      </c>
      <c r="D669" t="inlineStr">
        <is>
          <t>SÖDERMANLANDS LÄN</t>
        </is>
      </c>
      <c r="E669" t="inlineStr">
        <is>
          <t>FLEN</t>
        </is>
      </c>
      <c r="F669" t="inlineStr">
        <is>
          <t>Övriga statliga verk och myndigheter</t>
        </is>
      </c>
      <c r="G669" t="n">
        <v>3.9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s="2" t="inlineStr"/>
    </row>
    <row r="670" ht="15" customHeight="1">
      <c r="A670" t="inlineStr">
        <is>
          <t>A 32407-2023</t>
        </is>
      </c>
      <c r="B670" s="1" t="n">
        <v>45110</v>
      </c>
      <c r="C670" s="1" t="n">
        <v>45175</v>
      </c>
      <c r="D670" t="inlineStr">
        <is>
          <t>SÖDERMANLANDS LÄN</t>
        </is>
      </c>
      <c r="E670" t="inlineStr">
        <is>
          <t>FLEN</t>
        </is>
      </c>
      <c r="G670" t="n">
        <v>0.7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s="2" t="inlineStr"/>
    </row>
    <row r="671" ht="15" customHeight="1">
      <c r="A671" t="inlineStr">
        <is>
          <t>A 33010-2023</t>
        </is>
      </c>
      <c r="B671" s="1" t="n">
        <v>45113</v>
      </c>
      <c r="C671" s="1" t="n">
        <v>45175</v>
      </c>
      <c r="D671" t="inlineStr">
        <is>
          <t>SÖDERMANLANDS LÄN</t>
        </is>
      </c>
      <c r="E671" t="inlineStr">
        <is>
          <t>FLEN</t>
        </is>
      </c>
      <c r="F671" t="inlineStr">
        <is>
          <t>Övriga statliga verk och myndigheter</t>
        </is>
      </c>
      <c r="G671" t="n">
        <v>10.2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s="2" t="inlineStr"/>
    </row>
    <row r="672" ht="15" customHeight="1">
      <c r="A672" t="inlineStr">
        <is>
          <t>A 31352-2023</t>
        </is>
      </c>
      <c r="B672" s="1" t="n">
        <v>45114</v>
      </c>
      <c r="C672" s="1" t="n">
        <v>45175</v>
      </c>
      <c r="D672" t="inlineStr">
        <is>
          <t>SÖDERMANLANDS LÄN</t>
        </is>
      </c>
      <c r="E672" t="inlineStr">
        <is>
          <t>FLEN</t>
        </is>
      </c>
      <c r="G672" t="n">
        <v>5.3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s="2" t="inlineStr"/>
    </row>
    <row r="673" ht="15" customHeight="1">
      <c r="A673" t="inlineStr">
        <is>
          <t>A 31217-2023</t>
        </is>
      </c>
      <c r="B673" s="1" t="n">
        <v>45114</v>
      </c>
      <c r="C673" s="1" t="n">
        <v>45175</v>
      </c>
      <c r="D673" t="inlineStr">
        <is>
          <t>SÖDERMANLANDS LÄN</t>
        </is>
      </c>
      <c r="E673" t="inlineStr">
        <is>
          <t>FLEN</t>
        </is>
      </c>
      <c r="G673" t="n">
        <v>1.2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s="2" t="inlineStr"/>
    </row>
    <row r="674" ht="15" customHeight="1">
      <c r="A674" t="inlineStr">
        <is>
          <t>A 33280-2023</t>
        </is>
      </c>
      <c r="B674" s="1" t="n">
        <v>45114</v>
      </c>
      <c r="C674" s="1" t="n">
        <v>45175</v>
      </c>
      <c r="D674" t="inlineStr">
        <is>
          <t>SÖDERMANLANDS LÄN</t>
        </is>
      </c>
      <c r="E674" t="inlineStr">
        <is>
          <t>FLEN</t>
        </is>
      </c>
      <c r="G674" t="n">
        <v>2.7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s="2" t="inlineStr"/>
    </row>
    <row r="675" ht="15" customHeight="1">
      <c r="A675" t="inlineStr">
        <is>
          <t>A 33742-2023</t>
        </is>
      </c>
      <c r="B675" s="1" t="n">
        <v>45119</v>
      </c>
      <c r="C675" s="1" t="n">
        <v>45175</v>
      </c>
      <c r="D675" t="inlineStr">
        <is>
          <t>SÖDERMANLANDS LÄN</t>
        </is>
      </c>
      <c r="E675" t="inlineStr">
        <is>
          <t>FLEN</t>
        </is>
      </c>
      <c r="G675" t="n">
        <v>1.9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s="2" t="inlineStr"/>
    </row>
    <row r="676" ht="15" customHeight="1">
      <c r="A676" t="inlineStr">
        <is>
          <t>A 33908-2023</t>
        </is>
      </c>
      <c r="B676" s="1" t="n">
        <v>45121</v>
      </c>
      <c r="C676" s="1" t="n">
        <v>45175</v>
      </c>
      <c r="D676" t="inlineStr">
        <is>
          <t>SÖDERMANLANDS LÄN</t>
        </is>
      </c>
      <c r="E676" t="inlineStr">
        <is>
          <t>FLEN</t>
        </is>
      </c>
      <c r="G676" t="n">
        <v>14.4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s="2" t="inlineStr"/>
    </row>
    <row r="677" ht="15" customHeight="1">
      <c r="A677" t="inlineStr">
        <is>
          <t>A 33907-2023</t>
        </is>
      </c>
      <c r="B677" s="1" t="n">
        <v>45121</v>
      </c>
      <c r="C677" s="1" t="n">
        <v>45175</v>
      </c>
      <c r="D677" t="inlineStr">
        <is>
          <t>SÖDERMANLANDS LÄN</t>
        </is>
      </c>
      <c r="E677" t="inlineStr">
        <is>
          <t>FLEN</t>
        </is>
      </c>
      <c r="G677" t="n">
        <v>2.3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s="2" t="inlineStr"/>
    </row>
    <row r="678" ht="15" customHeight="1">
      <c r="A678" t="inlineStr">
        <is>
          <t>A 33902-2023</t>
        </is>
      </c>
      <c r="B678" s="1" t="n">
        <v>45121</v>
      </c>
      <c r="C678" s="1" t="n">
        <v>45175</v>
      </c>
      <c r="D678" t="inlineStr">
        <is>
          <t>SÖDERMANLANDS LÄN</t>
        </is>
      </c>
      <c r="E678" t="inlineStr">
        <is>
          <t>FLEN</t>
        </is>
      </c>
      <c r="G678" t="n">
        <v>2.4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s="2" t="inlineStr"/>
    </row>
    <row r="679" ht="15" customHeight="1">
      <c r="A679" t="inlineStr">
        <is>
          <t>A 34524-2023</t>
        </is>
      </c>
      <c r="B679" s="1" t="n">
        <v>45140</v>
      </c>
      <c r="C679" s="1" t="n">
        <v>45175</v>
      </c>
      <c r="D679" t="inlineStr">
        <is>
          <t>SÖDERMANLANDS LÄN</t>
        </is>
      </c>
      <c r="E679" t="inlineStr">
        <is>
          <t>FLEN</t>
        </is>
      </c>
      <c r="G679" t="n">
        <v>2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s="2" t="inlineStr"/>
    </row>
    <row r="680" ht="15" customHeight="1">
      <c r="A680" t="inlineStr">
        <is>
          <t>A 34823-2023</t>
        </is>
      </c>
      <c r="B680" s="1" t="n">
        <v>45140</v>
      </c>
      <c r="C680" s="1" t="n">
        <v>45175</v>
      </c>
      <c r="D680" t="inlineStr">
        <is>
          <t>SÖDERMANLANDS LÄN</t>
        </is>
      </c>
      <c r="E680" t="inlineStr">
        <is>
          <t>FLEN</t>
        </is>
      </c>
      <c r="G680" t="n">
        <v>1.3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s="2" t="inlineStr"/>
    </row>
    <row r="681" ht="15" customHeight="1">
      <c r="A681" t="inlineStr">
        <is>
          <t>A 34612-2023</t>
        </is>
      </c>
      <c r="B681" s="1" t="n">
        <v>45140</v>
      </c>
      <c r="C681" s="1" t="n">
        <v>45175</v>
      </c>
      <c r="D681" t="inlineStr">
        <is>
          <t>SÖDERMANLANDS LÄN</t>
        </is>
      </c>
      <c r="E681" t="inlineStr">
        <is>
          <t>FLEN</t>
        </is>
      </c>
      <c r="F681" t="inlineStr">
        <is>
          <t>Kyrkan</t>
        </is>
      </c>
      <c r="G681" t="n">
        <v>0.5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s="2" t="inlineStr"/>
    </row>
    <row r="682" ht="15" customHeight="1">
      <c r="A682" t="inlineStr">
        <is>
          <t>A 34783-2023</t>
        </is>
      </c>
      <c r="B682" s="1" t="n">
        <v>45140</v>
      </c>
      <c r="C682" s="1" t="n">
        <v>45175</v>
      </c>
      <c r="D682" t="inlineStr">
        <is>
          <t>SÖDERMANLANDS LÄN</t>
        </is>
      </c>
      <c r="E682" t="inlineStr">
        <is>
          <t>FLEN</t>
        </is>
      </c>
      <c r="G682" t="n">
        <v>3.9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s="2" t="inlineStr"/>
    </row>
    <row r="683" ht="15" customHeight="1">
      <c r="A683" t="inlineStr">
        <is>
          <t>A 34721-2023</t>
        </is>
      </c>
      <c r="B683" s="1" t="n">
        <v>45141</v>
      </c>
      <c r="C683" s="1" t="n">
        <v>45175</v>
      </c>
      <c r="D683" t="inlineStr">
        <is>
          <t>SÖDERMANLANDS LÄN</t>
        </is>
      </c>
      <c r="E683" t="inlineStr">
        <is>
          <t>FLEN</t>
        </is>
      </c>
      <c r="G683" t="n">
        <v>4.1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s="2" t="inlineStr"/>
    </row>
    <row r="684" ht="15" customHeight="1">
      <c r="A684" t="inlineStr">
        <is>
          <t>A 34734-2023</t>
        </is>
      </c>
      <c r="B684" s="1" t="n">
        <v>45141</v>
      </c>
      <c r="C684" s="1" t="n">
        <v>45175</v>
      </c>
      <c r="D684" t="inlineStr">
        <is>
          <t>SÖDERMANLANDS LÄN</t>
        </is>
      </c>
      <c r="E684" t="inlineStr">
        <is>
          <t>FLEN</t>
        </is>
      </c>
      <c r="G684" t="n">
        <v>1.9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s="2" t="inlineStr"/>
    </row>
    <row r="685" ht="15" customHeight="1">
      <c r="A685" t="inlineStr">
        <is>
          <t>A 34869-2023</t>
        </is>
      </c>
      <c r="B685" s="1" t="n">
        <v>45142</v>
      </c>
      <c r="C685" s="1" t="n">
        <v>45175</v>
      </c>
      <c r="D685" t="inlineStr">
        <is>
          <t>SÖDERMANLANDS LÄN</t>
        </is>
      </c>
      <c r="E685" t="inlineStr">
        <is>
          <t>FLEN</t>
        </is>
      </c>
      <c r="G685" t="n">
        <v>2.9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s="2" t="inlineStr"/>
    </row>
    <row r="686" ht="15" customHeight="1">
      <c r="A686" t="inlineStr">
        <is>
          <t>A 35600-2023</t>
        </is>
      </c>
      <c r="B686" s="1" t="n">
        <v>45147</v>
      </c>
      <c r="C686" s="1" t="n">
        <v>45175</v>
      </c>
      <c r="D686" t="inlineStr">
        <is>
          <t>SÖDERMANLANDS LÄN</t>
        </is>
      </c>
      <c r="E686" t="inlineStr">
        <is>
          <t>FLEN</t>
        </is>
      </c>
      <c r="G686" t="n">
        <v>1.4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s="2" t="inlineStr"/>
    </row>
    <row r="687" ht="15" customHeight="1">
      <c r="A687" t="inlineStr">
        <is>
          <t>A 35639-2023</t>
        </is>
      </c>
      <c r="B687" s="1" t="n">
        <v>45147</v>
      </c>
      <c r="C687" s="1" t="n">
        <v>45175</v>
      </c>
      <c r="D687" t="inlineStr">
        <is>
          <t>SÖDERMANLANDS LÄN</t>
        </is>
      </c>
      <c r="E687" t="inlineStr">
        <is>
          <t>FLEN</t>
        </is>
      </c>
      <c r="G687" t="n">
        <v>5.3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s="2" t="inlineStr"/>
    </row>
    <row r="688" ht="15" customHeight="1">
      <c r="A688" t="inlineStr">
        <is>
          <t>A 35583-2023</t>
        </is>
      </c>
      <c r="B688" s="1" t="n">
        <v>45147</v>
      </c>
      <c r="C688" s="1" t="n">
        <v>45175</v>
      </c>
      <c r="D688" t="inlineStr">
        <is>
          <t>SÖDERMANLANDS LÄN</t>
        </is>
      </c>
      <c r="E688" t="inlineStr">
        <is>
          <t>FLEN</t>
        </is>
      </c>
      <c r="F688" t="inlineStr">
        <is>
          <t>Holmen skog AB</t>
        </is>
      </c>
      <c r="G688" t="n">
        <v>4.3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s="2" t="inlineStr"/>
    </row>
    <row r="689" ht="15" customHeight="1">
      <c r="A689" t="inlineStr">
        <is>
          <t>A 35830-2023</t>
        </is>
      </c>
      <c r="B689" s="1" t="n">
        <v>45148</v>
      </c>
      <c r="C689" s="1" t="n">
        <v>45175</v>
      </c>
      <c r="D689" t="inlineStr">
        <is>
          <t>SÖDERMANLANDS LÄN</t>
        </is>
      </c>
      <c r="E689" t="inlineStr">
        <is>
          <t>FLEN</t>
        </is>
      </c>
      <c r="G689" t="n">
        <v>21.8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s="2" t="inlineStr"/>
    </row>
    <row r="690" ht="15" customHeight="1">
      <c r="A690" t="inlineStr">
        <is>
          <t>A 36096-2023</t>
        </is>
      </c>
      <c r="B690" s="1" t="n">
        <v>45149</v>
      </c>
      <c r="C690" s="1" t="n">
        <v>45175</v>
      </c>
      <c r="D690" t="inlineStr">
        <is>
          <t>SÖDERMANLANDS LÄN</t>
        </is>
      </c>
      <c r="E690" t="inlineStr">
        <is>
          <t>FLEN</t>
        </is>
      </c>
      <c r="F690" t="inlineStr">
        <is>
          <t>Kyrkan</t>
        </is>
      </c>
      <c r="G690" t="n">
        <v>2.1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s="2" t="inlineStr"/>
    </row>
    <row r="691" ht="15" customHeight="1">
      <c r="A691" t="inlineStr">
        <is>
          <t>A 36934-2023</t>
        </is>
      </c>
      <c r="B691" s="1" t="n">
        <v>45154</v>
      </c>
      <c r="C691" s="1" t="n">
        <v>45175</v>
      </c>
      <c r="D691" t="inlineStr">
        <is>
          <t>SÖDERMANLANDS LÄN</t>
        </is>
      </c>
      <c r="E691" t="inlineStr">
        <is>
          <t>FLEN</t>
        </is>
      </c>
      <c r="G691" t="n">
        <v>2.1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s="2" t="inlineStr"/>
    </row>
    <row r="692" ht="15" customHeight="1">
      <c r="A692" t="inlineStr">
        <is>
          <t>A 37025-2023</t>
        </is>
      </c>
      <c r="B692" s="1" t="n">
        <v>45155</v>
      </c>
      <c r="C692" s="1" t="n">
        <v>45175</v>
      </c>
      <c r="D692" t="inlineStr">
        <is>
          <t>SÖDERMANLANDS LÄN</t>
        </is>
      </c>
      <c r="E692" t="inlineStr">
        <is>
          <t>FLEN</t>
        </is>
      </c>
      <c r="F692" t="inlineStr">
        <is>
          <t>Kyrkan</t>
        </is>
      </c>
      <c r="G692" t="n">
        <v>24.1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s="2" t="inlineStr"/>
    </row>
    <row r="693" ht="15" customHeight="1">
      <c r="A693" t="inlineStr">
        <is>
          <t>A 37632-2023</t>
        </is>
      </c>
      <c r="B693" s="1" t="n">
        <v>45159</v>
      </c>
      <c r="C693" s="1" t="n">
        <v>45175</v>
      </c>
      <c r="D693" t="inlineStr">
        <is>
          <t>SÖDERMANLANDS LÄN</t>
        </is>
      </c>
      <c r="E693" t="inlineStr">
        <is>
          <t>FLEN</t>
        </is>
      </c>
      <c r="G693" t="n">
        <v>6.4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s="2" t="inlineStr"/>
    </row>
    <row r="694" ht="15" customHeight="1">
      <c r="A694" t="inlineStr">
        <is>
          <t>A 37646-2023</t>
        </is>
      </c>
      <c r="B694" s="1" t="n">
        <v>45159</v>
      </c>
      <c r="C694" s="1" t="n">
        <v>45175</v>
      </c>
      <c r="D694" t="inlineStr">
        <is>
          <t>SÖDERMANLANDS LÄN</t>
        </is>
      </c>
      <c r="E694" t="inlineStr">
        <is>
          <t>FLEN</t>
        </is>
      </c>
      <c r="G694" t="n">
        <v>3.7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s="2" t="inlineStr"/>
    </row>
    <row r="695" ht="15" customHeight="1">
      <c r="A695" t="inlineStr">
        <is>
          <t>A 37910-2023</t>
        </is>
      </c>
      <c r="B695" s="1" t="n">
        <v>45160</v>
      </c>
      <c r="C695" s="1" t="n">
        <v>45175</v>
      </c>
      <c r="D695" t="inlineStr">
        <is>
          <t>SÖDERMANLANDS LÄN</t>
        </is>
      </c>
      <c r="E695" t="inlineStr">
        <is>
          <t>FLEN</t>
        </is>
      </c>
      <c r="F695" t="inlineStr">
        <is>
          <t>Holmen skog AB</t>
        </is>
      </c>
      <c r="G695" t="n">
        <v>4.9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s="2" t="inlineStr"/>
    </row>
    <row r="696" ht="15" customHeight="1">
      <c r="A696" t="inlineStr">
        <is>
          <t>A 37945-2023</t>
        </is>
      </c>
      <c r="B696" s="1" t="n">
        <v>45160</v>
      </c>
      <c r="C696" s="1" t="n">
        <v>45175</v>
      </c>
      <c r="D696" t="inlineStr">
        <is>
          <t>SÖDERMANLANDS LÄN</t>
        </is>
      </c>
      <c r="E696" t="inlineStr">
        <is>
          <t>FLEN</t>
        </is>
      </c>
      <c r="F696" t="inlineStr">
        <is>
          <t>Holmen skog AB</t>
        </is>
      </c>
      <c r="G696" t="n">
        <v>4.4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s="2" t="inlineStr"/>
    </row>
    <row r="697" ht="15" customHeight="1">
      <c r="A697" t="inlineStr">
        <is>
          <t>A 37891-2023</t>
        </is>
      </c>
      <c r="B697" s="1" t="n">
        <v>45160</v>
      </c>
      <c r="C697" s="1" t="n">
        <v>45175</v>
      </c>
      <c r="D697" t="inlineStr">
        <is>
          <t>SÖDERMANLANDS LÄN</t>
        </is>
      </c>
      <c r="E697" t="inlineStr">
        <is>
          <t>FLEN</t>
        </is>
      </c>
      <c r="F697" t="inlineStr">
        <is>
          <t>Holmen skog AB</t>
        </is>
      </c>
      <c r="G697" t="n">
        <v>1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s="2" t="inlineStr"/>
    </row>
    <row r="698" ht="15" customHeight="1">
      <c r="A698" t="inlineStr">
        <is>
          <t>A 37923-2023</t>
        </is>
      </c>
      <c r="B698" s="1" t="n">
        <v>45160</v>
      </c>
      <c r="C698" s="1" t="n">
        <v>45175</v>
      </c>
      <c r="D698" t="inlineStr">
        <is>
          <t>SÖDERMANLANDS LÄN</t>
        </is>
      </c>
      <c r="E698" t="inlineStr">
        <is>
          <t>FLEN</t>
        </is>
      </c>
      <c r="F698" t="inlineStr">
        <is>
          <t>Holmen skog AB</t>
        </is>
      </c>
      <c r="G698" t="n">
        <v>5.6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s="2" t="inlineStr"/>
    </row>
    <row r="699" ht="15" customHeight="1">
      <c r="A699" t="inlineStr">
        <is>
          <t>A 38135-2023</t>
        </is>
      </c>
      <c r="B699" s="1" t="n">
        <v>45161</v>
      </c>
      <c r="C699" s="1" t="n">
        <v>45175</v>
      </c>
      <c r="D699" t="inlineStr">
        <is>
          <t>SÖDERMANLANDS LÄN</t>
        </is>
      </c>
      <c r="E699" t="inlineStr">
        <is>
          <t>FLEN</t>
        </is>
      </c>
      <c r="G699" t="n">
        <v>0.7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s="2" t="inlineStr"/>
    </row>
    <row r="700" ht="15" customHeight="1">
      <c r="A700" t="inlineStr">
        <is>
          <t>A 38331-2023</t>
        </is>
      </c>
      <c r="B700" s="1" t="n">
        <v>45161</v>
      </c>
      <c r="C700" s="1" t="n">
        <v>45175</v>
      </c>
      <c r="D700" t="inlineStr">
        <is>
          <t>SÖDERMANLANDS LÄN</t>
        </is>
      </c>
      <c r="E700" t="inlineStr">
        <is>
          <t>FLEN</t>
        </is>
      </c>
      <c r="G700" t="n">
        <v>0.7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s="2" t="inlineStr"/>
    </row>
    <row r="701" ht="15" customHeight="1">
      <c r="A701" t="inlineStr">
        <is>
          <t>A 38514-2023</t>
        </is>
      </c>
      <c r="B701" s="1" t="n">
        <v>45162</v>
      </c>
      <c r="C701" s="1" t="n">
        <v>45175</v>
      </c>
      <c r="D701" t="inlineStr">
        <is>
          <t>SÖDERMANLANDS LÄN</t>
        </is>
      </c>
      <c r="E701" t="inlineStr">
        <is>
          <t>FLEN</t>
        </is>
      </c>
      <c r="G701" t="n">
        <v>4.3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s="2" t="inlineStr"/>
    </row>
    <row r="702" ht="15" customHeight="1">
      <c r="A702" t="inlineStr">
        <is>
          <t>A 39053-2023</t>
        </is>
      </c>
      <c r="B702" s="1" t="n">
        <v>45163</v>
      </c>
      <c r="C702" s="1" t="n">
        <v>45175</v>
      </c>
      <c r="D702" t="inlineStr">
        <is>
          <t>SÖDERMANLANDS LÄN</t>
        </is>
      </c>
      <c r="E702" t="inlineStr">
        <is>
          <t>FLEN</t>
        </is>
      </c>
      <c r="G702" t="n">
        <v>2.8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s="2" t="inlineStr"/>
    </row>
    <row r="703" ht="15" customHeight="1">
      <c r="A703" t="inlineStr">
        <is>
          <t>A 38762-2023</t>
        </is>
      </c>
      <c r="B703" s="1" t="n">
        <v>45163</v>
      </c>
      <c r="C703" s="1" t="n">
        <v>45175</v>
      </c>
      <c r="D703" t="inlineStr">
        <is>
          <t>SÖDERMANLANDS LÄN</t>
        </is>
      </c>
      <c r="E703" t="inlineStr">
        <is>
          <t>FLEN</t>
        </is>
      </c>
      <c r="G703" t="n">
        <v>3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s="2" t="inlineStr"/>
    </row>
    <row r="704" ht="15" customHeight="1">
      <c r="A704" t="inlineStr">
        <is>
          <t>A 39036-2023</t>
        </is>
      </c>
      <c r="B704" s="1" t="n">
        <v>45163</v>
      </c>
      <c r="C704" s="1" t="n">
        <v>45175</v>
      </c>
      <c r="D704" t="inlineStr">
        <is>
          <t>SÖDERMANLANDS LÄN</t>
        </is>
      </c>
      <c r="E704" t="inlineStr">
        <is>
          <t>FLEN</t>
        </is>
      </c>
      <c r="G704" t="n">
        <v>5.1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s="2" t="inlineStr"/>
    </row>
    <row r="705" ht="15" customHeight="1">
      <c r="A705" t="inlineStr">
        <is>
          <t>A 39590-2023</t>
        </is>
      </c>
      <c r="B705" s="1" t="n">
        <v>45163</v>
      </c>
      <c r="C705" s="1" t="n">
        <v>45175</v>
      </c>
      <c r="D705" t="inlineStr">
        <is>
          <t>SÖDERMANLANDS LÄN</t>
        </is>
      </c>
      <c r="E705" t="inlineStr">
        <is>
          <t>FLEN</t>
        </is>
      </c>
      <c r="G705" t="n">
        <v>9.4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s="2" t="inlineStr"/>
    </row>
    <row r="706" ht="15" customHeight="1">
      <c r="A706" t="inlineStr">
        <is>
          <t>A 39226-2023</t>
        </is>
      </c>
      <c r="B706" s="1" t="n">
        <v>45166</v>
      </c>
      <c r="C706" s="1" t="n">
        <v>45175</v>
      </c>
      <c r="D706" t="inlineStr">
        <is>
          <t>SÖDERMANLANDS LÄN</t>
        </is>
      </c>
      <c r="E706" t="inlineStr">
        <is>
          <t>FLEN</t>
        </is>
      </c>
      <c r="G706" t="n">
        <v>3.5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s="2" t="inlineStr"/>
    </row>
    <row r="707" ht="15" customHeight="1">
      <c r="A707" t="inlineStr">
        <is>
          <t>A 39343-2023</t>
        </is>
      </c>
      <c r="B707" s="1" t="n">
        <v>45166</v>
      </c>
      <c r="C707" s="1" t="n">
        <v>45175</v>
      </c>
      <c r="D707" t="inlineStr">
        <is>
          <t>SÖDERMANLANDS LÄN</t>
        </is>
      </c>
      <c r="E707" t="inlineStr">
        <is>
          <t>FLEN</t>
        </is>
      </c>
      <c r="G707" t="n">
        <v>1.1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s="2" t="inlineStr"/>
    </row>
    <row r="708" ht="15" customHeight="1">
      <c r="A708" t="inlineStr">
        <is>
          <t>A 39335-2023</t>
        </is>
      </c>
      <c r="B708" s="1" t="n">
        <v>45166</v>
      </c>
      <c r="C708" s="1" t="n">
        <v>45175</v>
      </c>
      <c r="D708" t="inlineStr">
        <is>
          <t>SÖDERMANLANDS LÄN</t>
        </is>
      </c>
      <c r="E708" t="inlineStr">
        <is>
          <t>FLEN</t>
        </is>
      </c>
      <c r="G708" t="n">
        <v>1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s="2" t="inlineStr"/>
    </row>
    <row r="709" ht="15" customHeight="1">
      <c r="A709" t="inlineStr">
        <is>
          <t>A 40592-2023</t>
        </is>
      </c>
      <c r="B709" s="1" t="n">
        <v>45169</v>
      </c>
      <c r="C709" s="1" t="n">
        <v>45175</v>
      </c>
      <c r="D709" t="inlineStr">
        <is>
          <t>SÖDERMANLANDS LÄN</t>
        </is>
      </c>
      <c r="E709" t="inlineStr">
        <is>
          <t>FLEN</t>
        </is>
      </c>
      <c r="G709" t="n">
        <v>0.8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s="2" t="inlineStr"/>
    </row>
    <row r="710" ht="15" customHeight="1">
      <c r="A710" t="inlineStr">
        <is>
          <t>A 40286-2023</t>
        </is>
      </c>
      <c r="B710" s="1" t="n">
        <v>45169</v>
      </c>
      <c r="C710" s="1" t="n">
        <v>45175</v>
      </c>
      <c r="D710" t="inlineStr">
        <is>
          <t>SÖDERMANLANDS LÄN</t>
        </is>
      </c>
      <c r="E710" t="inlineStr">
        <is>
          <t>FLEN</t>
        </is>
      </c>
      <c r="G710" t="n">
        <v>4.1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s="2" t="inlineStr"/>
    </row>
    <row r="711">
      <c r="A711" t="inlineStr">
        <is>
          <t>A 40194-2023</t>
        </is>
      </c>
      <c r="B711" s="1" t="n">
        <v>45169</v>
      </c>
      <c r="C711" s="1" t="n">
        <v>45175</v>
      </c>
      <c r="D711" t="inlineStr">
        <is>
          <t>SÖDERMANLANDS LÄN</t>
        </is>
      </c>
      <c r="E711" t="inlineStr">
        <is>
          <t>FLEN</t>
        </is>
      </c>
      <c r="G711" t="n">
        <v>1.6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2023-09-06T04:37:26Z</dcterms:created>
  <dcterms:modified xmlns:dcterms="http://purl.org/dc/terms/" xmlns:xsi="http://www.w3.org/2001/XMLSchema-instance" xsi:type="dcterms:W3CDTF">2023-09-06T04:37:27Z</dcterms:modified>
</cp:coreProperties>
</file>