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45186</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45186</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45186</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45186</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45186</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45186</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45186</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45186</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45186</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45186</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45186</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45186</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45186</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45186</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45186</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45186</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45186</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45186</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45186</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45186</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45186</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45186</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45186</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45186</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45186</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45186</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45186</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45186</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45186</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45186</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45186</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45186</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45186</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45186</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45186</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45186</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45186</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38183-2019</t>
        </is>
      </c>
      <c r="B39" s="1" t="n">
        <v>43684</v>
      </c>
      <c r="C39" s="1" t="n">
        <v>45186</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 "A 38183-2019")</f>
        <v/>
      </c>
      <c r="T39">
        <f>HYPERLINK("https://klasma.github.io/Logging_GOTLAND/kartor/A 38183-2019.png", "A 38183-2019")</f>
        <v/>
      </c>
      <c r="V39">
        <f>HYPERLINK("https://klasma.github.io/Logging_GOTLAND/klagomål/A 38183-2019.docx", "A 38183-2019")</f>
        <v/>
      </c>
      <c r="W39">
        <f>HYPERLINK("https://klasma.github.io/Logging_GOTLAND/klagomålsmail/A 38183-2019.docx", "A 38183-2019")</f>
        <v/>
      </c>
      <c r="X39">
        <f>HYPERLINK("https://klasma.github.io/Logging_GOTLAND/tillsyn/A 38183-2019.docx", "A 38183-2019")</f>
        <v/>
      </c>
      <c r="Y39">
        <f>HYPERLINK("https://klasma.github.io/Logging_GOTLAND/tillsynsmail/A 38183-2019.docx", "A 38183-2019")</f>
        <v/>
      </c>
    </row>
    <row r="40" ht="15" customHeight="1">
      <c r="A40" t="inlineStr">
        <is>
          <t>A 62991-2019</t>
        </is>
      </c>
      <c r="B40" s="1" t="n">
        <v>43790</v>
      </c>
      <c r="C40" s="1" t="n">
        <v>45186</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 "A 62991-2019")</f>
        <v/>
      </c>
      <c r="T40">
        <f>HYPERLINK("https://klasma.github.io/Logging_GOTLAND/kartor/A 62991-2019.png", "A 62991-2019")</f>
        <v/>
      </c>
      <c r="V40">
        <f>HYPERLINK("https://klasma.github.io/Logging_GOTLAND/klagomål/A 62991-2019.docx", "A 62991-2019")</f>
        <v/>
      </c>
      <c r="W40">
        <f>HYPERLINK("https://klasma.github.io/Logging_GOTLAND/klagomålsmail/A 62991-2019.docx", "A 62991-2019")</f>
        <v/>
      </c>
      <c r="X40">
        <f>HYPERLINK("https://klasma.github.io/Logging_GOTLAND/tillsyn/A 62991-2019.docx", "A 62991-2019")</f>
        <v/>
      </c>
      <c r="Y40">
        <f>HYPERLINK("https://klasma.github.io/Logging_GOTLAND/tillsynsmail/A 62991-2019.docx", "A 62991-2019")</f>
        <v/>
      </c>
    </row>
    <row r="41" ht="15" customHeight="1">
      <c r="A41" t="inlineStr">
        <is>
          <t>A 7648-2020</t>
        </is>
      </c>
      <c r="B41" s="1" t="n">
        <v>43872</v>
      </c>
      <c r="C41" s="1" t="n">
        <v>45186</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 "A 7648-2020")</f>
        <v/>
      </c>
      <c r="T41">
        <f>HYPERLINK("https://klasma.github.io/Logging_GOTLAND/kartor/A 7648-2020.png", "A 7648-2020")</f>
        <v/>
      </c>
      <c r="V41">
        <f>HYPERLINK("https://klasma.github.io/Logging_GOTLAND/klagomål/A 7648-2020.docx", "A 7648-2020")</f>
        <v/>
      </c>
      <c r="W41">
        <f>HYPERLINK("https://klasma.github.io/Logging_GOTLAND/klagomålsmail/A 7648-2020.docx", "A 7648-2020")</f>
        <v/>
      </c>
      <c r="X41">
        <f>HYPERLINK("https://klasma.github.io/Logging_GOTLAND/tillsyn/A 7648-2020.docx", "A 7648-2020")</f>
        <v/>
      </c>
      <c r="Y41">
        <f>HYPERLINK("https://klasma.github.io/Logging_GOTLAND/tillsynsmail/A 7648-2020.docx", "A 7648-2020")</f>
        <v/>
      </c>
    </row>
    <row r="42" ht="15" customHeight="1">
      <c r="A42" t="inlineStr">
        <is>
          <t>A 22317-2022</t>
        </is>
      </c>
      <c r="B42" s="1" t="n">
        <v>44712</v>
      </c>
      <c r="C42" s="1" t="n">
        <v>45186</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 "A 22317-2022")</f>
        <v/>
      </c>
      <c r="T42">
        <f>HYPERLINK("https://klasma.github.io/Logging_GOTLAND/kartor/A 22317-2022.png", "A 22317-2022")</f>
        <v/>
      </c>
      <c r="V42">
        <f>HYPERLINK("https://klasma.github.io/Logging_GOTLAND/klagomål/A 22317-2022.docx", "A 22317-2022")</f>
        <v/>
      </c>
      <c r="W42">
        <f>HYPERLINK("https://klasma.github.io/Logging_GOTLAND/klagomålsmail/A 22317-2022.docx", "A 22317-2022")</f>
        <v/>
      </c>
      <c r="X42">
        <f>HYPERLINK("https://klasma.github.io/Logging_GOTLAND/tillsyn/A 22317-2022.docx", "A 22317-2022")</f>
        <v/>
      </c>
      <c r="Y42">
        <f>HYPERLINK("https://klasma.github.io/Logging_GOTLAND/tillsynsmail/A 22317-2022.docx", "A 22317-2022")</f>
        <v/>
      </c>
    </row>
    <row r="43" ht="15" customHeight="1">
      <c r="A43" t="inlineStr">
        <is>
          <t>A 39471-2022</t>
        </is>
      </c>
      <c r="B43" s="1" t="n">
        <v>44818</v>
      </c>
      <c r="C43" s="1" t="n">
        <v>45186</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 "A 39471-2022")</f>
        <v/>
      </c>
      <c r="T43">
        <f>HYPERLINK("https://klasma.github.io/Logging_GOTLAND/kartor/A 39471-2022.png", "A 39471-2022")</f>
        <v/>
      </c>
      <c r="V43">
        <f>HYPERLINK("https://klasma.github.io/Logging_GOTLAND/klagomål/A 39471-2022.docx", "A 39471-2022")</f>
        <v/>
      </c>
      <c r="W43">
        <f>HYPERLINK("https://klasma.github.io/Logging_GOTLAND/klagomålsmail/A 39471-2022.docx", "A 39471-2022")</f>
        <v/>
      </c>
      <c r="X43">
        <f>HYPERLINK("https://klasma.github.io/Logging_GOTLAND/tillsyn/A 39471-2022.docx", "A 39471-2022")</f>
        <v/>
      </c>
      <c r="Y43">
        <f>HYPERLINK("https://klasma.github.io/Logging_GOTLAND/tillsynsmail/A 39471-2022.docx", "A 39471-2022")</f>
        <v/>
      </c>
    </row>
    <row r="44" ht="15" customHeight="1">
      <c r="A44" t="inlineStr">
        <is>
          <t>A 54055-2022</t>
        </is>
      </c>
      <c r="B44" s="1" t="n">
        <v>44881</v>
      </c>
      <c r="C44" s="1" t="n">
        <v>45186</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 "A 54055-2022")</f>
        <v/>
      </c>
      <c r="T44">
        <f>HYPERLINK("https://klasma.github.io/Logging_GOTLAND/kartor/A 54055-2022.png", "A 54055-2022")</f>
        <v/>
      </c>
      <c r="V44">
        <f>HYPERLINK("https://klasma.github.io/Logging_GOTLAND/klagomål/A 54055-2022.docx", "A 54055-2022")</f>
        <v/>
      </c>
      <c r="W44">
        <f>HYPERLINK("https://klasma.github.io/Logging_GOTLAND/klagomålsmail/A 54055-2022.docx", "A 54055-2022")</f>
        <v/>
      </c>
      <c r="X44">
        <f>HYPERLINK("https://klasma.github.io/Logging_GOTLAND/tillsyn/A 54055-2022.docx", "A 54055-2022")</f>
        <v/>
      </c>
      <c r="Y44">
        <f>HYPERLINK("https://klasma.github.io/Logging_GOTLAND/tillsynsmail/A 54055-2022.docx", "A 54055-2022")</f>
        <v/>
      </c>
    </row>
    <row r="45" ht="15" customHeight="1">
      <c r="A45" t="inlineStr">
        <is>
          <t>A 8246-2019</t>
        </is>
      </c>
      <c r="B45" s="1" t="n">
        <v>43501</v>
      </c>
      <c r="C45" s="1" t="n">
        <v>45186</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 "A 8246-2019")</f>
        <v/>
      </c>
      <c r="T45">
        <f>HYPERLINK("https://klasma.github.io/Logging_GOTLAND/kartor/A 8246-2019.png", "A 8246-2019")</f>
        <v/>
      </c>
      <c r="V45">
        <f>HYPERLINK("https://klasma.github.io/Logging_GOTLAND/klagomål/A 8246-2019.docx", "A 8246-2019")</f>
        <v/>
      </c>
      <c r="W45">
        <f>HYPERLINK("https://klasma.github.io/Logging_GOTLAND/klagomålsmail/A 8246-2019.docx", "A 8246-2019")</f>
        <v/>
      </c>
      <c r="X45">
        <f>HYPERLINK("https://klasma.github.io/Logging_GOTLAND/tillsyn/A 8246-2019.docx", "A 8246-2019")</f>
        <v/>
      </c>
      <c r="Y45">
        <f>HYPERLINK("https://klasma.github.io/Logging_GOTLAND/tillsynsmail/A 8246-2019.docx", "A 8246-2019")</f>
        <v/>
      </c>
    </row>
    <row r="46" ht="15" customHeight="1">
      <c r="A46" t="inlineStr">
        <is>
          <t>A 21537-2019</t>
        </is>
      </c>
      <c r="B46" s="1" t="n">
        <v>43580</v>
      </c>
      <c r="C46" s="1" t="n">
        <v>45186</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 "A 21537-2019")</f>
        <v/>
      </c>
      <c r="T46">
        <f>HYPERLINK("https://klasma.github.io/Logging_GOTLAND/kartor/A 21537-2019.png", "A 21537-2019")</f>
        <v/>
      </c>
      <c r="V46">
        <f>HYPERLINK("https://klasma.github.io/Logging_GOTLAND/klagomål/A 21537-2019.docx", "A 21537-2019")</f>
        <v/>
      </c>
      <c r="W46">
        <f>HYPERLINK("https://klasma.github.io/Logging_GOTLAND/klagomålsmail/A 21537-2019.docx", "A 21537-2019")</f>
        <v/>
      </c>
      <c r="X46">
        <f>HYPERLINK("https://klasma.github.io/Logging_GOTLAND/tillsyn/A 21537-2019.docx", "A 21537-2019")</f>
        <v/>
      </c>
      <c r="Y46">
        <f>HYPERLINK("https://klasma.github.io/Logging_GOTLAND/tillsynsmail/A 21537-2019.docx", "A 21537-2019")</f>
        <v/>
      </c>
    </row>
    <row r="47" ht="15" customHeight="1">
      <c r="A47" t="inlineStr">
        <is>
          <t>A 39839-2019</t>
        </is>
      </c>
      <c r="B47" s="1" t="n">
        <v>43689</v>
      </c>
      <c r="C47" s="1" t="n">
        <v>45186</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 "A 39839-2019")</f>
        <v/>
      </c>
      <c r="T47">
        <f>HYPERLINK("https://klasma.github.io/Logging_GOTLAND/kartor/A 39839-2019.png", "A 39839-2019")</f>
        <v/>
      </c>
      <c r="V47">
        <f>HYPERLINK("https://klasma.github.io/Logging_GOTLAND/klagomål/A 39839-2019.docx", "A 39839-2019")</f>
        <v/>
      </c>
      <c r="W47">
        <f>HYPERLINK("https://klasma.github.io/Logging_GOTLAND/klagomålsmail/A 39839-2019.docx", "A 39839-2019")</f>
        <v/>
      </c>
      <c r="X47">
        <f>HYPERLINK("https://klasma.github.io/Logging_GOTLAND/tillsyn/A 39839-2019.docx", "A 39839-2019")</f>
        <v/>
      </c>
      <c r="Y47">
        <f>HYPERLINK("https://klasma.github.io/Logging_GOTLAND/tillsynsmail/A 39839-2019.docx", "A 39839-2019")</f>
        <v/>
      </c>
    </row>
    <row r="48" ht="15" customHeight="1">
      <c r="A48" t="inlineStr">
        <is>
          <t>A 64378-2020</t>
        </is>
      </c>
      <c r="B48" s="1" t="n">
        <v>44168</v>
      </c>
      <c r="C48" s="1" t="n">
        <v>45186</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 "A 64378-2020")</f>
        <v/>
      </c>
      <c r="T48">
        <f>HYPERLINK("https://klasma.github.io/Logging_GOTLAND/kartor/A 64378-2020.png", "A 64378-2020")</f>
        <v/>
      </c>
      <c r="V48">
        <f>HYPERLINK("https://klasma.github.io/Logging_GOTLAND/klagomål/A 64378-2020.docx", "A 64378-2020")</f>
        <v/>
      </c>
      <c r="W48">
        <f>HYPERLINK("https://klasma.github.io/Logging_GOTLAND/klagomålsmail/A 64378-2020.docx", "A 64378-2020")</f>
        <v/>
      </c>
      <c r="X48">
        <f>HYPERLINK("https://klasma.github.io/Logging_GOTLAND/tillsyn/A 64378-2020.docx", "A 64378-2020")</f>
        <v/>
      </c>
      <c r="Y48">
        <f>HYPERLINK("https://klasma.github.io/Logging_GOTLAND/tillsynsmail/A 64378-2020.docx", "A 64378-2020")</f>
        <v/>
      </c>
    </row>
    <row r="49" ht="15" customHeight="1">
      <c r="A49" t="inlineStr">
        <is>
          <t>A 2223-2021</t>
        </is>
      </c>
      <c r="B49" s="1" t="n">
        <v>44211</v>
      </c>
      <c r="C49" s="1" t="n">
        <v>45186</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 "A 2223-2021")</f>
        <v/>
      </c>
      <c r="T49">
        <f>HYPERLINK("https://klasma.github.io/Logging_GOTLAND/kartor/A 2223-2021.png", "A 2223-2021")</f>
        <v/>
      </c>
      <c r="V49">
        <f>HYPERLINK("https://klasma.github.io/Logging_GOTLAND/klagomål/A 2223-2021.docx", "A 2223-2021")</f>
        <v/>
      </c>
      <c r="W49">
        <f>HYPERLINK("https://klasma.github.io/Logging_GOTLAND/klagomålsmail/A 2223-2021.docx", "A 2223-2021")</f>
        <v/>
      </c>
      <c r="X49">
        <f>HYPERLINK("https://klasma.github.io/Logging_GOTLAND/tillsyn/A 2223-2021.docx", "A 2223-2021")</f>
        <v/>
      </c>
      <c r="Y49">
        <f>HYPERLINK("https://klasma.github.io/Logging_GOTLAND/tillsynsmail/A 2223-2021.docx", "A 2223-2021")</f>
        <v/>
      </c>
    </row>
    <row r="50" ht="15" customHeight="1">
      <c r="A50" t="inlineStr">
        <is>
          <t>A 29331-2021</t>
        </is>
      </c>
      <c r="B50" s="1" t="n">
        <v>44361</v>
      </c>
      <c r="C50" s="1" t="n">
        <v>45186</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 "A 29331-2021")</f>
        <v/>
      </c>
      <c r="T50">
        <f>HYPERLINK("https://klasma.github.io/Logging_GOTLAND/kartor/A 29331-2021.png", "A 29331-2021")</f>
        <v/>
      </c>
      <c r="V50">
        <f>HYPERLINK("https://klasma.github.io/Logging_GOTLAND/klagomål/A 29331-2021.docx", "A 29331-2021")</f>
        <v/>
      </c>
      <c r="W50">
        <f>HYPERLINK("https://klasma.github.io/Logging_GOTLAND/klagomålsmail/A 29331-2021.docx", "A 29331-2021")</f>
        <v/>
      </c>
      <c r="X50">
        <f>HYPERLINK("https://klasma.github.io/Logging_GOTLAND/tillsyn/A 29331-2021.docx", "A 29331-2021")</f>
        <v/>
      </c>
      <c r="Y50">
        <f>HYPERLINK("https://klasma.github.io/Logging_GOTLAND/tillsynsmail/A 29331-2021.docx", "A 29331-2021")</f>
        <v/>
      </c>
    </row>
    <row r="51" ht="15" customHeight="1">
      <c r="A51" t="inlineStr">
        <is>
          <t>A 44933-2022</t>
        </is>
      </c>
      <c r="B51" s="1" t="n">
        <v>44841</v>
      </c>
      <c r="C51" s="1" t="n">
        <v>45186</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 "A 44933-2022")</f>
        <v/>
      </c>
      <c r="T51">
        <f>HYPERLINK("https://klasma.github.io/Logging_GOTLAND/kartor/A 44933-2022.png", "A 44933-2022")</f>
        <v/>
      </c>
      <c r="V51">
        <f>HYPERLINK("https://klasma.github.io/Logging_GOTLAND/klagomål/A 44933-2022.docx", "A 44933-2022")</f>
        <v/>
      </c>
      <c r="W51">
        <f>HYPERLINK("https://klasma.github.io/Logging_GOTLAND/klagomålsmail/A 44933-2022.docx", "A 44933-2022")</f>
        <v/>
      </c>
      <c r="X51">
        <f>HYPERLINK("https://klasma.github.io/Logging_GOTLAND/tillsyn/A 44933-2022.docx", "A 44933-2022")</f>
        <v/>
      </c>
      <c r="Y51">
        <f>HYPERLINK("https://klasma.github.io/Logging_GOTLAND/tillsynsmail/A 44933-2022.docx", "A 44933-2022")</f>
        <v/>
      </c>
    </row>
    <row r="52" ht="15" customHeight="1">
      <c r="A52" t="inlineStr">
        <is>
          <t>A 47526-2022</t>
        </is>
      </c>
      <c r="B52" s="1" t="n">
        <v>44853</v>
      </c>
      <c r="C52" s="1" t="n">
        <v>45186</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 "A 47526-2022")</f>
        <v/>
      </c>
      <c r="T52">
        <f>HYPERLINK("https://klasma.github.io/Logging_GOTLAND/kartor/A 47526-2022.png", "A 47526-2022")</f>
        <v/>
      </c>
      <c r="V52">
        <f>HYPERLINK("https://klasma.github.io/Logging_GOTLAND/klagomål/A 47526-2022.docx", "A 47526-2022")</f>
        <v/>
      </c>
      <c r="W52">
        <f>HYPERLINK("https://klasma.github.io/Logging_GOTLAND/klagomålsmail/A 47526-2022.docx", "A 47526-2022")</f>
        <v/>
      </c>
      <c r="X52">
        <f>HYPERLINK("https://klasma.github.io/Logging_GOTLAND/tillsyn/A 47526-2022.docx", "A 47526-2022")</f>
        <v/>
      </c>
      <c r="Y52">
        <f>HYPERLINK("https://klasma.github.io/Logging_GOTLAND/tillsynsmail/A 47526-2022.docx", "A 47526-2022")</f>
        <v/>
      </c>
    </row>
    <row r="53" ht="15" customHeight="1">
      <c r="A53" t="inlineStr">
        <is>
          <t>A 186-2023</t>
        </is>
      </c>
      <c r="B53" s="1" t="n">
        <v>44928</v>
      </c>
      <c r="C53" s="1" t="n">
        <v>45186</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 "A 186-2023")</f>
        <v/>
      </c>
      <c r="T53">
        <f>HYPERLINK("https://klasma.github.io/Logging_GOTLAND/kartor/A 186-2023.png", "A 186-2023")</f>
        <v/>
      </c>
      <c r="V53">
        <f>HYPERLINK("https://klasma.github.io/Logging_GOTLAND/klagomål/A 186-2023.docx", "A 186-2023")</f>
        <v/>
      </c>
      <c r="W53">
        <f>HYPERLINK("https://klasma.github.io/Logging_GOTLAND/klagomålsmail/A 186-2023.docx", "A 186-2023")</f>
        <v/>
      </c>
      <c r="X53">
        <f>HYPERLINK("https://klasma.github.io/Logging_GOTLAND/tillsyn/A 186-2023.docx", "A 186-2023")</f>
        <v/>
      </c>
      <c r="Y53">
        <f>HYPERLINK("https://klasma.github.io/Logging_GOTLAND/tillsynsmail/A 186-2023.docx", "A 186-2023")</f>
        <v/>
      </c>
    </row>
    <row r="54" ht="15" customHeight="1">
      <c r="A54" t="inlineStr">
        <is>
          <t>A 445-2023</t>
        </is>
      </c>
      <c r="B54" s="1" t="n">
        <v>44929</v>
      </c>
      <c r="C54" s="1" t="n">
        <v>45186</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 "A 445-2023")</f>
        <v/>
      </c>
      <c r="T54">
        <f>HYPERLINK("https://klasma.github.io/Logging_GOTLAND/kartor/A 445-2023.png", "A 445-2023")</f>
        <v/>
      </c>
      <c r="V54">
        <f>HYPERLINK("https://klasma.github.io/Logging_GOTLAND/klagomål/A 445-2023.docx", "A 445-2023")</f>
        <v/>
      </c>
      <c r="W54">
        <f>HYPERLINK("https://klasma.github.io/Logging_GOTLAND/klagomålsmail/A 445-2023.docx", "A 445-2023")</f>
        <v/>
      </c>
      <c r="X54">
        <f>HYPERLINK("https://klasma.github.io/Logging_GOTLAND/tillsyn/A 445-2023.docx", "A 445-2023")</f>
        <v/>
      </c>
      <c r="Y54">
        <f>HYPERLINK("https://klasma.github.io/Logging_GOTLAND/tillsynsmail/A 445-2023.docx", "A 445-2023")</f>
        <v/>
      </c>
    </row>
    <row r="55" ht="15" customHeight="1">
      <c r="A55" t="inlineStr">
        <is>
          <t>A 584-2023</t>
        </is>
      </c>
      <c r="B55" s="1" t="n">
        <v>44930</v>
      </c>
      <c r="C55" s="1" t="n">
        <v>45186</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 "A 584-2023")</f>
        <v/>
      </c>
      <c r="T55">
        <f>HYPERLINK("https://klasma.github.io/Logging_GOTLAND/kartor/A 584-2023.png", "A 584-2023")</f>
        <v/>
      </c>
      <c r="V55">
        <f>HYPERLINK("https://klasma.github.io/Logging_GOTLAND/klagomål/A 584-2023.docx", "A 584-2023")</f>
        <v/>
      </c>
      <c r="W55">
        <f>HYPERLINK("https://klasma.github.io/Logging_GOTLAND/klagomålsmail/A 584-2023.docx", "A 584-2023")</f>
        <v/>
      </c>
      <c r="X55">
        <f>HYPERLINK("https://klasma.github.io/Logging_GOTLAND/tillsyn/A 584-2023.docx", "A 584-2023")</f>
        <v/>
      </c>
      <c r="Y55">
        <f>HYPERLINK("https://klasma.github.io/Logging_GOTLAND/tillsynsmail/A 584-2023.docx", "A 584-2023")</f>
        <v/>
      </c>
    </row>
    <row r="56" ht="15" customHeight="1">
      <c r="A56" t="inlineStr">
        <is>
          <t>A 6159-2023</t>
        </is>
      </c>
      <c r="B56" s="1" t="n">
        <v>44964</v>
      </c>
      <c r="C56" s="1" t="n">
        <v>45186</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 "A 6159-2023")</f>
        <v/>
      </c>
      <c r="T56">
        <f>HYPERLINK("https://klasma.github.io/Logging_GOTLAND/kartor/A 6159-2023.png", "A 6159-2023")</f>
        <v/>
      </c>
      <c r="V56">
        <f>HYPERLINK("https://klasma.github.io/Logging_GOTLAND/klagomål/A 6159-2023.docx", "A 6159-2023")</f>
        <v/>
      </c>
      <c r="W56">
        <f>HYPERLINK("https://klasma.github.io/Logging_GOTLAND/klagomålsmail/A 6159-2023.docx", "A 6159-2023")</f>
        <v/>
      </c>
      <c r="X56">
        <f>HYPERLINK("https://klasma.github.io/Logging_GOTLAND/tillsyn/A 6159-2023.docx", "A 6159-2023")</f>
        <v/>
      </c>
      <c r="Y56">
        <f>HYPERLINK("https://klasma.github.io/Logging_GOTLAND/tillsynsmail/A 6159-2023.docx", "A 6159-2023")</f>
        <v/>
      </c>
    </row>
    <row r="57" ht="15" customHeight="1">
      <c r="A57" t="inlineStr">
        <is>
          <t>A 52322-2018</t>
        </is>
      </c>
      <c r="B57" s="1" t="n">
        <v>43388</v>
      </c>
      <c r="C57" s="1" t="n">
        <v>45186</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 "A 52322-2018")</f>
        <v/>
      </c>
      <c r="T57">
        <f>HYPERLINK("https://klasma.github.io/Logging_GOTLAND/kartor/A 52322-2018.png", "A 52322-2018")</f>
        <v/>
      </c>
      <c r="V57">
        <f>HYPERLINK("https://klasma.github.io/Logging_GOTLAND/klagomål/A 52322-2018.docx", "A 52322-2018")</f>
        <v/>
      </c>
      <c r="W57">
        <f>HYPERLINK("https://klasma.github.io/Logging_GOTLAND/klagomålsmail/A 52322-2018.docx", "A 52322-2018")</f>
        <v/>
      </c>
      <c r="X57">
        <f>HYPERLINK("https://klasma.github.io/Logging_GOTLAND/tillsyn/A 52322-2018.docx", "A 52322-2018")</f>
        <v/>
      </c>
      <c r="Y57">
        <f>HYPERLINK("https://klasma.github.io/Logging_GOTLAND/tillsynsmail/A 52322-2018.docx", "A 52322-2018")</f>
        <v/>
      </c>
    </row>
    <row r="58" ht="15" customHeight="1">
      <c r="A58" t="inlineStr">
        <is>
          <t>A 1878-2019</t>
        </is>
      </c>
      <c r="B58" s="1" t="n">
        <v>43474</v>
      </c>
      <c r="C58" s="1" t="n">
        <v>45186</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 "A 1878-2019")</f>
        <v/>
      </c>
      <c r="T58">
        <f>HYPERLINK("https://klasma.github.io/Logging_GOTLAND/kartor/A 1878-2019.png", "A 1878-2019")</f>
        <v/>
      </c>
      <c r="V58">
        <f>HYPERLINK("https://klasma.github.io/Logging_GOTLAND/klagomål/A 1878-2019.docx", "A 1878-2019")</f>
        <v/>
      </c>
      <c r="W58">
        <f>HYPERLINK("https://klasma.github.io/Logging_GOTLAND/klagomålsmail/A 1878-2019.docx", "A 1878-2019")</f>
        <v/>
      </c>
      <c r="X58">
        <f>HYPERLINK("https://klasma.github.io/Logging_GOTLAND/tillsyn/A 1878-2019.docx", "A 1878-2019")</f>
        <v/>
      </c>
      <c r="Y58">
        <f>HYPERLINK("https://klasma.github.io/Logging_GOTLAND/tillsynsmail/A 1878-2019.docx", "A 1878-2019")</f>
        <v/>
      </c>
    </row>
    <row r="59" ht="15" customHeight="1">
      <c r="A59" t="inlineStr">
        <is>
          <t>A 4045-2019</t>
        </is>
      </c>
      <c r="B59" s="1" t="n">
        <v>43482</v>
      </c>
      <c r="C59" s="1" t="n">
        <v>45186</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 "A 4045-2019")</f>
        <v/>
      </c>
      <c r="T59">
        <f>HYPERLINK("https://klasma.github.io/Logging_GOTLAND/kartor/A 4045-2019.png", "A 4045-2019")</f>
        <v/>
      </c>
      <c r="U59">
        <f>HYPERLINK("https://klasma.github.io/Logging_GOTLAND/knärot/A 4045-2019.png", "A 4045-2019")</f>
        <v/>
      </c>
      <c r="V59">
        <f>HYPERLINK("https://klasma.github.io/Logging_GOTLAND/klagomål/A 4045-2019.docx", "A 4045-2019")</f>
        <v/>
      </c>
      <c r="W59">
        <f>HYPERLINK("https://klasma.github.io/Logging_GOTLAND/klagomålsmail/A 4045-2019.docx", "A 4045-2019")</f>
        <v/>
      </c>
      <c r="X59">
        <f>HYPERLINK("https://klasma.github.io/Logging_GOTLAND/tillsyn/A 4045-2019.docx", "A 4045-2019")</f>
        <v/>
      </c>
      <c r="Y59">
        <f>HYPERLINK("https://klasma.github.io/Logging_GOTLAND/tillsynsmail/A 4045-2019.docx", "A 4045-2019")</f>
        <v/>
      </c>
    </row>
    <row r="60" ht="15" customHeight="1">
      <c r="A60" t="inlineStr">
        <is>
          <t>A 21897-2019</t>
        </is>
      </c>
      <c r="B60" s="1" t="n">
        <v>43584</v>
      </c>
      <c r="C60" s="1" t="n">
        <v>45186</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 "A 21897-2019")</f>
        <v/>
      </c>
      <c r="T60">
        <f>HYPERLINK("https://klasma.github.io/Logging_GOTLAND/kartor/A 21897-2019.png", "A 21897-2019")</f>
        <v/>
      </c>
      <c r="V60">
        <f>HYPERLINK("https://klasma.github.io/Logging_GOTLAND/klagomål/A 21897-2019.docx", "A 21897-2019")</f>
        <v/>
      </c>
      <c r="W60">
        <f>HYPERLINK("https://klasma.github.io/Logging_GOTLAND/klagomålsmail/A 21897-2019.docx", "A 21897-2019")</f>
        <v/>
      </c>
      <c r="X60">
        <f>HYPERLINK("https://klasma.github.io/Logging_GOTLAND/tillsyn/A 21897-2019.docx", "A 21897-2019")</f>
        <v/>
      </c>
      <c r="Y60">
        <f>HYPERLINK("https://klasma.github.io/Logging_GOTLAND/tillsynsmail/A 21897-2019.docx", "A 21897-2019")</f>
        <v/>
      </c>
    </row>
    <row r="61" ht="15" customHeight="1">
      <c r="A61" t="inlineStr">
        <is>
          <t>A 66053-2019</t>
        </is>
      </c>
      <c r="B61" s="1" t="n">
        <v>43806</v>
      </c>
      <c r="C61" s="1" t="n">
        <v>45186</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 "A 66053-2019")</f>
        <v/>
      </c>
      <c r="T61">
        <f>HYPERLINK("https://klasma.github.io/Logging_GOTLAND/kartor/A 66053-2019.png", "A 66053-2019")</f>
        <v/>
      </c>
      <c r="V61">
        <f>HYPERLINK("https://klasma.github.io/Logging_GOTLAND/klagomål/A 66053-2019.docx", "A 66053-2019")</f>
        <v/>
      </c>
      <c r="W61">
        <f>HYPERLINK("https://klasma.github.io/Logging_GOTLAND/klagomålsmail/A 66053-2019.docx", "A 66053-2019")</f>
        <v/>
      </c>
      <c r="X61">
        <f>HYPERLINK("https://klasma.github.io/Logging_GOTLAND/tillsyn/A 66053-2019.docx", "A 66053-2019")</f>
        <v/>
      </c>
      <c r="Y61">
        <f>HYPERLINK("https://klasma.github.io/Logging_GOTLAND/tillsynsmail/A 66053-2019.docx", "A 66053-2019")</f>
        <v/>
      </c>
    </row>
    <row r="62" ht="15" customHeight="1">
      <c r="A62" t="inlineStr">
        <is>
          <t>A 3218-2020</t>
        </is>
      </c>
      <c r="B62" s="1" t="n">
        <v>43851</v>
      </c>
      <c r="C62" s="1" t="n">
        <v>45186</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 "A 3218-2020")</f>
        <v/>
      </c>
      <c r="T62">
        <f>HYPERLINK("https://klasma.github.io/Logging_GOTLAND/kartor/A 3218-2020.png", "A 3218-2020")</f>
        <v/>
      </c>
      <c r="V62">
        <f>HYPERLINK("https://klasma.github.io/Logging_GOTLAND/klagomål/A 3218-2020.docx", "A 3218-2020")</f>
        <v/>
      </c>
      <c r="W62">
        <f>HYPERLINK("https://klasma.github.io/Logging_GOTLAND/klagomålsmail/A 3218-2020.docx", "A 3218-2020")</f>
        <v/>
      </c>
      <c r="X62">
        <f>HYPERLINK("https://klasma.github.io/Logging_GOTLAND/tillsyn/A 3218-2020.docx", "A 3218-2020")</f>
        <v/>
      </c>
      <c r="Y62">
        <f>HYPERLINK("https://klasma.github.io/Logging_GOTLAND/tillsynsmail/A 3218-2020.docx", "A 3218-2020")</f>
        <v/>
      </c>
    </row>
    <row r="63" ht="15" customHeight="1">
      <c r="A63" t="inlineStr">
        <is>
          <t>A 7156-2020</t>
        </is>
      </c>
      <c r="B63" s="1" t="n">
        <v>43870</v>
      </c>
      <c r="C63" s="1" t="n">
        <v>45186</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 "A 7156-2020")</f>
        <v/>
      </c>
      <c r="T63">
        <f>HYPERLINK("https://klasma.github.io/Logging_GOTLAND/kartor/A 7156-2020.png", "A 7156-2020")</f>
        <v/>
      </c>
      <c r="V63">
        <f>HYPERLINK("https://klasma.github.io/Logging_GOTLAND/klagomål/A 7156-2020.docx", "A 7156-2020")</f>
        <v/>
      </c>
      <c r="W63">
        <f>HYPERLINK("https://klasma.github.io/Logging_GOTLAND/klagomålsmail/A 7156-2020.docx", "A 7156-2020")</f>
        <v/>
      </c>
      <c r="X63">
        <f>HYPERLINK("https://klasma.github.io/Logging_GOTLAND/tillsyn/A 7156-2020.docx", "A 7156-2020")</f>
        <v/>
      </c>
      <c r="Y63">
        <f>HYPERLINK("https://klasma.github.io/Logging_GOTLAND/tillsynsmail/A 7156-2020.docx", "A 7156-2020")</f>
        <v/>
      </c>
    </row>
    <row r="64" ht="15" customHeight="1">
      <c r="A64" t="inlineStr">
        <is>
          <t>A 10707-2020</t>
        </is>
      </c>
      <c r="B64" s="1" t="n">
        <v>43888</v>
      </c>
      <c r="C64" s="1" t="n">
        <v>45186</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 "A 10707-2020")</f>
        <v/>
      </c>
      <c r="T64">
        <f>HYPERLINK("https://klasma.github.io/Logging_GOTLAND/kartor/A 10707-2020.png", "A 10707-2020")</f>
        <v/>
      </c>
      <c r="V64">
        <f>HYPERLINK("https://klasma.github.io/Logging_GOTLAND/klagomål/A 10707-2020.docx", "A 10707-2020")</f>
        <v/>
      </c>
      <c r="W64">
        <f>HYPERLINK("https://klasma.github.io/Logging_GOTLAND/klagomålsmail/A 10707-2020.docx", "A 10707-2020")</f>
        <v/>
      </c>
      <c r="X64">
        <f>HYPERLINK("https://klasma.github.io/Logging_GOTLAND/tillsyn/A 10707-2020.docx", "A 10707-2020")</f>
        <v/>
      </c>
      <c r="Y64">
        <f>HYPERLINK("https://klasma.github.io/Logging_GOTLAND/tillsynsmail/A 10707-2020.docx", "A 10707-2020")</f>
        <v/>
      </c>
    </row>
    <row r="65" ht="15" customHeight="1">
      <c r="A65" t="inlineStr">
        <is>
          <t>A 55029-2020</t>
        </is>
      </c>
      <c r="B65" s="1" t="n">
        <v>44130</v>
      </c>
      <c r="C65" s="1" t="n">
        <v>45186</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 "A 55029-2020")</f>
        <v/>
      </c>
      <c r="T65">
        <f>HYPERLINK("https://klasma.github.io/Logging_GOTLAND/kartor/A 55029-2020.png", "A 55029-2020")</f>
        <v/>
      </c>
      <c r="V65">
        <f>HYPERLINK("https://klasma.github.io/Logging_GOTLAND/klagomål/A 55029-2020.docx", "A 55029-2020")</f>
        <v/>
      </c>
      <c r="W65">
        <f>HYPERLINK("https://klasma.github.io/Logging_GOTLAND/klagomålsmail/A 55029-2020.docx", "A 55029-2020")</f>
        <v/>
      </c>
      <c r="X65">
        <f>HYPERLINK("https://klasma.github.io/Logging_GOTLAND/tillsyn/A 55029-2020.docx", "A 55029-2020")</f>
        <v/>
      </c>
      <c r="Y65">
        <f>HYPERLINK("https://klasma.github.io/Logging_GOTLAND/tillsynsmail/A 55029-2020.docx", "A 55029-2020")</f>
        <v/>
      </c>
    </row>
    <row r="66" ht="15" customHeight="1">
      <c r="A66" t="inlineStr">
        <is>
          <t>A 62326-2020</t>
        </is>
      </c>
      <c r="B66" s="1" t="n">
        <v>44160</v>
      </c>
      <c r="C66" s="1" t="n">
        <v>45186</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 "A 62326-2020")</f>
        <v/>
      </c>
      <c r="T66">
        <f>HYPERLINK("https://klasma.github.io/Logging_GOTLAND/kartor/A 62326-2020.png", "A 62326-2020")</f>
        <v/>
      </c>
      <c r="V66">
        <f>HYPERLINK("https://klasma.github.io/Logging_GOTLAND/klagomål/A 62326-2020.docx", "A 62326-2020")</f>
        <v/>
      </c>
      <c r="W66">
        <f>HYPERLINK("https://klasma.github.io/Logging_GOTLAND/klagomålsmail/A 62326-2020.docx", "A 62326-2020")</f>
        <v/>
      </c>
      <c r="X66">
        <f>HYPERLINK("https://klasma.github.io/Logging_GOTLAND/tillsyn/A 62326-2020.docx", "A 62326-2020")</f>
        <v/>
      </c>
      <c r="Y66">
        <f>HYPERLINK("https://klasma.github.io/Logging_GOTLAND/tillsynsmail/A 62326-2020.docx", "A 62326-2020")</f>
        <v/>
      </c>
    </row>
    <row r="67" ht="15" customHeight="1">
      <c r="A67" t="inlineStr">
        <is>
          <t>A 2332-2021</t>
        </is>
      </c>
      <c r="B67" s="1" t="n">
        <v>44214</v>
      </c>
      <c r="C67" s="1" t="n">
        <v>45186</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 "A 2332-2021")</f>
        <v/>
      </c>
      <c r="T67">
        <f>HYPERLINK("https://klasma.github.io/Logging_GOTLAND/kartor/A 2332-2021.png", "A 2332-2021")</f>
        <v/>
      </c>
      <c r="V67">
        <f>HYPERLINK("https://klasma.github.io/Logging_GOTLAND/klagomål/A 2332-2021.docx", "A 2332-2021")</f>
        <v/>
      </c>
      <c r="W67">
        <f>HYPERLINK("https://klasma.github.io/Logging_GOTLAND/klagomålsmail/A 2332-2021.docx", "A 2332-2021")</f>
        <v/>
      </c>
      <c r="X67">
        <f>HYPERLINK("https://klasma.github.io/Logging_GOTLAND/tillsyn/A 2332-2021.docx", "A 2332-2021")</f>
        <v/>
      </c>
      <c r="Y67">
        <f>HYPERLINK("https://klasma.github.io/Logging_GOTLAND/tillsynsmail/A 2332-2021.docx", "A 2332-2021")</f>
        <v/>
      </c>
    </row>
    <row r="68" ht="15" customHeight="1">
      <c r="A68" t="inlineStr">
        <is>
          <t>A 12519-2021</t>
        </is>
      </c>
      <c r="B68" s="1" t="n">
        <v>44269</v>
      </c>
      <c r="C68" s="1" t="n">
        <v>45186</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 "A 12519-2021")</f>
        <v/>
      </c>
      <c r="T68">
        <f>HYPERLINK("https://klasma.github.io/Logging_GOTLAND/kartor/A 12519-2021.png", "A 12519-2021")</f>
        <v/>
      </c>
      <c r="V68">
        <f>HYPERLINK("https://klasma.github.io/Logging_GOTLAND/klagomål/A 12519-2021.docx", "A 12519-2021")</f>
        <v/>
      </c>
      <c r="W68">
        <f>HYPERLINK("https://klasma.github.io/Logging_GOTLAND/klagomålsmail/A 12519-2021.docx", "A 12519-2021")</f>
        <v/>
      </c>
      <c r="X68">
        <f>HYPERLINK("https://klasma.github.io/Logging_GOTLAND/tillsyn/A 12519-2021.docx", "A 12519-2021")</f>
        <v/>
      </c>
      <c r="Y68">
        <f>HYPERLINK("https://klasma.github.io/Logging_GOTLAND/tillsynsmail/A 12519-2021.docx", "A 12519-2021")</f>
        <v/>
      </c>
    </row>
    <row r="69" ht="15" customHeight="1">
      <c r="A69" t="inlineStr">
        <is>
          <t>A 32718-2021</t>
        </is>
      </c>
      <c r="B69" s="1" t="n">
        <v>44375</v>
      </c>
      <c r="C69" s="1" t="n">
        <v>45186</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 "A 32718-2021")</f>
        <v/>
      </c>
      <c r="T69">
        <f>HYPERLINK("https://klasma.github.io/Logging_GOTLAND/kartor/A 32718-2021.png", "A 32718-2021")</f>
        <v/>
      </c>
      <c r="V69">
        <f>HYPERLINK("https://klasma.github.io/Logging_GOTLAND/klagomål/A 32718-2021.docx", "A 32718-2021")</f>
        <v/>
      </c>
      <c r="W69">
        <f>HYPERLINK("https://klasma.github.io/Logging_GOTLAND/klagomålsmail/A 32718-2021.docx", "A 32718-2021")</f>
        <v/>
      </c>
      <c r="X69">
        <f>HYPERLINK("https://klasma.github.io/Logging_GOTLAND/tillsyn/A 32718-2021.docx", "A 32718-2021")</f>
        <v/>
      </c>
      <c r="Y69">
        <f>HYPERLINK("https://klasma.github.io/Logging_GOTLAND/tillsynsmail/A 32718-2021.docx", "A 32718-2021")</f>
        <v/>
      </c>
    </row>
    <row r="70" ht="15" customHeight="1">
      <c r="A70" t="inlineStr">
        <is>
          <t>A 32666-2021</t>
        </is>
      </c>
      <c r="B70" s="1" t="n">
        <v>44375</v>
      </c>
      <c r="C70" s="1" t="n">
        <v>45186</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 "A 32666-2021")</f>
        <v/>
      </c>
      <c r="T70">
        <f>HYPERLINK("https://klasma.github.io/Logging_GOTLAND/kartor/A 32666-2021.png", "A 32666-2021")</f>
        <v/>
      </c>
      <c r="V70">
        <f>HYPERLINK("https://klasma.github.io/Logging_GOTLAND/klagomål/A 32666-2021.docx", "A 32666-2021")</f>
        <v/>
      </c>
      <c r="W70">
        <f>HYPERLINK("https://klasma.github.io/Logging_GOTLAND/klagomålsmail/A 32666-2021.docx", "A 32666-2021")</f>
        <v/>
      </c>
      <c r="X70">
        <f>HYPERLINK("https://klasma.github.io/Logging_GOTLAND/tillsyn/A 32666-2021.docx", "A 32666-2021")</f>
        <v/>
      </c>
      <c r="Y70">
        <f>HYPERLINK("https://klasma.github.io/Logging_GOTLAND/tillsynsmail/A 32666-2021.docx", "A 32666-2021")</f>
        <v/>
      </c>
    </row>
    <row r="71" ht="15" customHeight="1">
      <c r="A71" t="inlineStr">
        <is>
          <t>A 53552-2021</t>
        </is>
      </c>
      <c r="B71" s="1" t="n">
        <v>44468</v>
      </c>
      <c r="C71" s="1" t="n">
        <v>45186</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 "A 53552-2021")</f>
        <v/>
      </c>
      <c r="T71">
        <f>HYPERLINK("https://klasma.github.io/Logging_GOTLAND/kartor/A 53552-2021.png", "A 53552-2021")</f>
        <v/>
      </c>
      <c r="V71">
        <f>HYPERLINK("https://klasma.github.io/Logging_GOTLAND/klagomål/A 53552-2021.docx", "A 53552-2021")</f>
        <v/>
      </c>
      <c r="W71">
        <f>HYPERLINK("https://klasma.github.io/Logging_GOTLAND/klagomålsmail/A 53552-2021.docx", "A 53552-2021")</f>
        <v/>
      </c>
      <c r="X71">
        <f>HYPERLINK("https://klasma.github.io/Logging_GOTLAND/tillsyn/A 53552-2021.docx", "A 53552-2021")</f>
        <v/>
      </c>
      <c r="Y71">
        <f>HYPERLINK("https://klasma.github.io/Logging_GOTLAND/tillsynsmail/A 53552-2021.docx", "A 53552-2021")</f>
        <v/>
      </c>
    </row>
    <row r="72" ht="15" customHeight="1">
      <c r="A72" t="inlineStr">
        <is>
          <t>A 58821-2021</t>
        </is>
      </c>
      <c r="B72" s="1" t="n">
        <v>44489</v>
      </c>
      <c r="C72" s="1" t="n">
        <v>45186</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 "A 58821-2021")</f>
        <v/>
      </c>
      <c r="T72">
        <f>HYPERLINK("https://klasma.github.io/Logging_GOTLAND/kartor/A 58821-2021.png", "A 58821-2021")</f>
        <v/>
      </c>
      <c r="V72">
        <f>HYPERLINK("https://klasma.github.io/Logging_GOTLAND/klagomål/A 58821-2021.docx", "A 58821-2021")</f>
        <v/>
      </c>
      <c r="W72">
        <f>HYPERLINK("https://klasma.github.io/Logging_GOTLAND/klagomålsmail/A 58821-2021.docx", "A 58821-2021")</f>
        <v/>
      </c>
      <c r="X72">
        <f>HYPERLINK("https://klasma.github.io/Logging_GOTLAND/tillsyn/A 58821-2021.docx", "A 58821-2021")</f>
        <v/>
      </c>
      <c r="Y72">
        <f>HYPERLINK("https://klasma.github.io/Logging_GOTLAND/tillsynsmail/A 58821-2021.docx", "A 58821-2021")</f>
        <v/>
      </c>
    </row>
    <row r="73" ht="15" customHeight="1">
      <c r="A73" t="inlineStr">
        <is>
          <t>A 43074-2022</t>
        </is>
      </c>
      <c r="B73" s="1" t="n">
        <v>44833</v>
      </c>
      <c r="C73" s="1" t="n">
        <v>45186</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 "A 43074-2022")</f>
        <v/>
      </c>
      <c r="T73">
        <f>HYPERLINK("https://klasma.github.io/Logging_GOTLAND/kartor/A 43074-2022.png", "A 43074-2022")</f>
        <v/>
      </c>
      <c r="V73">
        <f>HYPERLINK("https://klasma.github.io/Logging_GOTLAND/klagomål/A 43074-2022.docx", "A 43074-2022")</f>
        <v/>
      </c>
      <c r="W73">
        <f>HYPERLINK("https://klasma.github.io/Logging_GOTLAND/klagomålsmail/A 43074-2022.docx", "A 43074-2022")</f>
        <v/>
      </c>
      <c r="X73">
        <f>HYPERLINK("https://klasma.github.io/Logging_GOTLAND/tillsyn/A 43074-2022.docx", "A 43074-2022")</f>
        <v/>
      </c>
      <c r="Y73">
        <f>HYPERLINK("https://klasma.github.io/Logging_GOTLAND/tillsynsmail/A 43074-2022.docx", "A 43074-2022")</f>
        <v/>
      </c>
    </row>
    <row r="74" ht="15" customHeight="1">
      <c r="A74" t="inlineStr">
        <is>
          <t>A 43013-2022</t>
        </is>
      </c>
      <c r="B74" s="1" t="n">
        <v>44833</v>
      </c>
      <c r="C74" s="1" t="n">
        <v>45186</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 "A 43013-2022")</f>
        <v/>
      </c>
      <c r="T74">
        <f>HYPERLINK("https://klasma.github.io/Logging_GOTLAND/kartor/A 43013-2022.png", "A 43013-2022")</f>
        <v/>
      </c>
      <c r="V74">
        <f>HYPERLINK("https://klasma.github.io/Logging_GOTLAND/klagomål/A 43013-2022.docx", "A 43013-2022")</f>
        <v/>
      </c>
      <c r="W74">
        <f>HYPERLINK("https://klasma.github.io/Logging_GOTLAND/klagomålsmail/A 43013-2022.docx", "A 43013-2022")</f>
        <v/>
      </c>
      <c r="X74">
        <f>HYPERLINK("https://klasma.github.io/Logging_GOTLAND/tillsyn/A 43013-2022.docx", "A 43013-2022")</f>
        <v/>
      </c>
      <c r="Y74">
        <f>HYPERLINK("https://klasma.github.io/Logging_GOTLAND/tillsynsmail/A 43013-2022.docx", "A 43013-2022")</f>
        <v/>
      </c>
    </row>
    <row r="75" ht="15" customHeight="1">
      <c r="A75" t="inlineStr">
        <is>
          <t>A 44913-2022</t>
        </is>
      </c>
      <c r="B75" s="1" t="n">
        <v>44841</v>
      </c>
      <c r="C75" s="1" t="n">
        <v>45186</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 "A 44913-2022")</f>
        <v/>
      </c>
      <c r="T75">
        <f>HYPERLINK("https://klasma.github.io/Logging_GOTLAND/kartor/A 44913-2022.png", "A 44913-2022")</f>
        <v/>
      </c>
      <c r="V75">
        <f>HYPERLINK("https://klasma.github.io/Logging_GOTLAND/klagomål/A 44913-2022.docx", "A 44913-2022")</f>
        <v/>
      </c>
      <c r="W75">
        <f>HYPERLINK("https://klasma.github.io/Logging_GOTLAND/klagomålsmail/A 44913-2022.docx", "A 44913-2022")</f>
        <v/>
      </c>
      <c r="X75">
        <f>HYPERLINK("https://klasma.github.io/Logging_GOTLAND/tillsyn/A 44913-2022.docx", "A 44913-2022")</f>
        <v/>
      </c>
      <c r="Y75">
        <f>HYPERLINK("https://klasma.github.io/Logging_GOTLAND/tillsynsmail/A 44913-2022.docx", "A 44913-2022")</f>
        <v/>
      </c>
    </row>
    <row r="76" ht="15" customHeight="1">
      <c r="A76" t="inlineStr">
        <is>
          <t>A 49809-2022</t>
        </is>
      </c>
      <c r="B76" s="1" t="n">
        <v>44862</v>
      </c>
      <c r="C76" s="1" t="n">
        <v>45186</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 "A 49809-2022")</f>
        <v/>
      </c>
      <c r="T76">
        <f>HYPERLINK("https://klasma.github.io/Logging_GOTLAND/kartor/A 49809-2022.png", "A 49809-2022")</f>
        <v/>
      </c>
      <c r="V76">
        <f>HYPERLINK("https://klasma.github.io/Logging_GOTLAND/klagomål/A 49809-2022.docx", "A 49809-2022")</f>
        <v/>
      </c>
      <c r="W76">
        <f>HYPERLINK("https://klasma.github.io/Logging_GOTLAND/klagomålsmail/A 49809-2022.docx", "A 49809-2022")</f>
        <v/>
      </c>
      <c r="X76">
        <f>HYPERLINK("https://klasma.github.io/Logging_GOTLAND/tillsyn/A 49809-2022.docx", "A 49809-2022")</f>
        <v/>
      </c>
      <c r="Y76">
        <f>HYPERLINK("https://klasma.github.io/Logging_GOTLAND/tillsynsmail/A 49809-2022.docx", "A 49809-2022")</f>
        <v/>
      </c>
    </row>
    <row r="77" ht="15" customHeight="1">
      <c r="A77" t="inlineStr">
        <is>
          <t>A 1971-2023</t>
        </is>
      </c>
      <c r="B77" s="1" t="n">
        <v>44939</v>
      </c>
      <c r="C77" s="1" t="n">
        <v>45186</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 "A 1971-2023")</f>
        <v/>
      </c>
      <c r="T77">
        <f>HYPERLINK("https://klasma.github.io/Logging_GOTLAND/kartor/A 1971-2023.png", "A 1971-2023")</f>
        <v/>
      </c>
      <c r="V77">
        <f>HYPERLINK("https://klasma.github.io/Logging_GOTLAND/klagomål/A 1971-2023.docx", "A 1971-2023")</f>
        <v/>
      </c>
      <c r="W77">
        <f>HYPERLINK("https://klasma.github.io/Logging_GOTLAND/klagomålsmail/A 1971-2023.docx", "A 1971-2023")</f>
        <v/>
      </c>
      <c r="X77">
        <f>HYPERLINK("https://klasma.github.io/Logging_GOTLAND/tillsyn/A 1971-2023.docx", "A 1971-2023")</f>
        <v/>
      </c>
      <c r="Y77">
        <f>HYPERLINK("https://klasma.github.io/Logging_GOTLAND/tillsynsmail/A 1971-2023.docx", "A 1971-2023")</f>
        <v/>
      </c>
    </row>
    <row r="78" ht="15" customHeight="1">
      <c r="A78" t="inlineStr">
        <is>
          <t>A 17982-2023</t>
        </is>
      </c>
      <c r="B78" s="1" t="n">
        <v>45040</v>
      </c>
      <c r="C78" s="1" t="n">
        <v>45186</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 "A 17982-2023")</f>
        <v/>
      </c>
      <c r="T78">
        <f>HYPERLINK("https://klasma.github.io/Logging_GOTLAND/kartor/A 17982-2023.png", "A 17982-2023")</f>
        <v/>
      </c>
      <c r="V78">
        <f>HYPERLINK("https://klasma.github.io/Logging_GOTLAND/klagomål/A 17982-2023.docx", "A 17982-2023")</f>
        <v/>
      </c>
      <c r="W78">
        <f>HYPERLINK("https://klasma.github.io/Logging_GOTLAND/klagomålsmail/A 17982-2023.docx", "A 17982-2023")</f>
        <v/>
      </c>
      <c r="X78">
        <f>HYPERLINK("https://klasma.github.io/Logging_GOTLAND/tillsyn/A 17982-2023.docx", "A 17982-2023")</f>
        <v/>
      </c>
      <c r="Y78">
        <f>HYPERLINK("https://klasma.github.io/Logging_GOTLAND/tillsynsmail/A 17982-2023.docx", "A 17982-2023")</f>
        <v/>
      </c>
    </row>
    <row r="79" ht="15" customHeight="1">
      <c r="A79" t="inlineStr">
        <is>
          <t>A 27041-2023</t>
        </is>
      </c>
      <c r="B79" s="1" t="n">
        <v>45095</v>
      </c>
      <c r="C79" s="1" t="n">
        <v>45186</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 "A 27041-2023")</f>
        <v/>
      </c>
      <c r="T79">
        <f>HYPERLINK("https://klasma.github.io/Logging_GOTLAND/kartor/A 27041-2023.png", "A 27041-2023")</f>
        <v/>
      </c>
      <c r="V79">
        <f>HYPERLINK("https://klasma.github.io/Logging_GOTLAND/klagomål/A 27041-2023.docx", "A 27041-2023")</f>
        <v/>
      </c>
      <c r="W79">
        <f>HYPERLINK("https://klasma.github.io/Logging_GOTLAND/klagomålsmail/A 27041-2023.docx", "A 27041-2023")</f>
        <v/>
      </c>
      <c r="X79">
        <f>HYPERLINK("https://klasma.github.io/Logging_GOTLAND/tillsyn/A 27041-2023.docx", "A 27041-2023")</f>
        <v/>
      </c>
      <c r="Y79">
        <f>HYPERLINK("https://klasma.github.io/Logging_GOTLAND/tillsynsmail/A 27041-2023.docx", "A 27041-2023")</f>
        <v/>
      </c>
    </row>
    <row r="80" ht="15" customHeight="1">
      <c r="A80" t="inlineStr">
        <is>
          <t>A 40678-2018</t>
        </is>
      </c>
      <c r="B80" s="1" t="n">
        <v>43346</v>
      </c>
      <c r="C80" s="1" t="n">
        <v>45186</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 "A 40678-2018")</f>
        <v/>
      </c>
      <c r="T80">
        <f>HYPERLINK("https://klasma.github.io/Logging_GOTLAND/kartor/A 40678-2018.png", "A 40678-2018")</f>
        <v/>
      </c>
      <c r="V80">
        <f>HYPERLINK("https://klasma.github.io/Logging_GOTLAND/klagomål/A 40678-2018.docx", "A 40678-2018")</f>
        <v/>
      </c>
      <c r="W80">
        <f>HYPERLINK("https://klasma.github.io/Logging_GOTLAND/klagomålsmail/A 40678-2018.docx", "A 40678-2018")</f>
        <v/>
      </c>
      <c r="X80">
        <f>HYPERLINK("https://klasma.github.io/Logging_GOTLAND/tillsyn/A 40678-2018.docx", "A 40678-2018")</f>
        <v/>
      </c>
      <c r="Y80">
        <f>HYPERLINK("https://klasma.github.io/Logging_GOTLAND/tillsynsmail/A 40678-2018.docx", "A 40678-2018")</f>
        <v/>
      </c>
    </row>
    <row r="81" ht="15" customHeight="1">
      <c r="A81" t="inlineStr">
        <is>
          <t>A 13891-2019</t>
        </is>
      </c>
      <c r="B81" s="1" t="n">
        <v>43531</v>
      </c>
      <c r="C81" s="1" t="n">
        <v>45186</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 "A 13891-2019")</f>
        <v/>
      </c>
      <c r="T81">
        <f>HYPERLINK("https://klasma.github.io/Logging_GOTLAND/kartor/A 13891-2019.png", "A 13891-2019")</f>
        <v/>
      </c>
      <c r="V81">
        <f>HYPERLINK("https://klasma.github.io/Logging_GOTLAND/klagomål/A 13891-2019.docx", "A 13891-2019")</f>
        <v/>
      </c>
      <c r="W81">
        <f>HYPERLINK("https://klasma.github.io/Logging_GOTLAND/klagomålsmail/A 13891-2019.docx", "A 13891-2019")</f>
        <v/>
      </c>
      <c r="X81">
        <f>HYPERLINK("https://klasma.github.io/Logging_GOTLAND/tillsyn/A 13891-2019.docx", "A 13891-2019")</f>
        <v/>
      </c>
      <c r="Y81">
        <f>HYPERLINK("https://klasma.github.io/Logging_GOTLAND/tillsynsmail/A 13891-2019.docx", "A 13891-2019")</f>
        <v/>
      </c>
    </row>
    <row r="82" ht="15" customHeight="1">
      <c r="A82" t="inlineStr">
        <is>
          <t>A 32966-2019</t>
        </is>
      </c>
      <c r="B82" s="1" t="n">
        <v>43648</v>
      </c>
      <c r="C82" s="1" t="n">
        <v>45186</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 "A 32966-2019")</f>
        <v/>
      </c>
      <c r="T82">
        <f>HYPERLINK("https://klasma.github.io/Logging_GOTLAND/kartor/A 32966-2019.png", "A 32966-2019")</f>
        <v/>
      </c>
      <c r="V82">
        <f>HYPERLINK("https://klasma.github.io/Logging_GOTLAND/klagomål/A 32966-2019.docx", "A 32966-2019")</f>
        <v/>
      </c>
      <c r="W82">
        <f>HYPERLINK("https://klasma.github.io/Logging_GOTLAND/klagomålsmail/A 32966-2019.docx", "A 32966-2019")</f>
        <v/>
      </c>
      <c r="X82">
        <f>HYPERLINK("https://klasma.github.io/Logging_GOTLAND/tillsyn/A 32966-2019.docx", "A 32966-2019")</f>
        <v/>
      </c>
      <c r="Y82">
        <f>HYPERLINK("https://klasma.github.io/Logging_GOTLAND/tillsynsmail/A 32966-2019.docx", "A 32966-2019")</f>
        <v/>
      </c>
    </row>
    <row r="83" ht="15" customHeight="1">
      <c r="A83" t="inlineStr">
        <is>
          <t>A 32969-2019</t>
        </is>
      </c>
      <c r="B83" s="1" t="n">
        <v>43648</v>
      </c>
      <c r="C83" s="1" t="n">
        <v>45186</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 "A 32969-2019")</f>
        <v/>
      </c>
      <c r="T83">
        <f>HYPERLINK("https://klasma.github.io/Logging_GOTLAND/kartor/A 32969-2019.png", "A 32969-2019")</f>
        <v/>
      </c>
      <c r="V83">
        <f>HYPERLINK("https://klasma.github.io/Logging_GOTLAND/klagomål/A 32969-2019.docx", "A 32969-2019")</f>
        <v/>
      </c>
      <c r="W83">
        <f>HYPERLINK("https://klasma.github.io/Logging_GOTLAND/klagomålsmail/A 32969-2019.docx", "A 32969-2019")</f>
        <v/>
      </c>
      <c r="X83">
        <f>HYPERLINK("https://klasma.github.io/Logging_GOTLAND/tillsyn/A 32969-2019.docx", "A 32969-2019")</f>
        <v/>
      </c>
      <c r="Y83">
        <f>HYPERLINK("https://klasma.github.io/Logging_GOTLAND/tillsynsmail/A 32969-2019.docx", "A 32969-2019")</f>
        <v/>
      </c>
    </row>
    <row r="84" ht="15" customHeight="1">
      <c r="A84" t="inlineStr">
        <is>
          <t>A 43304-2019</t>
        </is>
      </c>
      <c r="B84" s="1" t="n">
        <v>43706</v>
      </c>
      <c r="C84" s="1" t="n">
        <v>45186</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 "A 43304-2019")</f>
        <v/>
      </c>
      <c r="T84">
        <f>HYPERLINK("https://klasma.github.io/Logging_GOTLAND/kartor/A 43304-2019.png", "A 43304-2019")</f>
        <v/>
      </c>
      <c r="V84">
        <f>HYPERLINK("https://klasma.github.io/Logging_GOTLAND/klagomål/A 43304-2019.docx", "A 43304-2019")</f>
        <v/>
      </c>
      <c r="W84">
        <f>HYPERLINK("https://klasma.github.io/Logging_GOTLAND/klagomålsmail/A 43304-2019.docx", "A 43304-2019")</f>
        <v/>
      </c>
      <c r="X84">
        <f>HYPERLINK("https://klasma.github.io/Logging_GOTLAND/tillsyn/A 43304-2019.docx", "A 43304-2019")</f>
        <v/>
      </c>
      <c r="Y84">
        <f>HYPERLINK("https://klasma.github.io/Logging_GOTLAND/tillsynsmail/A 43304-2019.docx", "A 43304-2019")</f>
        <v/>
      </c>
    </row>
    <row r="85" ht="15" customHeight="1">
      <c r="A85" t="inlineStr">
        <is>
          <t>A 4812-2020</t>
        </is>
      </c>
      <c r="B85" s="1" t="n">
        <v>43852</v>
      </c>
      <c r="C85" s="1" t="n">
        <v>45186</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 "A 4812-2020")</f>
        <v/>
      </c>
      <c r="T85">
        <f>HYPERLINK("https://klasma.github.io/Logging_GOTLAND/kartor/A 4812-2020.png", "A 4812-2020")</f>
        <v/>
      </c>
      <c r="V85">
        <f>HYPERLINK("https://klasma.github.io/Logging_GOTLAND/klagomål/A 4812-2020.docx", "A 4812-2020")</f>
        <v/>
      </c>
      <c r="W85">
        <f>HYPERLINK("https://klasma.github.io/Logging_GOTLAND/klagomålsmail/A 4812-2020.docx", "A 4812-2020")</f>
        <v/>
      </c>
      <c r="X85">
        <f>HYPERLINK("https://klasma.github.io/Logging_GOTLAND/tillsyn/A 4812-2020.docx", "A 4812-2020")</f>
        <v/>
      </c>
      <c r="Y85">
        <f>HYPERLINK("https://klasma.github.io/Logging_GOTLAND/tillsynsmail/A 4812-2020.docx", "A 4812-2020")</f>
        <v/>
      </c>
    </row>
    <row r="86" ht="15" customHeight="1">
      <c r="A86" t="inlineStr">
        <is>
          <t>A 13990-2020</t>
        </is>
      </c>
      <c r="B86" s="1" t="n">
        <v>43906</v>
      </c>
      <c r="C86" s="1" t="n">
        <v>45186</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 "A 13990-2020")</f>
        <v/>
      </c>
      <c r="T86">
        <f>HYPERLINK("https://klasma.github.io/Logging_GOTLAND/kartor/A 13990-2020.png", "A 13990-2020")</f>
        <v/>
      </c>
      <c r="V86">
        <f>HYPERLINK("https://klasma.github.io/Logging_GOTLAND/klagomål/A 13990-2020.docx", "A 13990-2020")</f>
        <v/>
      </c>
      <c r="W86">
        <f>HYPERLINK("https://klasma.github.io/Logging_GOTLAND/klagomålsmail/A 13990-2020.docx", "A 13990-2020")</f>
        <v/>
      </c>
      <c r="X86">
        <f>HYPERLINK("https://klasma.github.io/Logging_GOTLAND/tillsyn/A 13990-2020.docx", "A 13990-2020")</f>
        <v/>
      </c>
      <c r="Y86">
        <f>HYPERLINK("https://klasma.github.io/Logging_GOTLAND/tillsynsmail/A 13990-2020.docx", "A 13990-2020")</f>
        <v/>
      </c>
    </row>
    <row r="87" ht="15" customHeight="1">
      <c r="A87" t="inlineStr">
        <is>
          <t>A 40879-2020</t>
        </is>
      </c>
      <c r="B87" s="1" t="n">
        <v>44070</v>
      </c>
      <c r="C87" s="1" t="n">
        <v>45186</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 "A 40879-2020")</f>
        <v/>
      </c>
      <c r="T87">
        <f>HYPERLINK("https://klasma.github.io/Logging_GOTLAND/kartor/A 40879-2020.png", "A 40879-2020")</f>
        <v/>
      </c>
      <c r="V87">
        <f>HYPERLINK("https://klasma.github.io/Logging_GOTLAND/klagomål/A 40879-2020.docx", "A 40879-2020")</f>
        <v/>
      </c>
      <c r="W87">
        <f>HYPERLINK("https://klasma.github.io/Logging_GOTLAND/klagomålsmail/A 40879-2020.docx", "A 40879-2020")</f>
        <v/>
      </c>
      <c r="X87">
        <f>HYPERLINK("https://klasma.github.io/Logging_GOTLAND/tillsyn/A 40879-2020.docx", "A 40879-2020")</f>
        <v/>
      </c>
      <c r="Y87">
        <f>HYPERLINK("https://klasma.github.io/Logging_GOTLAND/tillsynsmail/A 40879-2020.docx", "A 40879-2020")</f>
        <v/>
      </c>
    </row>
    <row r="88" ht="15" customHeight="1">
      <c r="A88" t="inlineStr">
        <is>
          <t>A 43321-2020</t>
        </is>
      </c>
      <c r="B88" s="1" t="n">
        <v>44081</v>
      </c>
      <c r="C88" s="1" t="n">
        <v>45186</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 "A 43321-2020")</f>
        <v/>
      </c>
      <c r="T88">
        <f>HYPERLINK("https://klasma.github.io/Logging_GOTLAND/kartor/A 43321-2020.png", "A 43321-2020")</f>
        <v/>
      </c>
      <c r="V88">
        <f>HYPERLINK("https://klasma.github.io/Logging_GOTLAND/klagomål/A 43321-2020.docx", "A 43321-2020")</f>
        <v/>
      </c>
      <c r="W88">
        <f>HYPERLINK("https://klasma.github.io/Logging_GOTLAND/klagomålsmail/A 43321-2020.docx", "A 43321-2020")</f>
        <v/>
      </c>
      <c r="X88">
        <f>HYPERLINK("https://klasma.github.io/Logging_GOTLAND/tillsyn/A 43321-2020.docx", "A 43321-2020")</f>
        <v/>
      </c>
      <c r="Y88">
        <f>HYPERLINK("https://klasma.github.io/Logging_GOTLAND/tillsynsmail/A 43321-2020.docx", "A 43321-2020")</f>
        <v/>
      </c>
    </row>
    <row r="89" ht="15" customHeight="1">
      <c r="A89" t="inlineStr">
        <is>
          <t>A 58701-2020</t>
        </is>
      </c>
      <c r="B89" s="1" t="n">
        <v>44146</v>
      </c>
      <c r="C89" s="1" t="n">
        <v>45186</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 "A 58701-2020")</f>
        <v/>
      </c>
      <c r="T89">
        <f>HYPERLINK("https://klasma.github.io/Logging_GOTLAND/kartor/A 58701-2020.png", "A 58701-2020")</f>
        <v/>
      </c>
      <c r="V89">
        <f>HYPERLINK("https://klasma.github.io/Logging_GOTLAND/klagomål/A 58701-2020.docx", "A 58701-2020")</f>
        <v/>
      </c>
      <c r="W89">
        <f>HYPERLINK("https://klasma.github.io/Logging_GOTLAND/klagomålsmail/A 58701-2020.docx", "A 58701-2020")</f>
        <v/>
      </c>
      <c r="X89">
        <f>HYPERLINK("https://klasma.github.io/Logging_GOTLAND/tillsyn/A 58701-2020.docx", "A 58701-2020")</f>
        <v/>
      </c>
      <c r="Y89">
        <f>HYPERLINK("https://klasma.github.io/Logging_GOTLAND/tillsynsmail/A 58701-2020.docx", "A 58701-2020")</f>
        <v/>
      </c>
    </row>
    <row r="90" ht="15" customHeight="1">
      <c r="A90" t="inlineStr">
        <is>
          <t>A 64263-2020</t>
        </is>
      </c>
      <c r="B90" s="1" t="n">
        <v>44168</v>
      </c>
      <c r="C90" s="1" t="n">
        <v>45186</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 "A 64263-2020")</f>
        <v/>
      </c>
      <c r="T90">
        <f>HYPERLINK("https://klasma.github.io/Logging_GOTLAND/kartor/A 64263-2020.png", "A 64263-2020")</f>
        <v/>
      </c>
      <c r="V90">
        <f>HYPERLINK("https://klasma.github.io/Logging_GOTLAND/klagomål/A 64263-2020.docx", "A 64263-2020")</f>
        <v/>
      </c>
      <c r="W90">
        <f>HYPERLINK("https://klasma.github.io/Logging_GOTLAND/klagomålsmail/A 64263-2020.docx", "A 64263-2020")</f>
        <v/>
      </c>
      <c r="X90">
        <f>HYPERLINK("https://klasma.github.io/Logging_GOTLAND/tillsyn/A 64263-2020.docx", "A 64263-2020")</f>
        <v/>
      </c>
      <c r="Y90">
        <f>HYPERLINK("https://klasma.github.io/Logging_GOTLAND/tillsynsmail/A 64263-2020.docx", "A 64263-2020")</f>
        <v/>
      </c>
    </row>
    <row r="91" ht="15" customHeight="1">
      <c r="A91" t="inlineStr">
        <is>
          <t>A 9930-2021</t>
        </is>
      </c>
      <c r="B91" s="1" t="n">
        <v>44252</v>
      </c>
      <c r="C91" s="1" t="n">
        <v>45186</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 "A 9930-2021")</f>
        <v/>
      </c>
      <c r="T91">
        <f>HYPERLINK("https://klasma.github.io/Logging_GOTLAND/kartor/A 9930-2021.png", "A 9930-2021")</f>
        <v/>
      </c>
      <c r="V91">
        <f>HYPERLINK("https://klasma.github.io/Logging_GOTLAND/klagomål/A 9930-2021.docx", "A 9930-2021")</f>
        <v/>
      </c>
      <c r="W91">
        <f>HYPERLINK("https://klasma.github.io/Logging_GOTLAND/klagomålsmail/A 9930-2021.docx", "A 9930-2021")</f>
        <v/>
      </c>
      <c r="X91">
        <f>HYPERLINK("https://klasma.github.io/Logging_GOTLAND/tillsyn/A 9930-2021.docx", "A 9930-2021")</f>
        <v/>
      </c>
      <c r="Y91">
        <f>HYPERLINK("https://klasma.github.io/Logging_GOTLAND/tillsynsmail/A 9930-2021.docx", "A 9930-2021")</f>
        <v/>
      </c>
    </row>
    <row r="92" ht="15" customHeight="1">
      <c r="A92" t="inlineStr">
        <is>
          <t>A 16429-2021</t>
        </is>
      </c>
      <c r="B92" s="1" t="n">
        <v>44293</v>
      </c>
      <c r="C92" s="1" t="n">
        <v>45186</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 "A 16429-2021")</f>
        <v/>
      </c>
      <c r="T92">
        <f>HYPERLINK("https://klasma.github.io/Logging_GOTLAND/kartor/A 16429-2021.png", "A 16429-2021")</f>
        <v/>
      </c>
      <c r="V92">
        <f>HYPERLINK("https://klasma.github.io/Logging_GOTLAND/klagomål/A 16429-2021.docx", "A 16429-2021")</f>
        <v/>
      </c>
      <c r="W92">
        <f>HYPERLINK("https://klasma.github.io/Logging_GOTLAND/klagomålsmail/A 16429-2021.docx", "A 16429-2021")</f>
        <v/>
      </c>
      <c r="X92">
        <f>HYPERLINK("https://klasma.github.io/Logging_GOTLAND/tillsyn/A 16429-2021.docx", "A 16429-2021")</f>
        <v/>
      </c>
      <c r="Y92">
        <f>HYPERLINK("https://klasma.github.io/Logging_GOTLAND/tillsynsmail/A 16429-2021.docx", "A 16429-2021")</f>
        <v/>
      </c>
    </row>
    <row r="93" ht="15" customHeight="1">
      <c r="A93" t="inlineStr">
        <is>
          <t>A 29870-2021</t>
        </is>
      </c>
      <c r="B93" s="1" t="n">
        <v>44362</v>
      </c>
      <c r="C93" s="1" t="n">
        <v>45186</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 "A 29870-2021")</f>
        <v/>
      </c>
      <c r="T93">
        <f>HYPERLINK("https://klasma.github.io/Logging_GOTLAND/kartor/A 29870-2021.png", "A 29870-2021")</f>
        <v/>
      </c>
      <c r="V93">
        <f>HYPERLINK("https://klasma.github.io/Logging_GOTLAND/klagomål/A 29870-2021.docx", "A 29870-2021")</f>
        <v/>
      </c>
      <c r="W93">
        <f>HYPERLINK("https://klasma.github.io/Logging_GOTLAND/klagomålsmail/A 29870-2021.docx", "A 29870-2021")</f>
        <v/>
      </c>
      <c r="X93">
        <f>HYPERLINK("https://klasma.github.io/Logging_GOTLAND/tillsyn/A 29870-2021.docx", "A 29870-2021")</f>
        <v/>
      </c>
      <c r="Y93">
        <f>HYPERLINK("https://klasma.github.io/Logging_GOTLAND/tillsynsmail/A 29870-2021.docx", "A 29870-2021")</f>
        <v/>
      </c>
    </row>
    <row r="94" ht="15" customHeight="1">
      <c r="A94" t="inlineStr">
        <is>
          <t>A 60665-2021</t>
        </is>
      </c>
      <c r="B94" s="1" t="n">
        <v>44496</v>
      </c>
      <c r="C94" s="1" t="n">
        <v>45186</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 "A 60665-2021")</f>
        <v/>
      </c>
      <c r="T94">
        <f>HYPERLINK("https://klasma.github.io/Logging_GOTLAND/kartor/A 60665-2021.png", "A 60665-2021")</f>
        <v/>
      </c>
      <c r="V94">
        <f>HYPERLINK("https://klasma.github.io/Logging_GOTLAND/klagomål/A 60665-2021.docx", "A 60665-2021")</f>
        <v/>
      </c>
      <c r="W94">
        <f>HYPERLINK("https://klasma.github.io/Logging_GOTLAND/klagomålsmail/A 60665-2021.docx", "A 60665-2021")</f>
        <v/>
      </c>
      <c r="X94">
        <f>HYPERLINK("https://klasma.github.io/Logging_GOTLAND/tillsyn/A 60665-2021.docx", "A 60665-2021")</f>
        <v/>
      </c>
      <c r="Y94">
        <f>HYPERLINK("https://klasma.github.io/Logging_GOTLAND/tillsynsmail/A 60665-2021.docx", "A 60665-2021")</f>
        <v/>
      </c>
    </row>
    <row r="95" ht="15" customHeight="1">
      <c r="A95" t="inlineStr">
        <is>
          <t>A 73144-2021</t>
        </is>
      </c>
      <c r="B95" s="1" t="n">
        <v>44550</v>
      </c>
      <c r="C95" s="1" t="n">
        <v>45186</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 "A 73144-2021")</f>
        <v/>
      </c>
      <c r="T95">
        <f>HYPERLINK("https://klasma.github.io/Logging_GOTLAND/kartor/A 73144-2021.png", "A 73144-2021")</f>
        <v/>
      </c>
      <c r="V95">
        <f>HYPERLINK("https://klasma.github.io/Logging_GOTLAND/klagomål/A 73144-2021.docx", "A 73144-2021")</f>
        <v/>
      </c>
      <c r="W95">
        <f>HYPERLINK("https://klasma.github.io/Logging_GOTLAND/klagomålsmail/A 73144-2021.docx", "A 73144-2021")</f>
        <v/>
      </c>
      <c r="X95">
        <f>HYPERLINK("https://klasma.github.io/Logging_GOTLAND/tillsyn/A 73144-2021.docx", "A 73144-2021")</f>
        <v/>
      </c>
      <c r="Y95">
        <f>HYPERLINK("https://klasma.github.io/Logging_GOTLAND/tillsynsmail/A 73144-2021.docx", "A 73144-2021")</f>
        <v/>
      </c>
    </row>
    <row r="96" ht="15" customHeight="1">
      <c r="A96" t="inlineStr">
        <is>
          <t>A 7070-2022</t>
        </is>
      </c>
      <c r="B96" s="1" t="n">
        <v>44603</v>
      </c>
      <c r="C96" s="1" t="n">
        <v>45186</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 "A 7070-2022")</f>
        <v/>
      </c>
      <c r="T96">
        <f>HYPERLINK("https://klasma.github.io/Logging_GOTLAND/kartor/A 7070-2022.png", "A 7070-2022")</f>
        <v/>
      </c>
      <c r="V96">
        <f>HYPERLINK("https://klasma.github.io/Logging_GOTLAND/klagomål/A 7070-2022.docx", "A 7070-2022")</f>
        <v/>
      </c>
      <c r="W96">
        <f>HYPERLINK("https://klasma.github.io/Logging_GOTLAND/klagomålsmail/A 7070-2022.docx", "A 7070-2022")</f>
        <v/>
      </c>
      <c r="X96">
        <f>HYPERLINK("https://klasma.github.io/Logging_GOTLAND/tillsyn/A 7070-2022.docx", "A 7070-2022")</f>
        <v/>
      </c>
      <c r="Y96">
        <f>HYPERLINK("https://klasma.github.io/Logging_GOTLAND/tillsynsmail/A 7070-2022.docx", "A 7070-2022")</f>
        <v/>
      </c>
    </row>
    <row r="97" ht="15" customHeight="1">
      <c r="A97" t="inlineStr">
        <is>
          <t>A 19175-2022</t>
        </is>
      </c>
      <c r="B97" s="1" t="n">
        <v>44691</v>
      </c>
      <c r="C97" s="1" t="n">
        <v>45186</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 "A 19175-2022")</f>
        <v/>
      </c>
      <c r="T97">
        <f>HYPERLINK("https://klasma.github.io/Logging_GOTLAND/kartor/A 19175-2022.png", "A 19175-2022")</f>
        <v/>
      </c>
      <c r="V97">
        <f>HYPERLINK("https://klasma.github.io/Logging_GOTLAND/klagomål/A 19175-2022.docx", "A 19175-2022")</f>
        <v/>
      </c>
      <c r="W97">
        <f>HYPERLINK("https://klasma.github.io/Logging_GOTLAND/klagomålsmail/A 19175-2022.docx", "A 19175-2022")</f>
        <v/>
      </c>
      <c r="X97">
        <f>HYPERLINK("https://klasma.github.io/Logging_GOTLAND/tillsyn/A 19175-2022.docx", "A 19175-2022")</f>
        <v/>
      </c>
      <c r="Y97">
        <f>HYPERLINK("https://klasma.github.io/Logging_GOTLAND/tillsynsmail/A 19175-2022.docx", "A 19175-2022")</f>
        <v/>
      </c>
    </row>
    <row r="98" ht="15" customHeight="1">
      <c r="A98" t="inlineStr">
        <is>
          <t>A 20218-2022</t>
        </is>
      </c>
      <c r="B98" s="1" t="n">
        <v>44698</v>
      </c>
      <c r="C98" s="1" t="n">
        <v>45186</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 "A 20218-2022")</f>
        <v/>
      </c>
      <c r="T98">
        <f>HYPERLINK("https://klasma.github.io/Logging_GOTLAND/kartor/A 20218-2022.png", "A 20218-2022")</f>
        <v/>
      </c>
      <c r="V98">
        <f>HYPERLINK("https://klasma.github.io/Logging_GOTLAND/klagomål/A 20218-2022.docx", "A 20218-2022")</f>
        <v/>
      </c>
      <c r="W98">
        <f>HYPERLINK("https://klasma.github.io/Logging_GOTLAND/klagomålsmail/A 20218-2022.docx", "A 20218-2022")</f>
        <v/>
      </c>
      <c r="X98">
        <f>HYPERLINK("https://klasma.github.io/Logging_GOTLAND/tillsyn/A 20218-2022.docx", "A 20218-2022")</f>
        <v/>
      </c>
      <c r="Y98">
        <f>HYPERLINK("https://klasma.github.io/Logging_GOTLAND/tillsynsmail/A 20218-2022.docx", "A 20218-2022")</f>
        <v/>
      </c>
    </row>
    <row r="99" ht="15" customHeight="1">
      <c r="A99" t="inlineStr">
        <is>
          <t>A 44944-2022</t>
        </is>
      </c>
      <c r="B99" s="1" t="n">
        <v>44841</v>
      </c>
      <c r="C99" s="1" t="n">
        <v>45186</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 "A 44944-2022")</f>
        <v/>
      </c>
      <c r="T99">
        <f>HYPERLINK("https://klasma.github.io/Logging_GOTLAND/kartor/A 44944-2022.png", "A 44944-2022")</f>
        <v/>
      </c>
      <c r="V99">
        <f>HYPERLINK("https://klasma.github.io/Logging_GOTLAND/klagomål/A 44944-2022.docx", "A 44944-2022")</f>
        <v/>
      </c>
      <c r="W99">
        <f>HYPERLINK("https://klasma.github.io/Logging_GOTLAND/klagomålsmail/A 44944-2022.docx", "A 44944-2022")</f>
        <v/>
      </c>
      <c r="X99">
        <f>HYPERLINK("https://klasma.github.io/Logging_GOTLAND/tillsyn/A 44944-2022.docx", "A 44944-2022")</f>
        <v/>
      </c>
      <c r="Y99">
        <f>HYPERLINK("https://klasma.github.io/Logging_GOTLAND/tillsynsmail/A 44944-2022.docx", "A 44944-2022")</f>
        <v/>
      </c>
    </row>
    <row r="100" ht="15" customHeight="1">
      <c r="A100" t="inlineStr">
        <is>
          <t>A 48126-2022</t>
        </is>
      </c>
      <c r="B100" s="1" t="n">
        <v>44857</v>
      </c>
      <c r="C100" s="1" t="n">
        <v>45186</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 "A 48126-2022")</f>
        <v/>
      </c>
      <c r="T100">
        <f>HYPERLINK("https://klasma.github.io/Logging_GOTLAND/kartor/A 48126-2022.png", "A 48126-2022")</f>
        <v/>
      </c>
      <c r="V100">
        <f>HYPERLINK("https://klasma.github.io/Logging_GOTLAND/klagomål/A 48126-2022.docx", "A 48126-2022")</f>
        <v/>
      </c>
      <c r="W100">
        <f>HYPERLINK("https://klasma.github.io/Logging_GOTLAND/klagomålsmail/A 48126-2022.docx", "A 48126-2022")</f>
        <v/>
      </c>
      <c r="X100">
        <f>HYPERLINK("https://klasma.github.io/Logging_GOTLAND/tillsyn/A 48126-2022.docx", "A 48126-2022")</f>
        <v/>
      </c>
      <c r="Y100">
        <f>HYPERLINK("https://klasma.github.io/Logging_GOTLAND/tillsynsmail/A 48126-2022.docx", "A 48126-2022")</f>
        <v/>
      </c>
    </row>
    <row r="101" ht="15" customHeight="1">
      <c r="A101" t="inlineStr">
        <is>
          <t>A 2085-2023</t>
        </is>
      </c>
      <c r="B101" s="1" t="n">
        <v>44939</v>
      </c>
      <c r="C101" s="1" t="n">
        <v>45186</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 "A 2085-2023")</f>
        <v/>
      </c>
      <c r="T101">
        <f>HYPERLINK("https://klasma.github.io/Logging_GOTLAND/kartor/A 2085-2023.png", "A 2085-2023")</f>
        <v/>
      </c>
      <c r="V101">
        <f>HYPERLINK("https://klasma.github.io/Logging_GOTLAND/klagomål/A 2085-2023.docx", "A 2085-2023")</f>
        <v/>
      </c>
      <c r="W101">
        <f>HYPERLINK("https://klasma.github.io/Logging_GOTLAND/klagomålsmail/A 2085-2023.docx", "A 2085-2023")</f>
        <v/>
      </c>
      <c r="X101">
        <f>HYPERLINK("https://klasma.github.io/Logging_GOTLAND/tillsyn/A 2085-2023.docx", "A 2085-2023")</f>
        <v/>
      </c>
      <c r="Y101">
        <f>HYPERLINK("https://klasma.github.io/Logging_GOTLAND/tillsynsmail/A 2085-2023.docx", "A 2085-2023")</f>
        <v/>
      </c>
    </row>
    <row r="102" ht="15" customHeight="1">
      <c r="A102" t="inlineStr">
        <is>
          <t>A 3779-2023</t>
        </is>
      </c>
      <c r="B102" s="1" t="n">
        <v>44951</v>
      </c>
      <c r="C102" s="1" t="n">
        <v>45186</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 "A 3779-2023")</f>
        <v/>
      </c>
      <c r="T102">
        <f>HYPERLINK("https://klasma.github.io/Logging_GOTLAND/kartor/A 3779-2023.png", "A 3779-2023")</f>
        <v/>
      </c>
      <c r="V102">
        <f>HYPERLINK("https://klasma.github.io/Logging_GOTLAND/klagomål/A 3779-2023.docx", "A 3779-2023")</f>
        <v/>
      </c>
      <c r="W102">
        <f>HYPERLINK("https://klasma.github.io/Logging_GOTLAND/klagomålsmail/A 3779-2023.docx", "A 3779-2023")</f>
        <v/>
      </c>
      <c r="X102">
        <f>HYPERLINK("https://klasma.github.io/Logging_GOTLAND/tillsyn/A 3779-2023.docx", "A 3779-2023")</f>
        <v/>
      </c>
      <c r="Y102">
        <f>HYPERLINK("https://klasma.github.io/Logging_GOTLAND/tillsynsmail/A 3779-2023.docx", "A 3779-2023")</f>
        <v/>
      </c>
    </row>
    <row r="103" ht="15" customHeight="1">
      <c r="A103" t="inlineStr">
        <is>
          <t>A 35028-2023</t>
        </is>
      </c>
      <c r="B103" s="1" t="n">
        <v>45145</v>
      </c>
      <c r="C103" s="1" t="n">
        <v>45186</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 "A 35028-2023")</f>
        <v/>
      </c>
      <c r="T103">
        <f>HYPERLINK("https://klasma.github.io/Logging_GOTLAND/kartor/A 35028-2023.png", "A 35028-2023")</f>
        <v/>
      </c>
      <c r="V103">
        <f>HYPERLINK("https://klasma.github.io/Logging_GOTLAND/klagomål/A 35028-2023.docx", "A 35028-2023")</f>
        <v/>
      </c>
      <c r="W103">
        <f>HYPERLINK("https://klasma.github.io/Logging_GOTLAND/klagomålsmail/A 35028-2023.docx", "A 35028-2023")</f>
        <v/>
      </c>
      <c r="X103">
        <f>HYPERLINK("https://klasma.github.io/Logging_GOTLAND/tillsyn/A 35028-2023.docx", "A 35028-2023")</f>
        <v/>
      </c>
      <c r="Y103">
        <f>HYPERLINK("https://klasma.github.io/Logging_GOTLAND/tillsynsmail/A 35028-2023.docx", "A 35028-2023")</f>
        <v/>
      </c>
    </row>
    <row r="104" ht="15" customHeight="1">
      <c r="A104" t="inlineStr">
        <is>
          <t>A 41816-2018</t>
        </is>
      </c>
      <c r="B104" s="1" t="n">
        <v>43350</v>
      </c>
      <c r="C104" s="1" t="n">
        <v>45186</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 "A 41816-2018")</f>
        <v/>
      </c>
      <c r="T104">
        <f>HYPERLINK("https://klasma.github.io/Logging_GOTLAND/kartor/A 41816-2018.png", "A 41816-2018")</f>
        <v/>
      </c>
      <c r="V104">
        <f>HYPERLINK("https://klasma.github.io/Logging_GOTLAND/klagomål/A 41816-2018.docx", "A 41816-2018")</f>
        <v/>
      </c>
      <c r="W104">
        <f>HYPERLINK("https://klasma.github.io/Logging_GOTLAND/klagomålsmail/A 41816-2018.docx", "A 41816-2018")</f>
        <v/>
      </c>
      <c r="X104">
        <f>HYPERLINK("https://klasma.github.io/Logging_GOTLAND/tillsyn/A 41816-2018.docx", "A 41816-2018")</f>
        <v/>
      </c>
      <c r="Y104">
        <f>HYPERLINK("https://klasma.github.io/Logging_GOTLAND/tillsynsmail/A 41816-2018.docx", "A 41816-2018")</f>
        <v/>
      </c>
    </row>
    <row r="105" ht="15" customHeight="1">
      <c r="A105" t="inlineStr">
        <is>
          <t>A 60102-2018</t>
        </is>
      </c>
      <c r="B105" s="1" t="n">
        <v>43412</v>
      </c>
      <c r="C105" s="1" t="n">
        <v>45186</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 "A 60102-2018")</f>
        <v/>
      </c>
      <c r="T105">
        <f>HYPERLINK("https://klasma.github.io/Logging_GOTLAND/kartor/A 60102-2018.png", "A 60102-2018")</f>
        <v/>
      </c>
      <c r="V105">
        <f>HYPERLINK("https://klasma.github.io/Logging_GOTLAND/klagomål/A 60102-2018.docx", "A 60102-2018")</f>
        <v/>
      </c>
      <c r="W105">
        <f>HYPERLINK("https://klasma.github.io/Logging_GOTLAND/klagomålsmail/A 60102-2018.docx", "A 60102-2018")</f>
        <v/>
      </c>
      <c r="X105">
        <f>HYPERLINK("https://klasma.github.io/Logging_GOTLAND/tillsyn/A 60102-2018.docx", "A 60102-2018")</f>
        <v/>
      </c>
      <c r="Y105">
        <f>HYPERLINK("https://klasma.github.io/Logging_GOTLAND/tillsynsmail/A 60102-2018.docx", "A 60102-2018")</f>
        <v/>
      </c>
    </row>
    <row r="106" ht="15" customHeight="1">
      <c r="A106" t="inlineStr">
        <is>
          <t>A 72440-2018</t>
        </is>
      </c>
      <c r="B106" s="1" t="n">
        <v>43461</v>
      </c>
      <c r="C106" s="1" t="n">
        <v>45186</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 "A 72440-2018")</f>
        <v/>
      </c>
      <c r="T106">
        <f>HYPERLINK("https://klasma.github.io/Logging_GOTLAND/kartor/A 72440-2018.png", "A 72440-2018")</f>
        <v/>
      </c>
      <c r="V106">
        <f>HYPERLINK("https://klasma.github.io/Logging_GOTLAND/klagomål/A 72440-2018.docx", "A 72440-2018")</f>
        <v/>
      </c>
      <c r="W106">
        <f>HYPERLINK("https://klasma.github.io/Logging_GOTLAND/klagomålsmail/A 72440-2018.docx", "A 72440-2018")</f>
        <v/>
      </c>
      <c r="X106">
        <f>HYPERLINK("https://klasma.github.io/Logging_GOTLAND/tillsyn/A 72440-2018.docx", "A 72440-2018")</f>
        <v/>
      </c>
      <c r="Y106">
        <f>HYPERLINK("https://klasma.github.io/Logging_GOTLAND/tillsynsmail/A 72440-2018.docx", "A 72440-2018")</f>
        <v/>
      </c>
    </row>
    <row r="107" ht="15" customHeight="1">
      <c r="A107" t="inlineStr">
        <is>
          <t>A 72562-2018</t>
        </is>
      </c>
      <c r="B107" s="1" t="n">
        <v>43462</v>
      </c>
      <c r="C107" s="1" t="n">
        <v>45186</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 "A 72562-2018")</f>
        <v/>
      </c>
      <c r="T107">
        <f>HYPERLINK("https://klasma.github.io/Logging_GOTLAND/kartor/A 72562-2018.png", "A 72562-2018")</f>
        <v/>
      </c>
      <c r="V107">
        <f>HYPERLINK("https://klasma.github.io/Logging_GOTLAND/klagomål/A 72562-2018.docx", "A 72562-2018")</f>
        <v/>
      </c>
      <c r="W107">
        <f>HYPERLINK("https://klasma.github.io/Logging_GOTLAND/klagomålsmail/A 72562-2018.docx", "A 72562-2018")</f>
        <v/>
      </c>
      <c r="X107">
        <f>HYPERLINK("https://klasma.github.io/Logging_GOTLAND/tillsyn/A 72562-2018.docx", "A 72562-2018")</f>
        <v/>
      </c>
      <c r="Y107">
        <f>HYPERLINK("https://klasma.github.io/Logging_GOTLAND/tillsynsmail/A 72562-2018.docx", "A 72562-2018")</f>
        <v/>
      </c>
    </row>
    <row r="108" ht="15" customHeight="1">
      <c r="A108" t="inlineStr">
        <is>
          <t>A 4490-2019</t>
        </is>
      </c>
      <c r="B108" s="1" t="n">
        <v>43486</v>
      </c>
      <c r="C108" s="1" t="n">
        <v>45186</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 "A 4490-2019")</f>
        <v/>
      </c>
      <c r="T108">
        <f>HYPERLINK("https://klasma.github.io/Logging_GOTLAND/kartor/A 4490-2019.png", "A 4490-2019")</f>
        <v/>
      </c>
      <c r="V108">
        <f>HYPERLINK("https://klasma.github.io/Logging_GOTLAND/klagomål/A 4490-2019.docx", "A 4490-2019")</f>
        <v/>
      </c>
      <c r="W108">
        <f>HYPERLINK("https://klasma.github.io/Logging_GOTLAND/klagomålsmail/A 4490-2019.docx", "A 4490-2019")</f>
        <v/>
      </c>
      <c r="X108">
        <f>HYPERLINK("https://klasma.github.io/Logging_GOTLAND/tillsyn/A 4490-2019.docx", "A 4490-2019")</f>
        <v/>
      </c>
      <c r="Y108">
        <f>HYPERLINK("https://klasma.github.io/Logging_GOTLAND/tillsynsmail/A 4490-2019.docx", "A 4490-2019")</f>
        <v/>
      </c>
    </row>
    <row r="109" ht="15" customHeight="1">
      <c r="A109" t="inlineStr">
        <is>
          <t>A 5460-2019</t>
        </is>
      </c>
      <c r="B109" s="1" t="n">
        <v>43488</v>
      </c>
      <c r="C109" s="1" t="n">
        <v>45186</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 "A 5460-2019")</f>
        <v/>
      </c>
      <c r="T109">
        <f>HYPERLINK("https://klasma.github.io/Logging_GOTLAND/kartor/A 5460-2019.png", "A 5460-2019")</f>
        <v/>
      </c>
      <c r="V109">
        <f>HYPERLINK("https://klasma.github.io/Logging_GOTLAND/klagomål/A 5460-2019.docx", "A 5460-2019")</f>
        <v/>
      </c>
      <c r="W109">
        <f>HYPERLINK("https://klasma.github.io/Logging_GOTLAND/klagomålsmail/A 5460-2019.docx", "A 5460-2019")</f>
        <v/>
      </c>
      <c r="X109">
        <f>HYPERLINK("https://klasma.github.io/Logging_GOTLAND/tillsyn/A 5460-2019.docx", "A 5460-2019")</f>
        <v/>
      </c>
      <c r="Y109">
        <f>HYPERLINK("https://klasma.github.io/Logging_GOTLAND/tillsynsmail/A 5460-2019.docx", "A 5460-2019")</f>
        <v/>
      </c>
    </row>
    <row r="110" ht="15" customHeight="1">
      <c r="A110" t="inlineStr">
        <is>
          <t>A 8589-2019</t>
        </is>
      </c>
      <c r="B110" s="1" t="n">
        <v>43502</v>
      </c>
      <c r="C110" s="1" t="n">
        <v>45186</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 "A 8589-2019")</f>
        <v/>
      </c>
      <c r="T110">
        <f>HYPERLINK("https://klasma.github.io/Logging_GOTLAND/kartor/A 8589-2019.png", "A 8589-2019")</f>
        <v/>
      </c>
      <c r="V110">
        <f>HYPERLINK("https://klasma.github.io/Logging_GOTLAND/klagomål/A 8589-2019.docx", "A 8589-2019")</f>
        <v/>
      </c>
      <c r="W110">
        <f>HYPERLINK("https://klasma.github.io/Logging_GOTLAND/klagomålsmail/A 8589-2019.docx", "A 8589-2019")</f>
        <v/>
      </c>
      <c r="X110">
        <f>HYPERLINK("https://klasma.github.io/Logging_GOTLAND/tillsyn/A 8589-2019.docx", "A 8589-2019")</f>
        <v/>
      </c>
      <c r="Y110">
        <f>HYPERLINK("https://klasma.github.io/Logging_GOTLAND/tillsynsmail/A 8589-2019.docx", "A 8589-2019")</f>
        <v/>
      </c>
    </row>
    <row r="111" ht="15" customHeight="1">
      <c r="A111" t="inlineStr">
        <is>
          <t>A 13893-2019</t>
        </is>
      </c>
      <c r="B111" s="1" t="n">
        <v>43531</v>
      </c>
      <c r="C111" s="1" t="n">
        <v>45186</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 "A 13893-2019")</f>
        <v/>
      </c>
      <c r="T111">
        <f>HYPERLINK("https://klasma.github.io/Logging_GOTLAND/kartor/A 13893-2019.png", "A 13893-2019")</f>
        <v/>
      </c>
      <c r="V111">
        <f>HYPERLINK("https://klasma.github.io/Logging_GOTLAND/klagomål/A 13893-2019.docx", "A 13893-2019")</f>
        <v/>
      </c>
      <c r="W111">
        <f>HYPERLINK("https://klasma.github.io/Logging_GOTLAND/klagomålsmail/A 13893-2019.docx", "A 13893-2019")</f>
        <v/>
      </c>
      <c r="X111">
        <f>HYPERLINK("https://klasma.github.io/Logging_GOTLAND/tillsyn/A 13893-2019.docx", "A 13893-2019")</f>
        <v/>
      </c>
      <c r="Y111">
        <f>HYPERLINK("https://klasma.github.io/Logging_GOTLAND/tillsynsmail/A 13893-2019.docx", "A 13893-2019")</f>
        <v/>
      </c>
    </row>
    <row r="112" ht="15" customHeight="1">
      <c r="A112" t="inlineStr">
        <is>
          <t>A 16510-2019</t>
        </is>
      </c>
      <c r="B112" s="1" t="n">
        <v>43546</v>
      </c>
      <c r="C112" s="1" t="n">
        <v>45186</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 "A 16510-2019")</f>
        <v/>
      </c>
      <c r="T112">
        <f>HYPERLINK("https://klasma.github.io/Logging_GOTLAND/kartor/A 16510-2019.png", "A 16510-2019")</f>
        <v/>
      </c>
      <c r="V112">
        <f>HYPERLINK("https://klasma.github.io/Logging_GOTLAND/klagomål/A 16510-2019.docx", "A 16510-2019")</f>
        <v/>
      </c>
      <c r="W112">
        <f>HYPERLINK("https://klasma.github.io/Logging_GOTLAND/klagomålsmail/A 16510-2019.docx", "A 16510-2019")</f>
        <v/>
      </c>
      <c r="X112">
        <f>HYPERLINK("https://klasma.github.io/Logging_GOTLAND/tillsyn/A 16510-2019.docx", "A 16510-2019")</f>
        <v/>
      </c>
      <c r="Y112">
        <f>HYPERLINK("https://klasma.github.io/Logging_GOTLAND/tillsynsmail/A 16510-2019.docx", "A 16510-2019")</f>
        <v/>
      </c>
    </row>
    <row r="113" ht="15" customHeight="1">
      <c r="A113" t="inlineStr">
        <is>
          <t>A 18223-2019</t>
        </is>
      </c>
      <c r="B113" s="1" t="n">
        <v>43558</v>
      </c>
      <c r="C113" s="1" t="n">
        <v>45186</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 "A 18223-2019")</f>
        <v/>
      </c>
      <c r="T113">
        <f>HYPERLINK("https://klasma.github.io/Logging_GOTLAND/kartor/A 18223-2019.png", "A 18223-2019")</f>
        <v/>
      </c>
      <c r="V113">
        <f>HYPERLINK("https://klasma.github.io/Logging_GOTLAND/klagomål/A 18223-2019.docx", "A 18223-2019")</f>
        <v/>
      </c>
      <c r="W113">
        <f>HYPERLINK("https://klasma.github.io/Logging_GOTLAND/klagomålsmail/A 18223-2019.docx", "A 18223-2019")</f>
        <v/>
      </c>
      <c r="X113">
        <f>HYPERLINK("https://klasma.github.io/Logging_GOTLAND/tillsyn/A 18223-2019.docx", "A 18223-2019")</f>
        <v/>
      </c>
      <c r="Y113">
        <f>HYPERLINK("https://klasma.github.io/Logging_GOTLAND/tillsynsmail/A 18223-2019.docx", "A 18223-2019")</f>
        <v/>
      </c>
    </row>
    <row r="114" ht="15" customHeight="1">
      <c r="A114" t="inlineStr">
        <is>
          <t>A 23016-2019</t>
        </is>
      </c>
      <c r="B114" s="1" t="n">
        <v>43591</v>
      </c>
      <c r="C114" s="1" t="n">
        <v>45186</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 "A 23016-2019")</f>
        <v/>
      </c>
      <c r="T114">
        <f>HYPERLINK("https://klasma.github.io/Logging_GOTLAND/kartor/A 23016-2019.png", "A 23016-2019")</f>
        <v/>
      </c>
      <c r="V114">
        <f>HYPERLINK("https://klasma.github.io/Logging_GOTLAND/klagomål/A 23016-2019.docx", "A 23016-2019")</f>
        <v/>
      </c>
      <c r="W114">
        <f>HYPERLINK("https://klasma.github.io/Logging_GOTLAND/klagomålsmail/A 23016-2019.docx", "A 23016-2019")</f>
        <v/>
      </c>
      <c r="X114">
        <f>HYPERLINK("https://klasma.github.io/Logging_GOTLAND/tillsyn/A 23016-2019.docx", "A 23016-2019")</f>
        <v/>
      </c>
      <c r="Y114">
        <f>HYPERLINK("https://klasma.github.io/Logging_GOTLAND/tillsynsmail/A 23016-2019.docx", "A 23016-2019")</f>
        <v/>
      </c>
    </row>
    <row r="115" ht="15" customHeight="1">
      <c r="A115" t="inlineStr">
        <is>
          <t>A 32963-2019</t>
        </is>
      </c>
      <c r="B115" s="1" t="n">
        <v>43648</v>
      </c>
      <c r="C115" s="1" t="n">
        <v>45186</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 "A 32963-2019")</f>
        <v/>
      </c>
      <c r="T115">
        <f>HYPERLINK("https://klasma.github.io/Logging_GOTLAND/kartor/A 32963-2019.png", "A 32963-2019")</f>
        <v/>
      </c>
      <c r="V115">
        <f>HYPERLINK("https://klasma.github.io/Logging_GOTLAND/klagomål/A 32963-2019.docx", "A 32963-2019")</f>
        <v/>
      </c>
      <c r="W115">
        <f>HYPERLINK("https://klasma.github.io/Logging_GOTLAND/klagomålsmail/A 32963-2019.docx", "A 32963-2019")</f>
        <v/>
      </c>
      <c r="X115">
        <f>HYPERLINK("https://klasma.github.io/Logging_GOTLAND/tillsyn/A 32963-2019.docx", "A 32963-2019")</f>
        <v/>
      </c>
      <c r="Y115">
        <f>HYPERLINK("https://klasma.github.io/Logging_GOTLAND/tillsynsmail/A 32963-2019.docx", "A 32963-2019")</f>
        <v/>
      </c>
    </row>
    <row r="116" ht="15" customHeight="1">
      <c r="A116" t="inlineStr">
        <is>
          <t>A 48584-2019</t>
        </is>
      </c>
      <c r="B116" s="1" t="n">
        <v>43727</v>
      </c>
      <c r="C116" s="1" t="n">
        <v>45186</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 "A 48584-2019")</f>
        <v/>
      </c>
      <c r="T116">
        <f>HYPERLINK("https://klasma.github.io/Logging_GOTLAND/kartor/A 48584-2019.png", "A 48584-2019")</f>
        <v/>
      </c>
      <c r="V116">
        <f>HYPERLINK("https://klasma.github.io/Logging_GOTLAND/klagomål/A 48584-2019.docx", "A 48584-2019")</f>
        <v/>
      </c>
      <c r="W116">
        <f>HYPERLINK("https://klasma.github.io/Logging_GOTLAND/klagomålsmail/A 48584-2019.docx", "A 48584-2019")</f>
        <v/>
      </c>
      <c r="X116">
        <f>HYPERLINK("https://klasma.github.io/Logging_GOTLAND/tillsyn/A 48584-2019.docx", "A 48584-2019")</f>
        <v/>
      </c>
      <c r="Y116">
        <f>HYPERLINK("https://klasma.github.io/Logging_GOTLAND/tillsynsmail/A 48584-2019.docx", "A 48584-2019")</f>
        <v/>
      </c>
    </row>
    <row r="117" ht="15" customHeight="1">
      <c r="A117" t="inlineStr">
        <is>
          <t>A 68988-2019</t>
        </is>
      </c>
      <c r="B117" s="1" t="n">
        <v>43826</v>
      </c>
      <c r="C117" s="1" t="n">
        <v>45186</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 "A 68988-2019")</f>
        <v/>
      </c>
      <c r="T117">
        <f>HYPERLINK("https://klasma.github.io/Logging_GOTLAND/kartor/A 68988-2019.png", "A 68988-2019")</f>
        <v/>
      </c>
      <c r="V117">
        <f>HYPERLINK("https://klasma.github.io/Logging_GOTLAND/klagomål/A 68988-2019.docx", "A 68988-2019")</f>
        <v/>
      </c>
      <c r="W117">
        <f>HYPERLINK("https://klasma.github.io/Logging_GOTLAND/klagomålsmail/A 68988-2019.docx", "A 68988-2019")</f>
        <v/>
      </c>
      <c r="X117">
        <f>HYPERLINK("https://klasma.github.io/Logging_GOTLAND/tillsyn/A 68988-2019.docx", "A 68988-2019")</f>
        <v/>
      </c>
      <c r="Y117">
        <f>HYPERLINK("https://klasma.github.io/Logging_GOTLAND/tillsynsmail/A 68988-2019.docx", "A 68988-2019")</f>
        <v/>
      </c>
    </row>
    <row r="118" ht="15" customHeight="1">
      <c r="A118" t="inlineStr">
        <is>
          <t>A 14010-2020</t>
        </is>
      </c>
      <c r="B118" s="1" t="n">
        <v>43899</v>
      </c>
      <c r="C118" s="1" t="n">
        <v>45186</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 "A 14010-2020")</f>
        <v/>
      </c>
      <c r="T118">
        <f>HYPERLINK("https://klasma.github.io/Logging_GOTLAND/kartor/A 14010-2020.png", "A 14010-2020")</f>
        <v/>
      </c>
      <c r="V118">
        <f>HYPERLINK("https://klasma.github.io/Logging_GOTLAND/klagomål/A 14010-2020.docx", "A 14010-2020")</f>
        <v/>
      </c>
      <c r="W118">
        <f>HYPERLINK("https://klasma.github.io/Logging_GOTLAND/klagomålsmail/A 14010-2020.docx", "A 14010-2020")</f>
        <v/>
      </c>
      <c r="X118">
        <f>HYPERLINK("https://klasma.github.io/Logging_GOTLAND/tillsyn/A 14010-2020.docx", "A 14010-2020")</f>
        <v/>
      </c>
      <c r="Y118">
        <f>HYPERLINK("https://klasma.github.io/Logging_GOTLAND/tillsynsmail/A 14010-2020.docx", "A 14010-2020")</f>
        <v/>
      </c>
    </row>
    <row r="119" ht="15" customHeight="1">
      <c r="A119" t="inlineStr">
        <is>
          <t>A 16786-2020</t>
        </is>
      </c>
      <c r="B119" s="1" t="n">
        <v>43913</v>
      </c>
      <c r="C119" s="1" t="n">
        <v>45186</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 "A 16786-2020")</f>
        <v/>
      </c>
      <c r="T119">
        <f>HYPERLINK("https://klasma.github.io/Logging_GOTLAND/kartor/A 16786-2020.png", "A 16786-2020")</f>
        <v/>
      </c>
      <c r="V119">
        <f>HYPERLINK("https://klasma.github.io/Logging_GOTLAND/klagomål/A 16786-2020.docx", "A 16786-2020")</f>
        <v/>
      </c>
      <c r="W119">
        <f>HYPERLINK("https://klasma.github.io/Logging_GOTLAND/klagomålsmail/A 16786-2020.docx", "A 16786-2020")</f>
        <v/>
      </c>
      <c r="X119">
        <f>HYPERLINK("https://klasma.github.io/Logging_GOTLAND/tillsyn/A 16786-2020.docx", "A 16786-2020")</f>
        <v/>
      </c>
      <c r="Y119">
        <f>HYPERLINK("https://klasma.github.io/Logging_GOTLAND/tillsynsmail/A 16786-2020.docx", "A 16786-2020")</f>
        <v/>
      </c>
    </row>
    <row r="120" ht="15" customHeight="1">
      <c r="A120" t="inlineStr">
        <is>
          <t>A 21753-2020</t>
        </is>
      </c>
      <c r="B120" s="1" t="n">
        <v>43957</v>
      </c>
      <c r="C120" s="1" t="n">
        <v>45186</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 "A 21753-2020")</f>
        <v/>
      </c>
      <c r="T120">
        <f>HYPERLINK("https://klasma.github.io/Logging_GOTLAND/kartor/A 21753-2020.png", "A 21753-2020")</f>
        <v/>
      </c>
      <c r="V120">
        <f>HYPERLINK("https://klasma.github.io/Logging_GOTLAND/klagomål/A 21753-2020.docx", "A 21753-2020")</f>
        <v/>
      </c>
      <c r="W120">
        <f>HYPERLINK("https://klasma.github.io/Logging_GOTLAND/klagomålsmail/A 21753-2020.docx", "A 21753-2020")</f>
        <v/>
      </c>
      <c r="X120">
        <f>HYPERLINK("https://klasma.github.io/Logging_GOTLAND/tillsyn/A 21753-2020.docx", "A 21753-2020")</f>
        <v/>
      </c>
      <c r="Y120">
        <f>HYPERLINK("https://klasma.github.io/Logging_GOTLAND/tillsynsmail/A 21753-2020.docx", "A 21753-2020")</f>
        <v/>
      </c>
    </row>
    <row r="121" ht="15" customHeight="1">
      <c r="A121" t="inlineStr">
        <is>
          <t>A 22628-2020</t>
        </is>
      </c>
      <c r="B121" s="1" t="n">
        <v>43963</v>
      </c>
      <c r="C121" s="1" t="n">
        <v>45186</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 "A 22628-2020")</f>
        <v/>
      </c>
      <c r="T121">
        <f>HYPERLINK("https://klasma.github.io/Logging_GOTLAND/kartor/A 22628-2020.png", "A 22628-2020")</f>
        <v/>
      </c>
      <c r="V121">
        <f>HYPERLINK("https://klasma.github.io/Logging_GOTLAND/klagomål/A 22628-2020.docx", "A 22628-2020")</f>
        <v/>
      </c>
      <c r="W121">
        <f>HYPERLINK("https://klasma.github.io/Logging_GOTLAND/klagomålsmail/A 22628-2020.docx", "A 22628-2020")</f>
        <v/>
      </c>
      <c r="X121">
        <f>HYPERLINK("https://klasma.github.io/Logging_GOTLAND/tillsyn/A 22628-2020.docx", "A 22628-2020")</f>
        <v/>
      </c>
      <c r="Y121">
        <f>HYPERLINK("https://klasma.github.io/Logging_GOTLAND/tillsynsmail/A 22628-2020.docx", "A 22628-2020")</f>
        <v/>
      </c>
    </row>
    <row r="122" ht="15" customHeight="1">
      <c r="A122" t="inlineStr">
        <is>
          <t>A 39999-2020</t>
        </is>
      </c>
      <c r="B122" s="1" t="n">
        <v>44067</v>
      </c>
      <c r="C122" s="1" t="n">
        <v>45186</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 "A 39999-2020")</f>
        <v/>
      </c>
      <c r="T122">
        <f>HYPERLINK("https://klasma.github.io/Logging_GOTLAND/kartor/A 39999-2020.png", "A 39999-2020")</f>
        <v/>
      </c>
      <c r="V122">
        <f>HYPERLINK("https://klasma.github.io/Logging_GOTLAND/klagomål/A 39999-2020.docx", "A 39999-2020")</f>
        <v/>
      </c>
      <c r="W122">
        <f>HYPERLINK("https://klasma.github.io/Logging_GOTLAND/klagomålsmail/A 39999-2020.docx", "A 39999-2020")</f>
        <v/>
      </c>
      <c r="X122">
        <f>HYPERLINK("https://klasma.github.io/Logging_GOTLAND/tillsyn/A 39999-2020.docx", "A 39999-2020")</f>
        <v/>
      </c>
      <c r="Y122">
        <f>HYPERLINK("https://klasma.github.io/Logging_GOTLAND/tillsynsmail/A 39999-2020.docx", "A 39999-2020")</f>
        <v/>
      </c>
    </row>
    <row r="123" ht="15" customHeight="1">
      <c r="A123" t="inlineStr">
        <is>
          <t>A 40266-2020</t>
        </is>
      </c>
      <c r="B123" s="1" t="n">
        <v>44068</v>
      </c>
      <c r="C123" s="1" t="n">
        <v>45186</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 "A 40266-2020")</f>
        <v/>
      </c>
      <c r="T123">
        <f>HYPERLINK("https://klasma.github.io/Logging_GOTLAND/kartor/A 40266-2020.png", "A 40266-2020")</f>
        <v/>
      </c>
      <c r="V123">
        <f>HYPERLINK("https://klasma.github.io/Logging_GOTLAND/klagomål/A 40266-2020.docx", "A 40266-2020")</f>
        <v/>
      </c>
      <c r="W123">
        <f>HYPERLINK("https://klasma.github.io/Logging_GOTLAND/klagomålsmail/A 40266-2020.docx", "A 40266-2020")</f>
        <v/>
      </c>
      <c r="X123">
        <f>HYPERLINK("https://klasma.github.io/Logging_GOTLAND/tillsyn/A 40266-2020.docx", "A 40266-2020")</f>
        <v/>
      </c>
      <c r="Y123">
        <f>HYPERLINK("https://klasma.github.io/Logging_GOTLAND/tillsynsmail/A 40266-2020.docx", "A 40266-2020")</f>
        <v/>
      </c>
    </row>
    <row r="124" ht="15" customHeight="1">
      <c r="A124" t="inlineStr">
        <is>
          <t>A 41065-2020</t>
        </is>
      </c>
      <c r="B124" s="1" t="n">
        <v>44069</v>
      </c>
      <c r="C124" s="1" t="n">
        <v>45186</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 "A 41065-2020")</f>
        <v/>
      </c>
      <c r="T124">
        <f>HYPERLINK("https://klasma.github.io/Logging_GOTLAND/kartor/A 41065-2020.png", "A 41065-2020")</f>
        <v/>
      </c>
      <c r="V124">
        <f>HYPERLINK("https://klasma.github.io/Logging_GOTLAND/klagomål/A 41065-2020.docx", "A 41065-2020")</f>
        <v/>
      </c>
      <c r="W124">
        <f>HYPERLINK("https://klasma.github.io/Logging_GOTLAND/klagomålsmail/A 41065-2020.docx", "A 41065-2020")</f>
        <v/>
      </c>
      <c r="X124">
        <f>HYPERLINK("https://klasma.github.io/Logging_GOTLAND/tillsyn/A 41065-2020.docx", "A 41065-2020")</f>
        <v/>
      </c>
      <c r="Y124">
        <f>HYPERLINK("https://klasma.github.io/Logging_GOTLAND/tillsynsmail/A 41065-2020.docx", "A 41065-2020")</f>
        <v/>
      </c>
    </row>
    <row r="125" ht="15" customHeight="1">
      <c r="A125" t="inlineStr">
        <is>
          <t>A 45924-2020</t>
        </is>
      </c>
      <c r="B125" s="1" t="n">
        <v>44088</v>
      </c>
      <c r="C125" s="1" t="n">
        <v>45186</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 "A 45924-2020")</f>
        <v/>
      </c>
      <c r="T125">
        <f>HYPERLINK("https://klasma.github.io/Logging_GOTLAND/kartor/A 45924-2020.png", "A 45924-2020")</f>
        <v/>
      </c>
      <c r="V125">
        <f>HYPERLINK("https://klasma.github.io/Logging_GOTLAND/klagomål/A 45924-2020.docx", "A 45924-2020")</f>
        <v/>
      </c>
      <c r="W125">
        <f>HYPERLINK("https://klasma.github.io/Logging_GOTLAND/klagomålsmail/A 45924-2020.docx", "A 45924-2020")</f>
        <v/>
      </c>
      <c r="X125">
        <f>HYPERLINK("https://klasma.github.io/Logging_GOTLAND/tillsyn/A 45924-2020.docx", "A 45924-2020")</f>
        <v/>
      </c>
      <c r="Y125">
        <f>HYPERLINK("https://klasma.github.io/Logging_GOTLAND/tillsynsmail/A 45924-2020.docx", "A 45924-2020")</f>
        <v/>
      </c>
    </row>
    <row r="126" ht="15" customHeight="1">
      <c r="A126" t="inlineStr">
        <is>
          <t>A 63299-2020</t>
        </is>
      </c>
      <c r="B126" s="1" t="n">
        <v>44165</v>
      </c>
      <c r="C126" s="1" t="n">
        <v>45186</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 "A 63299-2020")</f>
        <v/>
      </c>
      <c r="T126">
        <f>HYPERLINK("https://klasma.github.io/Logging_GOTLAND/kartor/A 63299-2020.png", "A 63299-2020")</f>
        <v/>
      </c>
      <c r="V126">
        <f>HYPERLINK("https://klasma.github.io/Logging_GOTLAND/klagomål/A 63299-2020.docx", "A 63299-2020")</f>
        <v/>
      </c>
      <c r="W126">
        <f>HYPERLINK("https://klasma.github.io/Logging_GOTLAND/klagomålsmail/A 63299-2020.docx", "A 63299-2020")</f>
        <v/>
      </c>
      <c r="X126">
        <f>HYPERLINK("https://klasma.github.io/Logging_GOTLAND/tillsyn/A 63299-2020.docx", "A 63299-2020")</f>
        <v/>
      </c>
      <c r="Y126">
        <f>HYPERLINK("https://klasma.github.io/Logging_GOTLAND/tillsynsmail/A 63299-2020.docx", "A 63299-2020")</f>
        <v/>
      </c>
    </row>
    <row r="127" ht="15" customHeight="1">
      <c r="A127" t="inlineStr">
        <is>
          <t>A 24-2021</t>
        </is>
      </c>
      <c r="B127" s="1" t="n">
        <v>44197</v>
      </c>
      <c r="C127" s="1" t="n">
        <v>45186</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 "A 24-2021")</f>
        <v/>
      </c>
      <c r="T127">
        <f>HYPERLINK("https://klasma.github.io/Logging_GOTLAND/kartor/A 24-2021.png", "A 24-2021")</f>
        <v/>
      </c>
      <c r="V127">
        <f>HYPERLINK("https://klasma.github.io/Logging_GOTLAND/klagomål/A 24-2021.docx", "A 24-2021")</f>
        <v/>
      </c>
      <c r="W127">
        <f>HYPERLINK("https://klasma.github.io/Logging_GOTLAND/klagomålsmail/A 24-2021.docx", "A 24-2021")</f>
        <v/>
      </c>
      <c r="X127">
        <f>HYPERLINK("https://klasma.github.io/Logging_GOTLAND/tillsyn/A 24-2021.docx", "A 24-2021")</f>
        <v/>
      </c>
      <c r="Y127">
        <f>HYPERLINK("https://klasma.github.io/Logging_GOTLAND/tillsynsmail/A 24-2021.docx", "A 24-2021")</f>
        <v/>
      </c>
    </row>
    <row r="128" ht="15" customHeight="1">
      <c r="A128" t="inlineStr">
        <is>
          <t>A 7485-2021</t>
        </is>
      </c>
      <c r="B128" s="1" t="n">
        <v>44238</v>
      </c>
      <c r="C128" s="1" t="n">
        <v>45186</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 "A 7485-2021")</f>
        <v/>
      </c>
      <c r="T128">
        <f>HYPERLINK("https://klasma.github.io/Logging_GOTLAND/kartor/A 7485-2021.png", "A 7485-2021")</f>
        <v/>
      </c>
      <c r="V128">
        <f>HYPERLINK("https://klasma.github.io/Logging_GOTLAND/klagomål/A 7485-2021.docx", "A 7485-2021")</f>
        <v/>
      </c>
      <c r="W128">
        <f>HYPERLINK("https://klasma.github.io/Logging_GOTLAND/klagomålsmail/A 7485-2021.docx", "A 7485-2021")</f>
        <v/>
      </c>
      <c r="X128">
        <f>HYPERLINK("https://klasma.github.io/Logging_GOTLAND/tillsyn/A 7485-2021.docx", "A 7485-2021")</f>
        <v/>
      </c>
      <c r="Y128">
        <f>HYPERLINK("https://klasma.github.io/Logging_GOTLAND/tillsynsmail/A 7485-2021.docx", "A 7485-2021")</f>
        <v/>
      </c>
    </row>
    <row r="129" ht="15" customHeight="1">
      <c r="A129" t="inlineStr">
        <is>
          <t>A 13939-2021</t>
        </is>
      </c>
      <c r="B129" s="1" t="n">
        <v>44277</v>
      </c>
      <c r="C129" s="1" t="n">
        <v>45186</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 "A 13939-2021")</f>
        <v/>
      </c>
      <c r="T129">
        <f>HYPERLINK("https://klasma.github.io/Logging_GOTLAND/kartor/A 13939-2021.png", "A 13939-2021")</f>
        <v/>
      </c>
      <c r="V129">
        <f>HYPERLINK("https://klasma.github.io/Logging_GOTLAND/klagomål/A 13939-2021.docx", "A 13939-2021")</f>
        <v/>
      </c>
      <c r="W129">
        <f>HYPERLINK("https://klasma.github.io/Logging_GOTLAND/klagomålsmail/A 13939-2021.docx", "A 13939-2021")</f>
        <v/>
      </c>
      <c r="X129">
        <f>HYPERLINK("https://klasma.github.io/Logging_GOTLAND/tillsyn/A 13939-2021.docx", "A 13939-2021")</f>
        <v/>
      </c>
      <c r="Y129">
        <f>HYPERLINK("https://klasma.github.io/Logging_GOTLAND/tillsynsmail/A 13939-2021.docx", "A 13939-2021")</f>
        <v/>
      </c>
    </row>
    <row r="130" ht="15" customHeight="1">
      <c r="A130" t="inlineStr">
        <is>
          <t>A 17723-2021</t>
        </is>
      </c>
      <c r="B130" s="1" t="n">
        <v>44300</v>
      </c>
      <c r="C130" s="1" t="n">
        <v>45186</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 "A 17723-2021")</f>
        <v/>
      </c>
      <c r="T130">
        <f>HYPERLINK("https://klasma.github.io/Logging_GOTLAND/kartor/A 17723-2021.png", "A 17723-2021")</f>
        <v/>
      </c>
      <c r="V130">
        <f>HYPERLINK("https://klasma.github.io/Logging_GOTLAND/klagomål/A 17723-2021.docx", "A 17723-2021")</f>
        <v/>
      </c>
      <c r="W130">
        <f>HYPERLINK("https://klasma.github.io/Logging_GOTLAND/klagomålsmail/A 17723-2021.docx", "A 17723-2021")</f>
        <v/>
      </c>
      <c r="X130">
        <f>HYPERLINK("https://klasma.github.io/Logging_GOTLAND/tillsyn/A 17723-2021.docx", "A 17723-2021")</f>
        <v/>
      </c>
      <c r="Y130">
        <f>HYPERLINK("https://klasma.github.io/Logging_GOTLAND/tillsynsmail/A 17723-2021.docx", "A 17723-2021")</f>
        <v/>
      </c>
    </row>
    <row r="131" ht="15" customHeight="1">
      <c r="A131" t="inlineStr">
        <is>
          <t>A 29951-2021</t>
        </is>
      </c>
      <c r="B131" s="1" t="n">
        <v>44362</v>
      </c>
      <c r="C131" s="1" t="n">
        <v>45186</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 "A 29951-2021")</f>
        <v/>
      </c>
      <c r="T131">
        <f>HYPERLINK("https://klasma.github.io/Logging_GOTLAND/kartor/A 29951-2021.png", "A 29951-2021")</f>
        <v/>
      </c>
      <c r="V131">
        <f>HYPERLINK("https://klasma.github.io/Logging_GOTLAND/klagomål/A 29951-2021.docx", "A 29951-2021")</f>
        <v/>
      </c>
      <c r="W131">
        <f>HYPERLINK("https://klasma.github.io/Logging_GOTLAND/klagomålsmail/A 29951-2021.docx", "A 29951-2021")</f>
        <v/>
      </c>
      <c r="X131">
        <f>HYPERLINK("https://klasma.github.io/Logging_GOTLAND/tillsyn/A 29951-2021.docx", "A 29951-2021")</f>
        <v/>
      </c>
      <c r="Y131">
        <f>HYPERLINK("https://klasma.github.io/Logging_GOTLAND/tillsynsmail/A 29951-2021.docx", "A 29951-2021")</f>
        <v/>
      </c>
    </row>
    <row r="132" ht="15" customHeight="1">
      <c r="A132" t="inlineStr">
        <is>
          <t>A 35467-2021</t>
        </is>
      </c>
      <c r="B132" s="1" t="n">
        <v>44385</v>
      </c>
      <c r="C132" s="1" t="n">
        <v>45186</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 "A 35467-2021")</f>
        <v/>
      </c>
      <c r="T132">
        <f>HYPERLINK("https://klasma.github.io/Logging_GOTLAND/kartor/A 35467-2021.png", "A 35467-2021")</f>
        <v/>
      </c>
      <c r="V132">
        <f>HYPERLINK("https://klasma.github.io/Logging_GOTLAND/klagomål/A 35467-2021.docx", "A 35467-2021")</f>
        <v/>
      </c>
      <c r="W132">
        <f>HYPERLINK("https://klasma.github.io/Logging_GOTLAND/klagomålsmail/A 35467-2021.docx", "A 35467-2021")</f>
        <v/>
      </c>
      <c r="X132">
        <f>HYPERLINK("https://klasma.github.io/Logging_GOTLAND/tillsyn/A 35467-2021.docx", "A 35467-2021")</f>
        <v/>
      </c>
      <c r="Y132">
        <f>HYPERLINK("https://klasma.github.io/Logging_GOTLAND/tillsynsmail/A 35467-2021.docx", "A 35467-2021")</f>
        <v/>
      </c>
    </row>
    <row r="133" ht="15" customHeight="1">
      <c r="A133" t="inlineStr">
        <is>
          <t>A 44308-2021</t>
        </is>
      </c>
      <c r="B133" s="1" t="n">
        <v>44434</v>
      </c>
      <c r="C133" s="1" t="n">
        <v>45186</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 "A 44308-2021")</f>
        <v/>
      </c>
      <c r="T133">
        <f>HYPERLINK("https://klasma.github.io/Logging_GOTLAND/kartor/A 44308-2021.png", "A 44308-2021")</f>
        <v/>
      </c>
      <c r="V133">
        <f>HYPERLINK("https://klasma.github.io/Logging_GOTLAND/klagomål/A 44308-2021.docx", "A 44308-2021")</f>
        <v/>
      </c>
      <c r="W133">
        <f>HYPERLINK("https://klasma.github.io/Logging_GOTLAND/klagomålsmail/A 44308-2021.docx", "A 44308-2021")</f>
        <v/>
      </c>
      <c r="X133">
        <f>HYPERLINK("https://klasma.github.io/Logging_GOTLAND/tillsyn/A 44308-2021.docx", "A 44308-2021")</f>
        <v/>
      </c>
      <c r="Y133">
        <f>HYPERLINK("https://klasma.github.io/Logging_GOTLAND/tillsynsmail/A 44308-2021.docx", "A 44308-2021")</f>
        <v/>
      </c>
    </row>
    <row r="134" ht="15" customHeight="1">
      <c r="A134" t="inlineStr">
        <is>
          <t>A 47411-2021</t>
        </is>
      </c>
      <c r="B134" s="1" t="n">
        <v>44447</v>
      </c>
      <c r="C134" s="1" t="n">
        <v>45186</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 "A 47411-2021")</f>
        <v/>
      </c>
      <c r="T134">
        <f>HYPERLINK("https://klasma.github.io/Logging_GOTLAND/kartor/A 47411-2021.png", "A 47411-2021")</f>
        <v/>
      </c>
      <c r="V134">
        <f>HYPERLINK("https://klasma.github.io/Logging_GOTLAND/klagomål/A 47411-2021.docx", "A 47411-2021")</f>
        <v/>
      </c>
      <c r="W134">
        <f>HYPERLINK("https://klasma.github.io/Logging_GOTLAND/klagomålsmail/A 47411-2021.docx", "A 47411-2021")</f>
        <v/>
      </c>
      <c r="X134">
        <f>HYPERLINK("https://klasma.github.io/Logging_GOTLAND/tillsyn/A 47411-2021.docx", "A 47411-2021")</f>
        <v/>
      </c>
      <c r="Y134">
        <f>HYPERLINK("https://klasma.github.io/Logging_GOTLAND/tillsynsmail/A 47411-2021.docx", "A 47411-2021")</f>
        <v/>
      </c>
    </row>
    <row r="135" ht="15" customHeight="1">
      <c r="A135" t="inlineStr">
        <is>
          <t>A 63576-2021</t>
        </is>
      </c>
      <c r="B135" s="1" t="n">
        <v>44508</v>
      </c>
      <c r="C135" s="1" t="n">
        <v>45186</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 "A 63576-2021")</f>
        <v/>
      </c>
      <c r="T135">
        <f>HYPERLINK("https://klasma.github.io/Logging_GOTLAND/kartor/A 63576-2021.png", "A 63576-2021")</f>
        <v/>
      </c>
      <c r="V135">
        <f>HYPERLINK("https://klasma.github.io/Logging_GOTLAND/klagomål/A 63576-2021.docx", "A 63576-2021")</f>
        <v/>
      </c>
      <c r="W135">
        <f>HYPERLINK("https://klasma.github.io/Logging_GOTLAND/klagomålsmail/A 63576-2021.docx", "A 63576-2021")</f>
        <v/>
      </c>
      <c r="X135">
        <f>HYPERLINK("https://klasma.github.io/Logging_GOTLAND/tillsyn/A 63576-2021.docx", "A 63576-2021")</f>
        <v/>
      </c>
      <c r="Y135">
        <f>HYPERLINK("https://klasma.github.io/Logging_GOTLAND/tillsynsmail/A 63576-2021.docx", "A 63576-2021")</f>
        <v/>
      </c>
    </row>
    <row r="136" ht="15" customHeight="1">
      <c r="A136" t="inlineStr">
        <is>
          <t>A 64700-2021</t>
        </is>
      </c>
      <c r="B136" s="1" t="n">
        <v>44511</v>
      </c>
      <c r="C136" s="1" t="n">
        <v>45186</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 "A 64700-2021")</f>
        <v/>
      </c>
      <c r="T136">
        <f>HYPERLINK("https://klasma.github.io/Logging_GOTLAND/kartor/A 64700-2021.png", "A 64700-2021")</f>
        <v/>
      </c>
      <c r="V136">
        <f>HYPERLINK("https://klasma.github.io/Logging_GOTLAND/klagomål/A 64700-2021.docx", "A 64700-2021")</f>
        <v/>
      </c>
      <c r="W136">
        <f>HYPERLINK("https://klasma.github.io/Logging_GOTLAND/klagomålsmail/A 64700-2021.docx", "A 64700-2021")</f>
        <v/>
      </c>
      <c r="X136">
        <f>HYPERLINK("https://klasma.github.io/Logging_GOTLAND/tillsyn/A 64700-2021.docx", "A 64700-2021")</f>
        <v/>
      </c>
      <c r="Y136">
        <f>HYPERLINK("https://klasma.github.io/Logging_GOTLAND/tillsynsmail/A 64700-2021.docx", "A 64700-2021")</f>
        <v/>
      </c>
    </row>
    <row r="137" ht="15" customHeight="1">
      <c r="A137" t="inlineStr">
        <is>
          <t>A 65927-2021</t>
        </is>
      </c>
      <c r="B137" s="1" t="n">
        <v>44516</v>
      </c>
      <c r="C137" s="1" t="n">
        <v>45186</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 "A 65927-2021")</f>
        <v/>
      </c>
      <c r="T137">
        <f>HYPERLINK("https://klasma.github.io/Logging_GOTLAND/kartor/A 65927-2021.png", "A 65927-2021")</f>
        <v/>
      </c>
      <c r="V137">
        <f>HYPERLINK("https://klasma.github.io/Logging_GOTLAND/klagomål/A 65927-2021.docx", "A 65927-2021")</f>
        <v/>
      </c>
      <c r="W137">
        <f>HYPERLINK("https://klasma.github.io/Logging_GOTLAND/klagomålsmail/A 65927-2021.docx", "A 65927-2021")</f>
        <v/>
      </c>
      <c r="X137">
        <f>HYPERLINK("https://klasma.github.io/Logging_GOTLAND/tillsyn/A 65927-2021.docx", "A 65927-2021")</f>
        <v/>
      </c>
      <c r="Y137">
        <f>HYPERLINK("https://klasma.github.io/Logging_GOTLAND/tillsynsmail/A 65927-2021.docx", "A 65927-2021")</f>
        <v/>
      </c>
    </row>
    <row r="138" ht="15" customHeight="1">
      <c r="A138" t="inlineStr">
        <is>
          <t>A 24245-2022</t>
        </is>
      </c>
      <c r="B138" s="1" t="n">
        <v>44725</v>
      </c>
      <c r="C138" s="1" t="n">
        <v>45186</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 "A 24245-2022")</f>
        <v/>
      </c>
      <c r="T138">
        <f>HYPERLINK("https://klasma.github.io/Logging_GOTLAND/kartor/A 24245-2022.png", "A 24245-2022")</f>
        <v/>
      </c>
      <c r="V138">
        <f>HYPERLINK("https://klasma.github.io/Logging_GOTLAND/klagomål/A 24245-2022.docx", "A 24245-2022")</f>
        <v/>
      </c>
      <c r="W138">
        <f>HYPERLINK("https://klasma.github.io/Logging_GOTLAND/klagomålsmail/A 24245-2022.docx", "A 24245-2022")</f>
        <v/>
      </c>
      <c r="X138">
        <f>HYPERLINK("https://klasma.github.io/Logging_GOTLAND/tillsyn/A 24245-2022.docx", "A 24245-2022")</f>
        <v/>
      </c>
      <c r="Y138">
        <f>HYPERLINK("https://klasma.github.io/Logging_GOTLAND/tillsynsmail/A 24245-2022.docx", "A 24245-2022")</f>
        <v/>
      </c>
    </row>
    <row r="139" ht="15" customHeight="1">
      <c r="A139" t="inlineStr">
        <is>
          <t>A 25783-2022</t>
        </is>
      </c>
      <c r="B139" s="1" t="n">
        <v>44733</v>
      </c>
      <c r="C139" s="1" t="n">
        <v>45186</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 "A 25783-2022")</f>
        <v/>
      </c>
      <c r="T139">
        <f>HYPERLINK("https://klasma.github.io/Logging_GOTLAND/kartor/A 25783-2022.png", "A 25783-2022")</f>
        <v/>
      </c>
      <c r="V139">
        <f>HYPERLINK("https://klasma.github.io/Logging_GOTLAND/klagomål/A 25783-2022.docx", "A 25783-2022")</f>
        <v/>
      </c>
      <c r="W139">
        <f>HYPERLINK("https://klasma.github.io/Logging_GOTLAND/klagomålsmail/A 25783-2022.docx", "A 25783-2022")</f>
        <v/>
      </c>
      <c r="X139">
        <f>HYPERLINK("https://klasma.github.io/Logging_GOTLAND/tillsyn/A 25783-2022.docx", "A 25783-2022")</f>
        <v/>
      </c>
      <c r="Y139">
        <f>HYPERLINK("https://klasma.github.io/Logging_GOTLAND/tillsynsmail/A 25783-2022.docx", "A 25783-2022")</f>
        <v/>
      </c>
    </row>
    <row r="140" ht="15" customHeight="1">
      <c r="A140" t="inlineStr">
        <is>
          <t>A 27814-2022</t>
        </is>
      </c>
      <c r="B140" s="1" t="n">
        <v>44743</v>
      </c>
      <c r="C140" s="1" t="n">
        <v>45186</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 "A 27814-2022")</f>
        <v/>
      </c>
      <c r="T140">
        <f>HYPERLINK("https://klasma.github.io/Logging_GOTLAND/kartor/A 27814-2022.png", "A 27814-2022")</f>
        <v/>
      </c>
      <c r="V140">
        <f>HYPERLINK("https://klasma.github.io/Logging_GOTLAND/klagomål/A 27814-2022.docx", "A 27814-2022")</f>
        <v/>
      </c>
      <c r="W140">
        <f>HYPERLINK("https://klasma.github.io/Logging_GOTLAND/klagomålsmail/A 27814-2022.docx", "A 27814-2022")</f>
        <v/>
      </c>
      <c r="X140">
        <f>HYPERLINK("https://klasma.github.io/Logging_GOTLAND/tillsyn/A 27814-2022.docx", "A 27814-2022")</f>
        <v/>
      </c>
      <c r="Y140">
        <f>HYPERLINK("https://klasma.github.io/Logging_GOTLAND/tillsynsmail/A 27814-2022.docx", "A 27814-2022")</f>
        <v/>
      </c>
    </row>
    <row r="141" ht="15" customHeight="1">
      <c r="A141" t="inlineStr">
        <is>
          <t>A 44088-2022</t>
        </is>
      </c>
      <c r="B141" s="1" t="n">
        <v>44839</v>
      </c>
      <c r="C141" s="1" t="n">
        <v>45186</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 "A 44088-2022")</f>
        <v/>
      </c>
      <c r="T141">
        <f>HYPERLINK("https://klasma.github.io/Logging_GOTLAND/kartor/A 44088-2022.png", "A 44088-2022")</f>
        <v/>
      </c>
      <c r="V141">
        <f>HYPERLINK("https://klasma.github.io/Logging_GOTLAND/klagomål/A 44088-2022.docx", "A 44088-2022")</f>
        <v/>
      </c>
      <c r="W141">
        <f>HYPERLINK("https://klasma.github.io/Logging_GOTLAND/klagomålsmail/A 44088-2022.docx", "A 44088-2022")</f>
        <v/>
      </c>
      <c r="X141">
        <f>HYPERLINK("https://klasma.github.io/Logging_GOTLAND/tillsyn/A 44088-2022.docx", "A 44088-2022")</f>
        <v/>
      </c>
      <c r="Y141">
        <f>HYPERLINK("https://klasma.github.io/Logging_GOTLAND/tillsynsmail/A 44088-2022.docx", "A 44088-2022")</f>
        <v/>
      </c>
    </row>
    <row r="142" ht="15" customHeight="1">
      <c r="A142" t="inlineStr">
        <is>
          <t>A 44095-2022</t>
        </is>
      </c>
      <c r="B142" s="1" t="n">
        <v>44839</v>
      </c>
      <c r="C142" s="1" t="n">
        <v>45186</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 "A 44095-2022")</f>
        <v/>
      </c>
      <c r="T142">
        <f>HYPERLINK("https://klasma.github.io/Logging_GOTLAND/kartor/A 44095-2022.png", "A 44095-2022")</f>
        <v/>
      </c>
      <c r="V142">
        <f>HYPERLINK("https://klasma.github.io/Logging_GOTLAND/klagomål/A 44095-2022.docx", "A 44095-2022")</f>
        <v/>
      </c>
      <c r="W142">
        <f>HYPERLINK("https://klasma.github.io/Logging_GOTLAND/klagomålsmail/A 44095-2022.docx", "A 44095-2022")</f>
        <v/>
      </c>
      <c r="X142">
        <f>HYPERLINK("https://klasma.github.io/Logging_GOTLAND/tillsyn/A 44095-2022.docx", "A 44095-2022")</f>
        <v/>
      </c>
      <c r="Y142">
        <f>HYPERLINK("https://klasma.github.io/Logging_GOTLAND/tillsynsmail/A 44095-2022.docx", "A 44095-2022")</f>
        <v/>
      </c>
    </row>
    <row r="143" ht="15" customHeight="1">
      <c r="A143" t="inlineStr">
        <is>
          <t>A 49811-2022</t>
        </is>
      </c>
      <c r="B143" s="1" t="n">
        <v>44862</v>
      </c>
      <c r="C143" s="1" t="n">
        <v>45186</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 "A 49811-2022")</f>
        <v/>
      </c>
      <c r="T143">
        <f>HYPERLINK("https://klasma.github.io/Logging_GOTLAND/kartor/A 49811-2022.png", "A 49811-2022")</f>
        <v/>
      </c>
      <c r="V143">
        <f>HYPERLINK("https://klasma.github.io/Logging_GOTLAND/klagomål/A 49811-2022.docx", "A 49811-2022")</f>
        <v/>
      </c>
      <c r="W143">
        <f>HYPERLINK("https://klasma.github.io/Logging_GOTLAND/klagomålsmail/A 49811-2022.docx", "A 49811-2022")</f>
        <v/>
      </c>
      <c r="X143">
        <f>HYPERLINK("https://klasma.github.io/Logging_GOTLAND/tillsyn/A 49811-2022.docx", "A 49811-2022")</f>
        <v/>
      </c>
      <c r="Y143">
        <f>HYPERLINK("https://klasma.github.io/Logging_GOTLAND/tillsynsmail/A 49811-2022.docx", "A 49811-2022")</f>
        <v/>
      </c>
    </row>
    <row r="144" ht="15" customHeight="1">
      <c r="A144" t="inlineStr">
        <is>
          <t>A 62552-2022</t>
        </is>
      </c>
      <c r="B144" s="1" t="n">
        <v>44924</v>
      </c>
      <c r="C144" s="1" t="n">
        <v>45186</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 "A 62552-2022")</f>
        <v/>
      </c>
      <c r="T144">
        <f>HYPERLINK("https://klasma.github.io/Logging_GOTLAND/kartor/A 62552-2022.png", "A 62552-2022")</f>
        <v/>
      </c>
      <c r="V144">
        <f>HYPERLINK("https://klasma.github.io/Logging_GOTLAND/klagomål/A 62552-2022.docx", "A 62552-2022")</f>
        <v/>
      </c>
      <c r="W144">
        <f>HYPERLINK("https://klasma.github.io/Logging_GOTLAND/klagomålsmail/A 62552-2022.docx", "A 62552-2022")</f>
        <v/>
      </c>
      <c r="X144">
        <f>HYPERLINK("https://klasma.github.io/Logging_GOTLAND/tillsyn/A 62552-2022.docx", "A 62552-2022")</f>
        <v/>
      </c>
      <c r="Y144">
        <f>HYPERLINK("https://klasma.github.io/Logging_GOTLAND/tillsynsmail/A 62552-2022.docx", "A 62552-2022")</f>
        <v/>
      </c>
    </row>
    <row r="145" ht="15" customHeight="1">
      <c r="A145" t="inlineStr">
        <is>
          <t>A 447-2023</t>
        </is>
      </c>
      <c r="B145" s="1" t="n">
        <v>44929</v>
      </c>
      <c r="C145" s="1" t="n">
        <v>45186</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 "A 447-2023")</f>
        <v/>
      </c>
      <c r="T145">
        <f>HYPERLINK("https://klasma.github.io/Logging_GOTLAND/kartor/A 447-2023.png", "A 447-2023")</f>
        <v/>
      </c>
      <c r="V145">
        <f>HYPERLINK("https://klasma.github.io/Logging_GOTLAND/klagomål/A 447-2023.docx", "A 447-2023")</f>
        <v/>
      </c>
      <c r="W145">
        <f>HYPERLINK("https://klasma.github.io/Logging_GOTLAND/klagomålsmail/A 447-2023.docx", "A 447-2023")</f>
        <v/>
      </c>
      <c r="X145">
        <f>HYPERLINK("https://klasma.github.io/Logging_GOTLAND/tillsyn/A 447-2023.docx", "A 447-2023")</f>
        <v/>
      </c>
      <c r="Y145">
        <f>HYPERLINK("https://klasma.github.io/Logging_GOTLAND/tillsynsmail/A 447-2023.docx", "A 447-2023")</f>
        <v/>
      </c>
    </row>
    <row r="146" ht="15" customHeight="1">
      <c r="A146" t="inlineStr">
        <is>
          <t>A 446-2023</t>
        </is>
      </c>
      <c r="B146" s="1" t="n">
        <v>44929</v>
      </c>
      <c r="C146" s="1" t="n">
        <v>45186</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 "A 446-2023")</f>
        <v/>
      </c>
      <c r="T146">
        <f>HYPERLINK("https://klasma.github.io/Logging_GOTLAND/kartor/A 446-2023.png", "A 446-2023")</f>
        <v/>
      </c>
      <c r="V146">
        <f>HYPERLINK("https://klasma.github.io/Logging_GOTLAND/klagomål/A 446-2023.docx", "A 446-2023")</f>
        <v/>
      </c>
      <c r="W146">
        <f>HYPERLINK("https://klasma.github.io/Logging_GOTLAND/klagomålsmail/A 446-2023.docx", "A 446-2023")</f>
        <v/>
      </c>
      <c r="X146">
        <f>HYPERLINK("https://klasma.github.io/Logging_GOTLAND/tillsyn/A 446-2023.docx", "A 446-2023")</f>
        <v/>
      </c>
      <c r="Y146">
        <f>HYPERLINK("https://klasma.github.io/Logging_GOTLAND/tillsynsmail/A 446-2023.docx", "A 446-2023")</f>
        <v/>
      </c>
    </row>
    <row r="147" ht="15" customHeight="1">
      <c r="A147" t="inlineStr">
        <is>
          <t>A 947-2023</t>
        </is>
      </c>
      <c r="B147" s="1" t="n">
        <v>44934</v>
      </c>
      <c r="C147" s="1" t="n">
        <v>45186</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 "A 947-2023")</f>
        <v/>
      </c>
      <c r="T147">
        <f>HYPERLINK("https://klasma.github.io/Logging_GOTLAND/kartor/A 947-2023.png", "A 947-2023")</f>
        <v/>
      </c>
      <c r="V147">
        <f>HYPERLINK("https://klasma.github.io/Logging_GOTLAND/klagomål/A 947-2023.docx", "A 947-2023")</f>
        <v/>
      </c>
      <c r="W147">
        <f>HYPERLINK("https://klasma.github.io/Logging_GOTLAND/klagomålsmail/A 947-2023.docx", "A 947-2023")</f>
        <v/>
      </c>
      <c r="X147">
        <f>HYPERLINK("https://klasma.github.io/Logging_GOTLAND/tillsyn/A 947-2023.docx", "A 947-2023")</f>
        <v/>
      </c>
      <c r="Y147">
        <f>HYPERLINK("https://klasma.github.io/Logging_GOTLAND/tillsynsmail/A 947-2023.docx", "A 947-2023")</f>
        <v/>
      </c>
    </row>
    <row r="148" ht="15" customHeight="1">
      <c r="A148" t="inlineStr">
        <is>
          <t>A 2213-2023</t>
        </is>
      </c>
      <c r="B148" s="1" t="n">
        <v>44942</v>
      </c>
      <c r="C148" s="1" t="n">
        <v>45186</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 "A 2213-2023")</f>
        <v/>
      </c>
      <c r="T148">
        <f>HYPERLINK("https://klasma.github.io/Logging_GOTLAND/kartor/A 2213-2023.png", "A 2213-2023")</f>
        <v/>
      </c>
      <c r="V148">
        <f>HYPERLINK("https://klasma.github.io/Logging_GOTLAND/klagomål/A 2213-2023.docx", "A 2213-2023")</f>
        <v/>
      </c>
      <c r="W148">
        <f>HYPERLINK("https://klasma.github.io/Logging_GOTLAND/klagomålsmail/A 2213-2023.docx", "A 2213-2023")</f>
        <v/>
      </c>
      <c r="X148">
        <f>HYPERLINK("https://klasma.github.io/Logging_GOTLAND/tillsyn/A 2213-2023.docx", "A 2213-2023")</f>
        <v/>
      </c>
      <c r="Y148">
        <f>HYPERLINK("https://klasma.github.io/Logging_GOTLAND/tillsynsmail/A 2213-2023.docx", "A 2213-2023")</f>
        <v/>
      </c>
    </row>
    <row r="149" ht="15" customHeight="1">
      <c r="A149" t="inlineStr">
        <is>
          <t>A 10995-2023</t>
        </is>
      </c>
      <c r="B149" s="1" t="n">
        <v>44986</v>
      </c>
      <c r="C149" s="1" t="n">
        <v>45186</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 "A 10995-2023")</f>
        <v/>
      </c>
      <c r="T149">
        <f>HYPERLINK("https://klasma.github.io/Logging_GOTLAND/kartor/A 10995-2023.png", "A 10995-2023")</f>
        <v/>
      </c>
      <c r="V149">
        <f>HYPERLINK("https://klasma.github.io/Logging_GOTLAND/klagomål/A 10995-2023.docx", "A 10995-2023")</f>
        <v/>
      </c>
      <c r="W149">
        <f>HYPERLINK("https://klasma.github.io/Logging_GOTLAND/klagomålsmail/A 10995-2023.docx", "A 10995-2023")</f>
        <v/>
      </c>
      <c r="X149">
        <f>HYPERLINK("https://klasma.github.io/Logging_GOTLAND/tillsyn/A 10995-2023.docx", "A 10995-2023")</f>
        <v/>
      </c>
      <c r="Y149">
        <f>HYPERLINK("https://klasma.github.io/Logging_GOTLAND/tillsynsmail/A 10995-2023.docx", "A 10995-2023")</f>
        <v/>
      </c>
    </row>
    <row r="150" ht="15" customHeight="1">
      <c r="A150" t="inlineStr">
        <is>
          <t>A 15212-2023</t>
        </is>
      </c>
      <c r="B150" s="1" t="n">
        <v>45019</v>
      </c>
      <c r="C150" s="1" t="n">
        <v>45186</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 "A 15212-2023")</f>
        <v/>
      </c>
      <c r="T150">
        <f>HYPERLINK("https://klasma.github.io/Logging_GOTLAND/kartor/A 15212-2023.png", "A 15212-2023")</f>
        <v/>
      </c>
      <c r="V150">
        <f>HYPERLINK("https://klasma.github.io/Logging_GOTLAND/klagomål/A 15212-2023.docx", "A 15212-2023")</f>
        <v/>
      </c>
      <c r="W150">
        <f>HYPERLINK("https://klasma.github.io/Logging_GOTLAND/klagomålsmail/A 15212-2023.docx", "A 15212-2023")</f>
        <v/>
      </c>
      <c r="X150">
        <f>HYPERLINK("https://klasma.github.io/Logging_GOTLAND/tillsyn/A 15212-2023.docx", "A 15212-2023")</f>
        <v/>
      </c>
      <c r="Y150">
        <f>HYPERLINK("https://klasma.github.io/Logging_GOTLAND/tillsynsmail/A 15212-2023.docx", "A 15212-2023")</f>
        <v/>
      </c>
    </row>
    <row r="151" ht="15" customHeight="1">
      <c r="A151" t="inlineStr">
        <is>
          <t>A 22782-2023</t>
        </is>
      </c>
      <c r="B151" s="1" t="n">
        <v>45072</v>
      </c>
      <c r="C151" s="1" t="n">
        <v>45186</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 "A 22782-2023")</f>
        <v/>
      </c>
      <c r="T151">
        <f>HYPERLINK("https://klasma.github.io/Logging_GOTLAND/kartor/A 22782-2023.png", "A 22782-2023")</f>
        <v/>
      </c>
      <c r="V151">
        <f>HYPERLINK("https://klasma.github.io/Logging_GOTLAND/klagomål/A 22782-2023.docx", "A 22782-2023")</f>
        <v/>
      </c>
      <c r="W151">
        <f>HYPERLINK("https://klasma.github.io/Logging_GOTLAND/klagomålsmail/A 22782-2023.docx", "A 22782-2023")</f>
        <v/>
      </c>
      <c r="X151">
        <f>HYPERLINK("https://klasma.github.io/Logging_GOTLAND/tillsyn/A 22782-2023.docx", "A 22782-2023")</f>
        <v/>
      </c>
      <c r="Y151">
        <f>HYPERLINK("https://klasma.github.io/Logging_GOTLAND/tillsynsmail/A 22782-2023.docx", "A 22782-2023")</f>
        <v/>
      </c>
    </row>
    <row r="152" ht="15" customHeight="1">
      <c r="A152" t="inlineStr">
        <is>
          <t>A 24007-2023</t>
        </is>
      </c>
      <c r="B152" s="1" t="n">
        <v>45078</v>
      </c>
      <c r="C152" s="1" t="n">
        <v>45186</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 "A 24007-2023")</f>
        <v/>
      </c>
      <c r="T152">
        <f>HYPERLINK("https://klasma.github.io/Logging_GOTLAND/kartor/A 24007-2023.png", "A 24007-2023")</f>
        <v/>
      </c>
      <c r="V152">
        <f>HYPERLINK("https://klasma.github.io/Logging_GOTLAND/klagomål/A 24007-2023.docx", "A 24007-2023")</f>
        <v/>
      </c>
      <c r="W152">
        <f>HYPERLINK("https://klasma.github.io/Logging_GOTLAND/klagomålsmail/A 24007-2023.docx", "A 24007-2023")</f>
        <v/>
      </c>
      <c r="X152">
        <f>HYPERLINK("https://klasma.github.io/Logging_GOTLAND/tillsyn/A 24007-2023.docx", "A 24007-2023")</f>
        <v/>
      </c>
      <c r="Y152">
        <f>HYPERLINK("https://klasma.github.io/Logging_GOTLAND/tillsynsmail/A 24007-2023.docx", "A 24007-2023")</f>
        <v/>
      </c>
    </row>
    <row r="153" ht="15" customHeight="1">
      <c r="A153" t="inlineStr">
        <is>
          <t>A 27589-2023</t>
        </is>
      </c>
      <c r="B153" s="1" t="n">
        <v>45097</v>
      </c>
      <c r="C153" s="1" t="n">
        <v>45186</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 "A 27589-2023")</f>
        <v/>
      </c>
      <c r="T153">
        <f>HYPERLINK("https://klasma.github.io/Logging_GOTLAND/kartor/A 27589-2023.png", "A 27589-2023")</f>
        <v/>
      </c>
      <c r="V153">
        <f>HYPERLINK("https://klasma.github.io/Logging_GOTLAND/klagomål/A 27589-2023.docx", "A 27589-2023")</f>
        <v/>
      </c>
      <c r="W153">
        <f>HYPERLINK("https://klasma.github.io/Logging_GOTLAND/klagomålsmail/A 27589-2023.docx", "A 27589-2023")</f>
        <v/>
      </c>
      <c r="X153">
        <f>HYPERLINK("https://klasma.github.io/Logging_GOTLAND/tillsyn/A 27589-2023.docx", "A 27589-2023")</f>
        <v/>
      </c>
      <c r="Y153">
        <f>HYPERLINK("https://klasma.github.io/Logging_GOTLAND/tillsynsmail/A 27589-2023.docx", "A 27589-2023")</f>
        <v/>
      </c>
    </row>
    <row r="154" ht="15" customHeight="1">
      <c r="A154" t="inlineStr">
        <is>
          <t>A 28546-2023</t>
        </is>
      </c>
      <c r="B154" s="1" t="n">
        <v>45103</v>
      </c>
      <c r="C154" s="1" t="n">
        <v>45186</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 "A 28546-2023")</f>
        <v/>
      </c>
      <c r="T154">
        <f>HYPERLINK("https://klasma.github.io/Logging_GOTLAND/kartor/A 28546-2023.png", "A 28546-2023")</f>
        <v/>
      </c>
      <c r="V154">
        <f>HYPERLINK("https://klasma.github.io/Logging_GOTLAND/klagomål/A 28546-2023.docx", "A 28546-2023")</f>
        <v/>
      </c>
      <c r="W154">
        <f>HYPERLINK("https://klasma.github.io/Logging_GOTLAND/klagomålsmail/A 28546-2023.docx", "A 28546-2023")</f>
        <v/>
      </c>
      <c r="X154">
        <f>HYPERLINK("https://klasma.github.io/Logging_GOTLAND/tillsyn/A 28546-2023.docx", "A 28546-2023")</f>
        <v/>
      </c>
      <c r="Y154">
        <f>HYPERLINK("https://klasma.github.io/Logging_GOTLAND/tillsynsmail/A 28546-2023.docx", "A 28546-2023")</f>
        <v/>
      </c>
    </row>
    <row r="155" ht="15" customHeight="1">
      <c r="A155" t="inlineStr">
        <is>
          <t>A 35615-2023</t>
        </is>
      </c>
      <c r="B155" s="1" t="n">
        <v>45147</v>
      </c>
      <c r="C155" s="1" t="n">
        <v>45186</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 "A 35615-2023")</f>
        <v/>
      </c>
      <c r="T155">
        <f>HYPERLINK("https://klasma.github.io/Logging_GOTLAND/kartor/A 35615-2023.png", "A 35615-2023")</f>
        <v/>
      </c>
      <c r="V155">
        <f>HYPERLINK("https://klasma.github.io/Logging_GOTLAND/klagomål/A 35615-2023.docx", "A 35615-2023")</f>
        <v/>
      </c>
      <c r="W155">
        <f>HYPERLINK("https://klasma.github.io/Logging_GOTLAND/klagomålsmail/A 35615-2023.docx", "A 35615-2023")</f>
        <v/>
      </c>
      <c r="X155">
        <f>HYPERLINK("https://klasma.github.io/Logging_GOTLAND/tillsyn/A 35615-2023.docx", "A 35615-2023")</f>
        <v/>
      </c>
      <c r="Y155">
        <f>HYPERLINK("https://klasma.github.io/Logging_GOTLAND/tillsynsmail/A 35615-2023.docx", "A 35615-2023")</f>
        <v/>
      </c>
    </row>
    <row r="156" ht="15" customHeight="1">
      <c r="A156" t="inlineStr">
        <is>
          <t>A 37584-2023</t>
        </is>
      </c>
      <c r="B156" s="1" t="n">
        <v>45159</v>
      </c>
      <c r="C156" s="1" t="n">
        <v>45186</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 "A 37584-2023")</f>
        <v/>
      </c>
      <c r="T156">
        <f>HYPERLINK("https://klasma.github.io/Logging_GOTLAND/kartor/A 37584-2023.png", "A 37584-2023")</f>
        <v/>
      </c>
      <c r="V156">
        <f>HYPERLINK("https://klasma.github.io/Logging_GOTLAND/klagomål/A 37584-2023.docx", "A 37584-2023")</f>
        <v/>
      </c>
      <c r="W156">
        <f>HYPERLINK("https://klasma.github.io/Logging_GOTLAND/klagomålsmail/A 37584-2023.docx", "A 37584-2023")</f>
        <v/>
      </c>
      <c r="X156">
        <f>HYPERLINK("https://klasma.github.io/Logging_GOTLAND/tillsyn/A 37584-2023.docx", "A 37584-2023")</f>
        <v/>
      </c>
      <c r="Y156">
        <f>HYPERLINK("https://klasma.github.io/Logging_GOTLAND/tillsynsmail/A 37584-2023.docx", "A 37584-2023")</f>
        <v/>
      </c>
    </row>
    <row r="157" ht="15" customHeight="1">
      <c r="A157" t="inlineStr">
        <is>
          <t>A 33912-2018</t>
        </is>
      </c>
      <c r="B157" s="1" t="n">
        <v>43314</v>
      </c>
      <c r="C157" s="1" t="n">
        <v>45186</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45186</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45186</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45186</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45186</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45186</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45186</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45186</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45186</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45186</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45186</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45186</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45186</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45186</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45186</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45186</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45186</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45186</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45186</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45186</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45186</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45186</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45186</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45186</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45186</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45186</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45186</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45186</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45186</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45186</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45186</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45186</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45186</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45186</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45186</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45186</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45186</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45186</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45186</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45186</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45186</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45186</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45186</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45186</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45186</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45186</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45186</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45186</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45186</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45186</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45186</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45186</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45186</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45186</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45186</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45186</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45186</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45186</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45186</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45186</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45186</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45186</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45186</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45186</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45186</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45186</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45186</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45186</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45186</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45186</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45186</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45186</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45186</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45186</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45186</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45186</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45186</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45186</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45186</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45186</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45186</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45186</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45186</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45186</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45186</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45186</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45186</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45186</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45186</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45186</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45186</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45186</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45186</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45186</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45186</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45186</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45186</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45186</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45186</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45186</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45186</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45186</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45186</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45186</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45186</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45186</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45186</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45186</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45186</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45186</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45186</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45186</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45186</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45186</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45186</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45186</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45186</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45186</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45186</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45186</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45186</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45186</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45186</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45186</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45186</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45186</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45186</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45186</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45186</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45186</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45186</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45186</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45186</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45186</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45186</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45186</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45186</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45186</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45186</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45186</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45186</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45186</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45186</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45186</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45186</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45186</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45186</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45186</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45186</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45186</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45186</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45186</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45186</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45186</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45186</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45186</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45186</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45186</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45186</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45186</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45186</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45186</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45186</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45186</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45186</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45186</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45186</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45186</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45186</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45186</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45186</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45186</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45186</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45186</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45186</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45186</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45186</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45186</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45186</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45186</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45186</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45186</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45186</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45186</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45186</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45186</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45186</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45186</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45186</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45186</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45186</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45186</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45186</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45186</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45186</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45186</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45186</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45186</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45186</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45186</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45186</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45186</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45186</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45186</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45186</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45186</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45186</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45186</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45186</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45186</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45186</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45186</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45186</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45186</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45186</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45186</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45186</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45186</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45186</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45186</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45186</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45186</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45186</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45186</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45186</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45186</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45186</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45186</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45186</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45186</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45186</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45186</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45186</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45186</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45186</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45186</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45186</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45186</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45186</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45186</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45186</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45186</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45186</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45186</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45186</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45186</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45186</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45186</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45186</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45186</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45186</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45186</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45186</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45186</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45186</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45186</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45186</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45186</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45186</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45186</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45186</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45186</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45186</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45186</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45186</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45186</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45186</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45186</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45186</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45186</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45186</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45186</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45186</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45186</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45186</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45186</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45186</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45186</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45186</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45186</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45186</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45186</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45186</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45186</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45186</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45186</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45186</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45186</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45186</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45186</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45186</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45186</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45186</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45186</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45186</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45186</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45186</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45186</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45186</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45186</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45186</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45186</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45186</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45186</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45186</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45186</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45186</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45186</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45186</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45186</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45186</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45186</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45186</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45186</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45186</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45186</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45186</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45186</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45186</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45186</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45186</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45186</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45186</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45186</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45186</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45186</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45186</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45186</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45186</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45186</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45186</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45186</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45186</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45186</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45186</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45186</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45186</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45186</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45186</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45186</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45186</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45186</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45186</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45186</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45186</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45186</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45186</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45186</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45186</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45186</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45186</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45186</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45186</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45186</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45186</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45186</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45186</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45186</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45186</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45186</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45186</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45186</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45186</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45186</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45186</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45186</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45186</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45186</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45186</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45186</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45186</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45186</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45186</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45186</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45186</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45186</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45186</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2023-09-17T06:46:24Z</dcterms:created>
  <dcterms:modified xmlns:dcterms="http://purl.org/dc/terms/" xmlns:xsi="http://www.w3.org/2001/XMLSchema-instance" xsi:type="dcterms:W3CDTF">2023-09-17T06:46:24Z</dcterms:modified>
</cp:coreProperties>
</file>