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4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26302-2020</t>
        </is>
      </c>
      <c r="B2" s="1" t="n">
        <v>43986</v>
      </c>
      <c r="C2" s="1" t="n">
        <v>45203</v>
      </c>
      <c r="D2" t="inlineStr">
        <is>
          <t>HALLANDS LÄN</t>
        </is>
      </c>
      <c r="E2" t="inlineStr">
        <is>
          <t>HYLTE</t>
        </is>
      </c>
      <c r="G2" t="n">
        <v>1.3</v>
      </c>
      <c r="H2" t="n">
        <v>0</v>
      </c>
      <c r="I2" t="n">
        <v>4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Blåsfliksmossa
Fällmossa
Klippfrullania
Platt fjädermossa</t>
        </is>
      </c>
      <c r="S2">
        <f>HYPERLINK("https://klasma.github.io/Logging_HYLTE/artfynd/A 26302-2020.xlsx", "A 26302-2020")</f>
        <v/>
      </c>
      <c r="T2">
        <f>HYPERLINK("https://klasma.github.io/Logging_HYLTE/kartor/A 26302-2020.png", "A 26302-2020")</f>
        <v/>
      </c>
      <c r="V2">
        <f>HYPERLINK("https://klasma.github.io/Logging_HYLTE/klagomål/A 26302-2020.docx", "A 26302-2020")</f>
        <v/>
      </c>
      <c r="W2">
        <f>HYPERLINK("https://klasma.github.io/Logging_HYLTE/klagomålsmail/A 26302-2020.docx", "A 26302-2020")</f>
        <v/>
      </c>
      <c r="X2">
        <f>HYPERLINK("https://klasma.github.io/Logging_HYLTE/tillsyn/A 26302-2020.docx", "A 26302-2020")</f>
        <v/>
      </c>
      <c r="Y2">
        <f>HYPERLINK("https://klasma.github.io/Logging_HYLTE/tillsynsmail/A 26302-2020.docx", "A 26302-2020")</f>
        <v/>
      </c>
    </row>
    <row r="3" ht="15" customHeight="1">
      <c r="A3" t="inlineStr">
        <is>
          <t>A 36893-2020</t>
        </is>
      </c>
      <c r="B3" s="1" t="n">
        <v>44053</v>
      </c>
      <c r="C3" s="1" t="n">
        <v>45203</v>
      </c>
      <c r="D3" t="inlineStr">
        <is>
          <t>HALLANDS LÄN</t>
        </is>
      </c>
      <c r="E3" t="inlineStr">
        <is>
          <t>KUNGSBACKA</t>
        </is>
      </c>
      <c r="F3" t="inlineStr">
        <is>
          <t>Kyrkan</t>
        </is>
      </c>
      <c r="G3" t="n">
        <v>2.9</v>
      </c>
      <c r="H3" t="n">
        <v>4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4</v>
      </c>
      <c r="R3" s="2" t="inlineStr">
        <is>
          <t>Grönsångare
Spillkråka
Svartvit flugsnappare
Talltita</t>
        </is>
      </c>
      <c r="S3">
        <f>HYPERLINK("https://klasma.github.io/Logging_KUNGSBACKA/artfynd/A 36893-2020.xlsx", "A 36893-2020")</f>
        <v/>
      </c>
      <c r="T3">
        <f>HYPERLINK("https://klasma.github.io/Logging_KUNGSBACKA/kartor/A 36893-2020.png", "A 36893-2020")</f>
        <v/>
      </c>
      <c r="V3">
        <f>HYPERLINK("https://klasma.github.io/Logging_KUNGSBACKA/klagomål/A 36893-2020.docx", "A 36893-2020")</f>
        <v/>
      </c>
      <c r="W3">
        <f>HYPERLINK("https://klasma.github.io/Logging_KUNGSBACKA/klagomålsmail/A 36893-2020.docx", "A 36893-2020")</f>
        <v/>
      </c>
      <c r="X3">
        <f>HYPERLINK("https://klasma.github.io/Logging_KUNGSBACKA/tillsyn/A 36893-2020.docx", "A 36893-2020")</f>
        <v/>
      </c>
      <c r="Y3">
        <f>HYPERLINK("https://klasma.github.io/Logging_KUNGSBACKA/tillsynsmail/A 36893-2020.docx", "A 36893-2020")</f>
        <v/>
      </c>
    </row>
    <row r="4" ht="15" customHeight="1">
      <c r="A4" t="inlineStr">
        <is>
          <t>A 37951-2020</t>
        </is>
      </c>
      <c r="B4" s="1" t="n">
        <v>44057</v>
      </c>
      <c r="C4" s="1" t="n">
        <v>45203</v>
      </c>
      <c r="D4" t="inlineStr">
        <is>
          <t>HALLANDS LÄN</t>
        </is>
      </c>
      <c r="E4" t="inlineStr">
        <is>
          <t>VARBERG</t>
        </is>
      </c>
      <c r="G4" t="n">
        <v>6.8</v>
      </c>
      <c r="H4" t="n">
        <v>4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4</v>
      </c>
      <c r="R4" s="2" t="inlineStr">
        <is>
          <t>Drillsnäppa
Fiskmås
Sävsparv
Ärtsångare</t>
        </is>
      </c>
      <c r="S4">
        <f>HYPERLINK("https://klasma.github.io/Logging_VARBERG/artfynd/A 37951-2020.xlsx", "A 37951-2020")</f>
        <v/>
      </c>
      <c r="T4">
        <f>HYPERLINK("https://klasma.github.io/Logging_VARBERG/kartor/A 37951-2020.png", "A 37951-2020")</f>
        <v/>
      </c>
      <c r="V4">
        <f>HYPERLINK("https://klasma.github.io/Logging_VARBERG/klagomål/A 37951-2020.docx", "A 37951-2020")</f>
        <v/>
      </c>
      <c r="W4">
        <f>HYPERLINK("https://klasma.github.io/Logging_VARBERG/klagomålsmail/A 37951-2020.docx", "A 37951-2020")</f>
        <v/>
      </c>
      <c r="X4">
        <f>HYPERLINK("https://klasma.github.io/Logging_VARBERG/tillsyn/A 37951-2020.docx", "A 37951-2020")</f>
        <v/>
      </c>
      <c r="Y4">
        <f>HYPERLINK("https://klasma.github.io/Logging_VARBERG/tillsynsmail/A 37951-2020.docx", "A 37951-2020")</f>
        <v/>
      </c>
    </row>
    <row r="5" ht="15" customHeight="1">
      <c r="A5" t="inlineStr">
        <is>
          <t>A 52117-2022</t>
        </is>
      </c>
      <c r="B5" s="1" t="n">
        <v>44873</v>
      </c>
      <c r="C5" s="1" t="n">
        <v>45203</v>
      </c>
      <c r="D5" t="inlineStr">
        <is>
          <t>HALLANDS LÄN</t>
        </is>
      </c>
      <c r="E5" t="inlineStr">
        <is>
          <t>HYLTE</t>
        </is>
      </c>
      <c r="G5" t="n">
        <v>2</v>
      </c>
      <c r="H5" t="n">
        <v>0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Bokkantlav
Bokvårtlav
Barkkornlav
Jättesvampmal</t>
        </is>
      </c>
      <c r="S5">
        <f>HYPERLINK("https://klasma.github.io/Logging_HYLTE/artfynd/A 52117-2022.xlsx", "A 52117-2022")</f>
        <v/>
      </c>
      <c r="T5">
        <f>HYPERLINK("https://klasma.github.io/Logging_HYLTE/kartor/A 52117-2022.png", "A 52117-2022")</f>
        <v/>
      </c>
      <c r="V5">
        <f>HYPERLINK("https://klasma.github.io/Logging_HYLTE/klagomål/A 52117-2022.docx", "A 52117-2022")</f>
        <v/>
      </c>
      <c r="W5">
        <f>HYPERLINK("https://klasma.github.io/Logging_HYLTE/klagomålsmail/A 52117-2022.docx", "A 52117-2022")</f>
        <v/>
      </c>
      <c r="X5">
        <f>HYPERLINK("https://klasma.github.io/Logging_HYLTE/tillsyn/A 52117-2022.docx", "A 52117-2022")</f>
        <v/>
      </c>
      <c r="Y5">
        <f>HYPERLINK("https://klasma.github.io/Logging_HYLTE/tillsynsmail/A 52117-2022.docx", "A 52117-2022")</f>
        <v/>
      </c>
    </row>
    <row r="6" ht="15" customHeight="1">
      <c r="A6" t="inlineStr">
        <is>
          <t>A 59085-2018</t>
        </is>
      </c>
      <c r="B6" s="1" t="n">
        <v>43417</v>
      </c>
      <c r="C6" s="1" t="n">
        <v>45203</v>
      </c>
      <c r="D6" t="inlineStr">
        <is>
          <t>HALLANDS LÄN</t>
        </is>
      </c>
      <c r="E6" t="inlineStr">
        <is>
          <t>HALMSTAD</t>
        </is>
      </c>
      <c r="G6" t="n">
        <v>10.1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Borsttåg
Kambräken
Kopparödla</t>
        </is>
      </c>
      <c r="S6">
        <f>HYPERLINK("https://klasma.github.io/Logging_HALMSTAD/artfynd/A 59085-2018.xlsx", "A 59085-2018")</f>
        <v/>
      </c>
      <c r="T6">
        <f>HYPERLINK("https://klasma.github.io/Logging_HALMSTAD/kartor/A 59085-2018.png", "A 59085-2018")</f>
        <v/>
      </c>
      <c r="V6">
        <f>HYPERLINK("https://klasma.github.io/Logging_HALMSTAD/klagomål/A 59085-2018.docx", "A 59085-2018")</f>
        <v/>
      </c>
      <c r="W6">
        <f>HYPERLINK("https://klasma.github.io/Logging_HALMSTAD/klagomålsmail/A 59085-2018.docx", "A 59085-2018")</f>
        <v/>
      </c>
      <c r="X6">
        <f>HYPERLINK("https://klasma.github.io/Logging_HALMSTAD/tillsyn/A 59085-2018.docx", "A 59085-2018")</f>
        <v/>
      </c>
      <c r="Y6">
        <f>HYPERLINK("https://klasma.github.io/Logging_HALMSTAD/tillsynsmail/A 59085-2018.docx", "A 59085-2018")</f>
        <v/>
      </c>
    </row>
    <row r="7" ht="15" customHeight="1">
      <c r="A7" t="inlineStr">
        <is>
          <t>A 17422-2020</t>
        </is>
      </c>
      <c r="B7" s="1" t="n">
        <v>43923</v>
      </c>
      <c r="C7" s="1" t="n">
        <v>45203</v>
      </c>
      <c r="D7" t="inlineStr">
        <is>
          <t>HALLANDS LÄN</t>
        </is>
      </c>
      <c r="E7" t="inlineStr">
        <is>
          <t>HYLTE</t>
        </is>
      </c>
      <c r="G7" t="n">
        <v>6.7</v>
      </c>
      <c r="H7" t="n">
        <v>0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Fällmossa
Mörk husmossa
Stubbspretmossa</t>
        </is>
      </c>
      <c r="S7">
        <f>HYPERLINK("https://klasma.github.io/Logging_HYLTE/artfynd/A 17422-2020.xlsx", "A 17422-2020")</f>
        <v/>
      </c>
      <c r="T7">
        <f>HYPERLINK("https://klasma.github.io/Logging_HYLTE/kartor/A 17422-2020.png", "A 17422-2020")</f>
        <v/>
      </c>
      <c r="V7">
        <f>HYPERLINK("https://klasma.github.io/Logging_HYLTE/klagomål/A 17422-2020.docx", "A 17422-2020")</f>
        <v/>
      </c>
      <c r="W7">
        <f>HYPERLINK("https://klasma.github.io/Logging_HYLTE/klagomålsmail/A 17422-2020.docx", "A 17422-2020")</f>
        <v/>
      </c>
      <c r="X7">
        <f>HYPERLINK("https://klasma.github.io/Logging_HYLTE/tillsyn/A 17422-2020.docx", "A 17422-2020")</f>
        <v/>
      </c>
      <c r="Y7">
        <f>HYPERLINK("https://klasma.github.io/Logging_HYLTE/tillsynsmail/A 17422-2020.docx", "A 17422-2020")</f>
        <v/>
      </c>
    </row>
    <row r="8" ht="15" customHeight="1">
      <c r="A8" t="inlineStr">
        <is>
          <t>A 32329-2021</t>
        </is>
      </c>
      <c r="B8" s="1" t="n">
        <v>44371</v>
      </c>
      <c r="C8" s="1" t="n">
        <v>45203</v>
      </c>
      <c r="D8" t="inlineStr">
        <is>
          <t>HALLANDS LÄN</t>
        </is>
      </c>
      <c r="E8" t="inlineStr">
        <is>
          <t>KUNGSBACKA</t>
        </is>
      </c>
      <c r="F8" t="inlineStr">
        <is>
          <t>Kyrkan</t>
        </is>
      </c>
      <c r="G8" t="n">
        <v>31.3</v>
      </c>
      <c r="H8" t="n">
        <v>2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Spillkråka
Talltita
Kambräken</t>
        </is>
      </c>
      <c r="S8">
        <f>HYPERLINK("https://klasma.github.io/Logging_KUNGSBACKA/artfynd/A 32329-2021.xlsx", "A 32329-2021")</f>
        <v/>
      </c>
      <c r="T8">
        <f>HYPERLINK("https://klasma.github.io/Logging_KUNGSBACKA/kartor/A 32329-2021.png", "A 32329-2021")</f>
        <v/>
      </c>
      <c r="V8">
        <f>HYPERLINK("https://klasma.github.io/Logging_KUNGSBACKA/klagomål/A 32329-2021.docx", "A 32329-2021")</f>
        <v/>
      </c>
      <c r="W8">
        <f>HYPERLINK("https://klasma.github.io/Logging_KUNGSBACKA/klagomålsmail/A 32329-2021.docx", "A 32329-2021")</f>
        <v/>
      </c>
      <c r="X8">
        <f>HYPERLINK("https://klasma.github.io/Logging_KUNGSBACKA/tillsyn/A 32329-2021.docx", "A 32329-2021")</f>
        <v/>
      </c>
      <c r="Y8">
        <f>HYPERLINK("https://klasma.github.io/Logging_KUNGSBACKA/tillsynsmail/A 32329-2021.docx", "A 32329-2021")</f>
        <v/>
      </c>
    </row>
    <row r="9" ht="15" customHeight="1">
      <c r="A9" t="inlineStr">
        <is>
          <t>A 35037-2021</t>
        </is>
      </c>
      <c r="B9" s="1" t="n">
        <v>44383</v>
      </c>
      <c r="C9" s="1" t="n">
        <v>45203</v>
      </c>
      <c r="D9" t="inlineStr">
        <is>
          <t>HALLANDS LÄN</t>
        </is>
      </c>
      <c r="E9" t="inlineStr">
        <is>
          <t>VARBERG</t>
        </is>
      </c>
      <c r="G9" t="n">
        <v>1.6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Grov fjädermossa
Mörk husmossa
Revlummer</t>
        </is>
      </c>
      <c r="S9">
        <f>HYPERLINK("https://klasma.github.io/Logging_VARBERG/artfynd/A 35037-2021.xlsx", "A 35037-2021")</f>
        <v/>
      </c>
      <c r="T9">
        <f>HYPERLINK("https://klasma.github.io/Logging_VARBERG/kartor/A 35037-2021.png", "A 35037-2021")</f>
        <v/>
      </c>
      <c r="V9">
        <f>HYPERLINK("https://klasma.github.io/Logging_VARBERG/klagomål/A 35037-2021.docx", "A 35037-2021")</f>
        <v/>
      </c>
      <c r="W9">
        <f>HYPERLINK("https://klasma.github.io/Logging_VARBERG/klagomålsmail/A 35037-2021.docx", "A 35037-2021")</f>
        <v/>
      </c>
      <c r="X9">
        <f>HYPERLINK("https://klasma.github.io/Logging_VARBERG/tillsyn/A 35037-2021.docx", "A 35037-2021")</f>
        <v/>
      </c>
      <c r="Y9">
        <f>HYPERLINK("https://klasma.github.io/Logging_VARBERG/tillsynsmail/A 35037-2021.docx", "A 35037-2021")</f>
        <v/>
      </c>
    </row>
    <row r="10" ht="15" customHeight="1">
      <c r="A10" t="inlineStr">
        <is>
          <t>A 13374-2022</t>
        </is>
      </c>
      <c r="B10" s="1" t="n">
        <v>44645</v>
      </c>
      <c r="C10" s="1" t="n">
        <v>45203</v>
      </c>
      <c r="D10" t="inlineStr">
        <is>
          <t>HALLANDS LÄN</t>
        </is>
      </c>
      <c r="E10" t="inlineStr">
        <is>
          <t>KUNGSBACKA</t>
        </is>
      </c>
      <c r="G10" t="n">
        <v>10.5</v>
      </c>
      <c r="H10" t="n">
        <v>3</v>
      </c>
      <c r="I10" t="n">
        <v>0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3</v>
      </c>
      <c r="R10" s="2" t="inlineStr">
        <is>
          <t>Entita
Grönsångare
Svartvit flugsnappare</t>
        </is>
      </c>
      <c r="S10">
        <f>HYPERLINK("https://klasma.github.io/Logging_KUNGSBACKA/artfynd/A 13374-2022.xlsx", "A 13374-2022")</f>
        <v/>
      </c>
      <c r="T10">
        <f>HYPERLINK("https://klasma.github.io/Logging_KUNGSBACKA/kartor/A 13374-2022.png", "A 13374-2022")</f>
        <v/>
      </c>
      <c r="V10">
        <f>HYPERLINK("https://klasma.github.io/Logging_KUNGSBACKA/klagomål/A 13374-2022.docx", "A 13374-2022")</f>
        <v/>
      </c>
      <c r="W10">
        <f>HYPERLINK("https://klasma.github.io/Logging_KUNGSBACKA/klagomålsmail/A 13374-2022.docx", "A 13374-2022")</f>
        <v/>
      </c>
      <c r="X10">
        <f>HYPERLINK("https://klasma.github.io/Logging_KUNGSBACKA/tillsyn/A 13374-2022.docx", "A 13374-2022")</f>
        <v/>
      </c>
      <c r="Y10">
        <f>HYPERLINK("https://klasma.github.io/Logging_KUNGSBACKA/tillsynsmail/A 13374-2022.docx", "A 13374-2022")</f>
        <v/>
      </c>
    </row>
    <row r="11" ht="15" customHeight="1">
      <c r="A11" t="inlineStr">
        <is>
          <t>A 63310-2018</t>
        </is>
      </c>
      <c r="B11" s="1" t="n">
        <v>43427</v>
      </c>
      <c r="C11" s="1" t="n">
        <v>45203</v>
      </c>
      <c r="D11" t="inlineStr">
        <is>
          <t>HALLANDS LÄN</t>
        </is>
      </c>
      <c r="E11" t="inlineStr">
        <is>
          <t>FALKENBERG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 fjädermossa
Skuggsprötmossa</t>
        </is>
      </c>
      <c r="S11">
        <f>HYPERLINK("https://klasma.github.io/Logging_FALKENBERG/artfynd/A 63310-2018.xlsx", "A 63310-2018")</f>
        <v/>
      </c>
      <c r="T11">
        <f>HYPERLINK("https://klasma.github.io/Logging_FALKENBERG/kartor/A 63310-2018.png", "A 63310-2018")</f>
        <v/>
      </c>
      <c r="V11">
        <f>HYPERLINK("https://klasma.github.io/Logging_FALKENBERG/klagomål/A 63310-2018.docx", "A 63310-2018")</f>
        <v/>
      </c>
      <c r="W11">
        <f>HYPERLINK("https://klasma.github.io/Logging_FALKENBERG/klagomålsmail/A 63310-2018.docx", "A 63310-2018")</f>
        <v/>
      </c>
      <c r="X11">
        <f>HYPERLINK("https://klasma.github.io/Logging_FALKENBERG/tillsyn/A 63310-2018.docx", "A 63310-2018")</f>
        <v/>
      </c>
      <c r="Y11">
        <f>HYPERLINK("https://klasma.github.io/Logging_FALKENBERG/tillsynsmail/A 63310-2018.docx", "A 63310-2018")</f>
        <v/>
      </c>
    </row>
    <row r="12" ht="15" customHeight="1">
      <c r="A12" t="inlineStr">
        <is>
          <t>A 63320-2018</t>
        </is>
      </c>
      <c r="B12" s="1" t="n">
        <v>43427</v>
      </c>
      <c r="C12" s="1" t="n">
        <v>45203</v>
      </c>
      <c r="D12" t="inlineStr">
        <is>
          <t>HALLANDS LÄN</t>
        </is>
      </c>
      <c r="E12" t="inlineStr">
        <is>
          <t>FALKENBERG</t>
        </is>
      </c>
      <c r="G12" t="n">
        <v>6.1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Grov fjädermossa
Skuggsprötmossa</t>
        </is>
      </c>
      <c r="S12">
        <f>HYPERLINK("https://klasma.github.io/Logging_FALKENBERG/artfynd/A 63320-2018.xlsx", "A 63320-2018")</f>
        <v/>
      </c>
      <c r="T12">
        <f>HYPERLINK("https://klasma.github.io/Logging_FALKENBERG/kartor/A 63320-2018.png", "A 63320-2018")</f>
        <v/>
      </c>
      <c r="V12">
        <f>HYPERLINK("https://klasma.github.io/Logging_FALKENBERG/klagomål/A 63320-2018.docx", "A 63320-2018")</f>
        <v/>
      </c>
      <c r="W12">
        <f>HYPERLINK("https://klasma.github.io/Logging_FALKENBERG/klagomålsmail/A 63320-2018.docx", "A 63320-2018")</f>
        <v/>
      </c>
      <c r="X12">
        <f>HYPERLINK("https://klasma.github.io/Logging_FALKENBERG/tillsyn/A 63320-2018.docx", "A 63320-2018")</f>
        <v/>
      </c>
      <c r="Y12">
        <f>HYPERLINK("https://klasma.github.io/Logging_FALKENBERG/tillsynsmail/A 63320-2018.docx", "A 63320-2018")</f>
        <v/>
      </c>
    </row>
    <row r="13" ht="15" customHeight="1">
      <c r="A13" t="inlineStr">
        <is>
          <t>A 69549-2018</t>
        </is>
      </c>
      <c r="B13" s="1" t="n">
        <v>43440</v>
      </c>
      <c r="C13" s="1" t="n">
        <v>45203</v>
      </c>
      <c r="D13" t="inlineStr">
        <is>
          <t>HALLANDS LÄN</t>
        </is>
      </c>
      <c r="E13" t="inlineStr">
        <is>
          <t>LAHOLM</t>
        </is>
      </c>
      <c r="G13" t="n">
        <v>6.8</v>
      </c>
      <c r="H13" t="n">
        <v>0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Vildris
Hårginst</t>
        </is>
      </c>
      <c r="S13">
        <f>HYPERLINK("https://klasma.github.io/Logging_LAHOLM/artfynd/A 69549-2018.xlsx", "A 69549-2018")</f>
        <v/>
      </c>
      <c r="T13">
        <f>HYPERLINK("https://klasma.github.io/Logging_LAHOLM/kartor/A 69549-2018.png", "A 69549-2018")</f>
        <v/>
      </c>
      <c r="V13">
        <f>HYPERLINK("https://klasma.github.io/Logging_LAHOLM/klagomål/A 69549-2018.docx", "A 69549-2018")</f>
        <v/>
      </c>
      <c r="W13">
        <f>HYPERLINK("https://klasma.github.io/Logging_LAHOLM/klagomålsmail/A 69549-2018.docx", "A 69549-2018")</f>
        <v/>
      </c>
      <c r="X13">
        <f>HYPERLINK("https://klasma.github.io/Logging_LAHOLM/tillsyn/A 69549-2018.docx", "A 69549-2018")</f>
        <v/>
      </c>
      <c r="Y13">
        <f>HYPERLINK("https://klasma.github.io/Logging_LAHOLM/tillsynsmail/A 69549-2018.docx", "A 69549-2018")</f>
        <v/>
      </c>
    </row>
    <row r="14" ht="15" customHeight="1">
      <c r="A14" t="inlineStr">
        <is>
          <t>A 13512-2019</t>
        </is>
      </c>
      <c r="B14" s="1" t="n">
        <v>43530</v>
      </c>
      <c r="C14" s="1" t="n">
        <v>45203</v>
      </c>
      <c r="D14" t="inlineStr">
        <is>
          <t>HALLANDS LÄN</t>
        </is>
      </c>
      <c r="E14" t="inlineStr">
        <is>
          <t>VARBERG</t>
        </is>
      </c>
      <c r="G14" t="n">
        <v>6.1</v>
      </c>
      <c r="H14" t="n">
        <v>2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Spillkråka
Talltita</t>
        </is>
      </c>
      <c r="S14">
        <f>HYPERLINK("https://klasma.github.io/Logging_VARBERG/artfynd/A 13512-2019.xlsx", "A 13512-2019")</f>
        <v/>
      </c>
      <c r="T14">
        <f>HYPERLINK("https://klasma.github.io/Logging_VARBERG/kartor/A 13512-2019.png", "A 13512-2019")</f>
        <v/>
      </c>
      <c r="V14">
        <f>HYPERLINK("https://klasma.github.io/Logging_VARBERG/klagomål/A 13512-2019.docx", "A 13512-2019")</f>
        <v/>
      </c>
      <c r="W14">
        <f>HYPERLINK("https://klasma.github.io/Logging_VARBERG/klagomålsmail/A 13512-2019.docx", "A 13512-2019")</f>
        <v/>
      </c>
      <c r="X14">
        <f>HYPERLINK("https://klasma.github.io/Logging_VARBERG/tillsyn/A 13512-2019.docx", "A 13512-2019")</f>
        <v/>
      </c>
      <c r="Y14">
        <f>HYPERLINK("https://klasma.github.io/Logging_VARBERG/tillsynsmail/A 13512-2019.docx", "A 13512-2019")</f>
        <v/>
      </c>
    </row>
    <row r="15" ht="15" customHeight="1">
      <c r="A15" t="inlineStr">
        <is>
          <t>A 57960-2019</t>
        </is>
      </c>
      <c r="B15" s="1" t="n">
        <v>43769</v>
      </c>
      <c r="C15" s="1" t="n">
        <v>45203</v>
      </c>
      <c r="D15" t="inlineStr">
        <is>
          <t>HALLANDS LÄN</t>
        </is>
      </c>
      <c r="E15" t="inlineStr">
        <is>
          <t>HYLTE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Källpraktmossa
Blåsippa</t>
        </is>
      </c>
      <c r="S15">
        <f>HYPERLINK("https://klasma.github.io/Logging_HYLTE/artfynd/A 57960-2019.xlsx", "A 57960-2019")</f>
        <v/>
      </c>
      <c r="T15">
        <f>HYPERLINK("https://klasma.github.io/Logging_HYLTE/kartor/A 57960-2019.png", "A 57960-2019")</f>
        <v/>
      </c>
      <c r="V15">
        <f>HYPERLINK("https://klasma.github.io/Logging_HYLTE/klagomål/A 57960-2019.docx", "A 57960-2019")</f>
        <v/>
      </c>
      <c r="W15">
        <f>HYPERLINK("https://klasma.github.io/Logging_HYLTE/klagomålsmail/A 57960-2019.docx", "A 57960-2019")</f>
        <v/>
      </c>
      <c r="X15">
        <f>HYPERLINK("https://klasma.github.io/Logging_HYLTE/tillsyn/A 57960-2019.docx", "A 57960-2019")</f>
        <v/>
      </c>
      <c r="Y15">
        <f>HYPERLINK("https://klasma.github.io/Logging_HYLTE/tillsynsmail/A 57960-2019.docx", "A 57960-2019")</f>
        <v/>
      </c>
    </row>
    <row r="16" ht="15" customHeight="1">
      <c r="A16" t="inlineStr">
        <is>
          <t>A 61149-2019</t>
        </is>
      </c>
      <c r="B16" s="1" t="n">
        <v>43782</v>
      </c>
      <c r="C16" s="1" t="n">
        <v>45203</v>
      </c>
      <c r="D16" t="inlineStr">
        <is>
          <t>HALLANDS LÄN</t>
        </is>
      </c>
      <c r="E16" t="inlineStr">
        <is>
          <t>VARBERG</t>
        </is>
      </c>
      <c r="G16" t="n">
        <v>10.8</v>
      </c>
      <c r="H16" t="n">
        <v>2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Björktrast
Grönsångare</t>
        </is>
      </c>
      <c r="S16">
        <f>HYPERLINK("https://klasma.github.io/Logging_VARBERG/artfynd/A 61149-2019.xlsx", "A 61149-2019")</f>
        <v/>
      </c>
      <c r="T16">
        <f>HYPERLINK("https://klasma.github.io/Logging_VARBERG/kartor/A 61149-2019.png", "A 61149-2019")</f>
        <v/>
      </c>
      <c r="V16">
        <f>HYPERLINK("https://klasma.github.io/Logging_VARBERG/klagomål/A 61149-2019.docx", "A 61149-2019")</f>
        <v/>
      </c>
      <c r="W16">
        <f>HYPERLINK("https://klasma.github.io/Logging_VARBERG/klagomålsmail/A 61149-2019.docx", "A 61149-2019")</f>
        <v/>
      </c>
      <c r="X16">
        <f>HYPERLINK("https://klasma.github.io/Logging_VARBERG/tillsyn/A 61149-2019.docx", "A 61149-2019")</f>
        <v/>
      </c>
      <c r="Y16">
        <f>HYPERLINK("https://klasma.github.io/Logging_VARBERG/tillsynsmail/A 61149-2019.docx", "A 61149-2019")</f>
        <v/>
      </c>
    </row>
    <row r="17" ht="15" customHeight="1">
      <c r="A17" t="inlineStr">
        <is>
          <t>A 68552-2020</t>
        </is>
      </c>
      <c r="B17" s="1" t="n">
        <v>44186</v>
      </c>
      <c r="C17" s="1" t="n">
        <v>45203</v>
      </c>
      <c r="D17" t="inlineStr">
        <is>
          <t>HALLANDS LÄN</t>
        </is>
      </c>
      <c r="E17" t="inlineStr">
        <is>
          <t>FALKENBERG</t>
        </is>
      </c>
      <c r="G17" t="n">
        <v>4.5</v>
      </c>
      <c r="H17" t="n">
        <v>1</v>
      </c>
      <c r="I17" t="n">
        <v>0</v>
      </c>
      <c r="J17" t="n">
        <v>1</v>
      </c>
      <c r="K17" t="n">
        <v>0</v>
      </c>
      <c r="L17" t="n">
        <v>1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Tornseglare
Backtimjan</t>
        </is>
      </c>
      <c r="S17">
        <f>HYPERLINK("https://klasma.github.io/Logging_FALKENBERG/artfynd/A 68552-2020.xlsx", "A 68552-2020")</f>
        <v/>
      </c>
      <c r="T17">
        <f>HYPERLINK("https://klasma.github.io/Logging_FALKENBERG/kartor/A 68552-2020.png", "A 68552-2020")</f>
        <v/>
      </c>
      <c r="V17">
        <f>HYPERLINK("https://klasma.github.io/Logging_FALKENBERG/klagomål/A 68552-2020.docx", "A 68552-2020")</f>
        <v/>
      </c>
      <c r="W17">
        <f>HYPERLINK("https://klasma.github.io/Logging_FALKENBERG/klagomålsmail/A 68552-2020.docx", "A 68552-2020")</f>
        <v/>
      </c>
      <c r="X17">
        <f>HYPERLINK("https://klasma.github.io/Logging_FALKENBERG/tillsyn/A 68552-2020.docx", "A 68552-2020")</f>
        <v/>
      </c>
      <c r="Y17">
        <f>HYPERLINK("https://klasma.github.io/Logging_FALKENBERG/tillsynsmail/A 68552-2020.docx", "A 68552-2020")</f>
        <v/>
      </c>
    </row>
    <row r="18" ht="15" customHeight="1">
      <c r="A18" t="inlineStr">
        <is>
          <t>A 30862-2021</t>
        </is>
      </c>
      <c r="B18" s="1" t="n">
        <v>44365</v>
      </c>
      <c r="C18" s="1" t="n">
        <v>45203</v>
      </c>
      <c r="D18" t="inlineStr">
        <is>
          <t>HALLANDS LÄN</t>
        </is>
      </c>
      <c r="E18" t="inlineStr">
        <is>
          <t>FALKENBERG</t>
        </is>
      </c>
      <c r="G18" t="n">
        <v>2.5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Blåmossa
Revlummer</t>
        </is>
      </c>
      <c r="S18">
        <f>HYPERLINK("https://klasma.github.io/Logging_FALKENBERG/artfynd/A 30862-2021.xlsx", "A 30862-2021")</f>
        <v/>
      </c>
      <c r="T18">
        <f>HYPERLINK("https://klasma.github.io/Logging_FALKENBERG/kartor/A 30862-2021.png", "A 30862-2021")</f>
        <v/>
      </c>
      <c r="V18">
        <f>HYPERLINK("https://klasma.github.io/Logging_FALKENBERG/klagomål/A 30862-2021.docx", "A 30862-2021")</f>
        <v/>
      </c>
      <c r="W18">
        <f>HYPERLINK("https://klasma.github.io/Logging_FALKENBERG/klagomålsmail/A 30862-2021.docx", "A 30862-2021")</f>
        <v/>
      </c>
      <c r="X18">
        <f>HYPERLINK("https://klasma.github.io/Logging_FALKENBERG/tillsyn/A 30862-2021.docx", "A 30862-2021")</f>
        <v/>
      </c>
      <c r="Y18">
        <f>HYPERLINK("https://klasma.github.io/Logging_FALKENBERG/tillsynsmail/A 30862-2021.docx", "A 30862-2021")</f>
        <v/>
      </c>
    </row>
    <row r="19" ht="15" customHeight="1">
      <c r="A19" t="inlineStr">
        <is>
          <t>A 4720-2022</t>
        </is>
      </c>
      <c r="B19" s="1" t="n">
        <v>44592</v>
      </c>
      <c r="C19" s="1" t="n">
        <v>45203</v>
      </c>
      <c r="D19" t="inlineStr">
        <is>
          <t>HALLANDS LÄN</t>
        </is>
      </c>
      <c r="E19" t="inlineStr">
        <is>
          <t>FALKENBERG</t>
        </is>
      </c>
      <c r="F19" t="inlineStr">
        <is>
          <t>Kyrkan</t>
        </is>
      </c>
      <c r="G19" t="n">
        <v>0.4</v>
      </c>
      <c r="H19" t="n">
        <v>2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Åkergroda
Vanlig padda</t>
        </is>
      </c>
      <c r="S19">
        <f>HYPERLINK("https://klasma.github.io/Logging_FALKENBERG/artfynd/A 4720-2022.xlsx", "A 4720-2022")</f>
        <v/>
      </c>
      <c r="T19">
        <f>HYPERLINK("https://klasma.github.io/Logging_FALKENBERG/kartor/A 4720-2022.png", "A 4720-2022")</f>
        <v/>
      </c>
      <c r="V19">
        <f>HYPERLINK("https://klasma.github.io/Logging_FALKENBERG/klagomål/A 4720-2022.docx", "A 4720-2022")</f>
        <v/>
      </c>
      <c r="W19">
        <f>HYPERLINK("https://klasma.github.io/Logging_FALKENBERG/klagomålsmail/A 4720-2022.docx", "A 4720-2022")</f>
        <v/>
      </c>
      <c r="X19">
        <f>HYPERLINK("https://klasma.github.io/Logging_FALKENBERG/tillsyn/A 4720-2022.docx", "A 4720-2022")</f>
        <v/>
      </c>
      <c r="Y19">
        <f>HYPERLINK("https://klasma.github.io/Logging_FALKENBERG/tillsynsmail/A 4720-2022.docx", "A 4720-2022")</f>
        <v/>
      </c>
    </row>
    <row r="20" ht="15" customHeight="1">
      <c r="A20" t="inlineStr">
        <is>
          <t>A 19477-2022</t>
        </is>
      </c>
      <c r="B20" s="1" t="n">
        <v>44693</v>
      </c>
      <c r="C20" s="1" t="n">
        <v>45203</v>
      </c>
      <c r="D20" t="inlineStr">
        <is>
          <t>HALLANDS LÄN</t>
        </is>
      </c>
      <c r="E20" t="inlineStr">
        <is>
          <t>HYLTE</t>
        </is>
      </c>
      <c r="G20" t="n">
        <v>13</v>
      </c>
      <c r="H20" t="n">
        <v>2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Backsippa
Korallrot</t>
        </is>
      </c>
      <c r="S20">
        <f>HYPERLINK("https://klasma.github.io/Logging_HYLTE/artfynd/A 19477-2022.xlsx", "A 19477-2022")</f>
        <v/>
      </c>
      <c r="T20">
        <f>HYPERLINK("https://klasma.github.io/Logging_HYLTE/kartor/A 19477-2022.png", "A 19477-2022")</f>
        <v/>
      </c>
      <c r="V20">
        <f>HYPERLINK("https://klasma.github.io/Logging_HYLTE/klagomål/A 19477-2022.docx", "A 19477-2022")</f>
        <v/>
      </c>
      <c r="W20">
        <f>HYPERLINK("https://klasma.github.io/Logging_HYLTE/klagomålsmail/A 19477-2022.docx", "A 19477-2022")</f>
        <v/>
      </c>
      <c r="X20">
        <f>HYPERLINK("https://klasma.github.io/Logging_HYLTE/tillsyn/A 19477-2022.docx", "A 19477-2022")</f>
        <v/>
      </c>
      <c r="Y20">
        <f>HYPERLINK("https://klasma.github.io/Logging_HYLTE/tillsynsmail/A 19477-2022.docx", "A 19477-2022")</f>
        <v/>
      </c>
    </row>
    <row r="21" ht="15" customHeight="1">
      <c r="A21" t="inlineStr">
        <is>
          <t>A 30890-2022</t>
        </is>
      </c>
      <c r="B21" s="1" t="n">
        <v>44767</v>
      </c>
      <c r="C21" s="1" t="n">
        <v>45203</v>
      </c>
      <c r="D21" t="inlineStr">
        <is>
          <t>HALLANDS LÄN</t>
        </is>
      </c>
      <c r="E21" t="inlineStr">
        <is>
          <t>HALMSTAD</t>
        </is>
      </c>
      <c r="F21" t="inlineStr">
        <is>
          <t>Kommuner</t>
        </is>
      </c>
      <c r="G21" t="n">
        <v>3.1</v>
      </c>
      <c r="H21" t="n">
        <v>0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Hallandsfibbla
Narrklibbfibbla</t>
        </is>
      </c>
      <c r="S21">
        <f>HYPERLINK("https://klasma.github.io/Logging_HALMSTAD/artfynd/A 30890-2022.xlsx", "A 30890-2022")</f>
        <v/>
      </c>
      <c r="T21">
        <f>HYPERLINK("https://klasma.github.io/Logging_HALMSTAD/kartor/A 30890-2022.png", "A 30890-2022")</f>
        <v/>
      </c>
      <c r="V21">
        <f>HYPERLINK("https://klasma.github.io/Logging_HALMSTAD/klagomål/A 30890-2022.docx", "A 30890-2022")</f>
        <v/>
      </c>
      <c r="W21">
        <f>HYPERLINK("https://klasma.github.io/Logging_HALMSTAD/klagomålsmail/A 30890-2022.docx", "A 30890-2022")</f>
        <v/>
      </c>
      <c r="X21">
        <f>HYPERLINK("https://klasma.github.io/Logging_HALMSTAD/tillsyn/A 30890-2022.docx", "A 30890-2022")</f>
        <v/>
      </c>
      <c r="Y21">
        <f>HYPERLINK("https://klasma.github.io/Logging_HALMSTAD/tillsynsmail/A 30890-2022.docx", "A 30890-2022")</f>
        <v/>
      </c>
    </row>
    <row r="22" ht="15" customHeight="1">
      <c r="A22" t="inlineStr">
        <is>
          <t>A 31030-2022</t>
        </is>
      </c>
      <c r="B22" s="1" t="n">
        <v>44768</v>
      </c>
      <c r="C22" s="1" t="n">
        <v>45203</v>
      </c>
      <c r="D22" t="inlineStr">
        <is>
          <t>HALLANDS LÄN</t>
        </is>
      </c>
      <c r="E22" t="inlineStr">
        <is>
          <t>VARBERG</t>
        </is>
      </c>
      <c r="G22" t="n">
        <v>2.4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Blomkålssvamp
Grovticka</t>
        </is>
      </c>
      <c r="S22">
        <f>HYPERLINK("https://klasma.github.io/Logging_VARBERG/artfynd/A 31030-2022.xlsx", "A 31030-2022")</f>
        <v/>
      </c>
      <c r="T22">
        <f>HYPERLINK("https://klasma.github.io/Logging_VARBERG/kartor/A 31030-2022.png", "A 31030-2022")</f>
        <v/>
      </c>
      <c r="V22">
        <f>HYPERLINK("https://klasma.github.io/Logging_VARBERG/klagomål/A 31030-2022.docx", "A 31030-2022")</f>
        <v/>
      </c>
      <c r="W22">
        <f>HYPERLINK("https://klasma.github.io/Logging_VARBERG/klagomålsmail/A 31030-2022.docx", "A 31030-2022")</f>
        <v/>
      </c>
      <c r="X22">
        <f>HYPERLINK("https://klasma.github.io/Logging_VARBERG/tillsyn/A 31030-2022.docx", "A 31030-2022")</f>
        <v/>
      </c>
      <c r="Y22">
        <f>HYPERLINK("https://klasma.github.io/Logging_VARBERG/tillsynsmail/A 31030-2022.docx", "A 31030-2022")</f>
        <v/>
      </c>
    </row>
    <row r="23" ht="15" customHeight="1">
      <c r="A23" t="inlineStr">
        <is>
          <t>A 38411-2022</t>
        </is>
      </c>
      <c r="B23" s="1" t="n">
        <v>44812</v>
      </c>
      <c r="C23" s="1" t="n">
        <v>45203</v>
      </c>
      <c r="D23" t="inlineStr">
        <is>
          <t>HALLANDS LÄN</t>
        </is>
      </c>
      <c r="E23" t="inlineStr">
        <is>
          <t>HALMSTAD</t>
        </is>
      </c>
      <c r="G23" t="n">
        <v>19.3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Kransrams
Rostfläck</t>
        </is>
      </c>
      <c r="S23">
        <f>HYPERLINK("https://klasma.github.io/Logging_HALMSTAD/artfynd/A 38411-2022.xlsx", "A 38411-2022")</f>
        <v/>
      </c>
      <c r="T23">
        <f>HYPERLINK("https://klasma.github.io/Logging_HALMSTAD/kartor/A 38411-2022.png", "A 38411-2022")</f>
        <v/>
      </c>
      <c r="V23">
        <f>HYPERLINK("https://klasma.github.io/Logging_HALMSTAD/klagomål/A 38411-2022.docx", "A 38411-2022")</f>
        <v/>
      </c>
      <c r="W23">
        <f>HYPERLINK("https://klasma.github.io/Logging_HALMSTAD/klagomålsmail/A 38411-2022.docx", "A 38411-2022")</f>
        <v/>
      </c>
      <c r="X23">
        <f>HYPERLINK("https://klasma.github.io/Logging_HALMSTAD/tillsyn/A 38411-2022.docx", "A 38411-2022")</f>
        <v/>
      </c>
      <c r="Y23">
        <f>HYPERLINK("https://klasma.github.io/Logging_HALMSTAD/tillsynsmail/A 38411-2022.docx", "A 38411-2022")</f>
        <v/>
      </c>
    </row>
    <row r="24" ht="15" customHeight="1">
      <c r="A24" t="inlineStr">
        <is>
          <t>A 6067-2023</t>
        </is>
      </c>
      <c r="B24" s="1" t="n">
        <v>44964</v>
      </c>
      <c r="C24" s="1" t="n">
        <v>45203</v>
      </c>
      <c r="D24" t="inlineStr">
        <is>
          <t>HALLANDS LÄN</t>
        </is>
      </c>
      <c r="E24" t="inlineStr">
        <is>
          <t>KUNGSBACKA</t>
        </is>
      </c>
      <c r="G24" t="n">
        <v>1.9</v>
      </c>
      <c r="H24" t="n">
        <v>2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Gråskimlig fladdermus
Större vattensalamander</t>
        </is>
      </c>
      <c r="S24">
        <f>HYPERLINK("https://klasma.github.io/Logging_KUNGSBACKA/artfynd/A 6067-2023.xlsx", "A 6067-2023")</f>
        <v/>
      </c>
      <c r="T24">
        <f>HYPERLINK("https://klasma.github.io/Logging_KUNGSBACKA/kartor/A 6067-2023.png", "A 6067-2023")</f>
        <v/>
      </c>
      <c r="V24">
        <f>HYPERLINK("https://klasma.github.io/Logging_KUNGSBACKA/klagomål/A 6067-2023.docx", "A 6067-2023")</f>
        <v/>
      </c>
      <c r="W24">
        <f>HYPERLINK("https://klasma.github.io/Logging_KUNGSBACKA/klagomålsmail/A 6067-2023.docx", "A 6067-2023")</f>
        <v/>
      </c>
      <c r="X24">
        <f>HYPERLINK("https://klasma.github.io/Logging_KUNGSBACKA/tillsyn/A 6067-2023.docx", "A 6067-2023")</f>
        <v/>
      </c>
      <c r="Y24">
        <f>HYPERLINK("https://klasma.github.io/Logging_KUNGSBACKA/tillsynsmail/A 6067-2023.docx", "A 6067-2023")</f>
        <v/>
      </c>
    </row>
    <row r="25" ht="15" customHeight="1">
      <c r="A25" t="inlineStr">
        <is>
          <t>A 39723-2018</t>
        </is>
      </c>
      <c r="B25" s="1" t="n">
        <v>43342</v>
      </c>
      <c r="C25" s="1" t="n">
        <v>45203</v>
      </c>
      <c r="D25" t="inlineStr">
        <is>
          <t>HALLANDS LÄN</t>
        </is>
      </c>
      <c r="E25" t="inlineStr">
        <is>
          <t>HYLTE</t>
        </is>
      </c>
      <c r="G25" t="n">
        <v>1.8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HYPERLINK("https://klasma.github.io/Logging_HYLTE/artfynd/A 39723-2018.xlsx", "A 39723-2018")</f>
        <v/>
      </c>
      <c r="T25">
        <f>HYPERLINK("https://klasma.github.io/Logging_HYLTE/kartor/A 39723-2018.png", "A 39723-2018")</f>
        <v/>
      </c>
      <c r="V25">
        <f>HYPERLINK("https://klasma.github.io/Logging_HYLTE/klagomål/A 39723-2018.docx", "A 39723-2018")</f>
        <v/>
      </c>
      <c r="W25">
        <f>HYPERLINK("https://klasma.github.io/Logging_HYLTE/klagomålsmail/A 39723-2018.docx", "A 39723-2018")</f>
        <v/>
      </c>
      <c r="X25">
        <f>HYPERLINK("https://klasma.github.io/Logging_HYLTE/tillsyn/A 39723-2018.docx", "A 39723-2018")</f>
        <v/>
      </c>
      <c r="Y25">
        <f>HYPERLINK("https://klasma.github.io/Logging_HYLTE/tillsynsmail/A 39723-2018.docx", "A 39723-2018")</f>
        <v/>
      </c>
    </row>
    <row r="26" ht="15" customHeight="1">
      <c r="A26" t="inlineStr">
        <is>
          <t>A 42997-2018</t>
        </is>
      </c>
      <c r="B26" s="1" t="n">
        <v>43353</v>
      </c>
      <c r="C26" s="1" t="n">
        <v>45203</v>
      </c>
      <c r="D26" t="inlineStr">
        <is>
          <t>HALLANDS LÄN</t>
        </is>
      </c>
      <c r="E26" t="inlineStr">
        <is>
          <t>LAHOLM</t>
        </is>
      </c>
      <c r="F26" t="inlineStr">
        <is>
          <t>Övriga statliga verk och myndigheter</t>
        </is>
      </c>
      <c r="G26" t="n">
        <v>5.2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Ljungögontröst</t>
        </is>
      </c>
      <c r="S26">
        <f>HYPERLINK("https://klasma.github.io/Logging_LAHOLM/artfynd/A 42997-2018.xlsx", "A 42997-2018")</f>
        <v/>
      </c>
      <c r="T26">
        <f>HYPERLINK("https://klasma.github.io/Logging_LAHOLM/kartor/A 42997-2018.png", "A 42997-2018")</f>
        <v/>
      </c>
      <c r="V26">
        <f>HYPERLINK("https://klasma.github.io/Logging_LAHOLM/klagomål/A 42997-2018.docx", "A 42997-2018")</f>
        <v/>
      </c>
      <c r="W26">
        <f>HYPERLINK("https://klasma.github.io/Logging_LAHOLM/klagomålsmail/A 42997-2018.docx", "A 42997-2018")</f>
        <v/>
      </c>
      <c r="X26">
        <f>HYPERLINK("https://klasma.github.io/Logging_LAHOLM/tillsyn/A 42997-2018.docx", "A 42997-2018")</f>
        <v/>
      </c>
      <c r="Y26">
        <f>HYPERLINK("https://klasma.github.io/Logging_LAHOLM/tillsynsmail/A 42997-2018.docx", "A 42997-2018")</f>
        <v/>
      </c>
    </row>
    <row r="27" ht="15" customHeight="1">
      <c r="A27" t="inlineStr">
        <is>
          <t>A 61195-2018</t>
        </is>
      </c>
      <c r="B27" s="1" t="n">
        <v>43423</v>
      </c>
      <c r="C27" s="1" t="n">
        <v>45203</v>
      </c>
      <c r="D27" t="inlineStr">
        <is>
          <t>HALLANDS LÄN</t>
        </is>
      </c>
      <c r="E27" t="inlineStr">
        <is>
          <t>LAHOLM</t>
        </is>
      </c>
      <c r="G27" t="n">
        <v>4.7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Hårginst</t>
        </is>
      </c>
      <c r="S27">
        <f>HYPERLINK("https://klasma.github.io/Logging_LAHOLM/artfynd/A 61195-2018.xlsx", "A 61195-2018")</f>
        <v/>
      </c>
      <c r="T27">
        <f>HYPERLINK("https://klasma.github.io/Logging_LAHOLM/kartor/A 61195-2018.png", "A 61195-2018")</f>
        <v/>
      </c>
      <c r="V27">
        <f>HYPERLINK("https://klasma.github.io/Logging_LAHOLM/klagomål/A 61195-2018.docx", "A 61195-2018")</f>
        <v/>
      </c>
      <c r="W27">
        <f>HYPERLINK("https://klasma.github.io/Logging_LAHOLM/klagomålsmail/A 61195-2018.docx", "A 61195-2018")</f>
        <v/>
      </c>
      <c r="X27">
        <f>HYPERLINK("https://klasma.github.io/Logging_LAHOLM/tillsyn/A 61195-2018.docx", "A 61195-2018")</f>
        <v/>
      </c>
      <c r="Y27">
        <f>HYPERLINK("https://klasma.github.io/Logging_LAHOLM/tillsynsmail/A 61195-2018.docx", "A 61195-2018")</f>
        <v/>
      </c>
    </row>
    <row r="28" ht="15" customHeight="1">
      <c r="A28" t="inlineStr">
        <is>
          <t>A 67356-2018</t>
        </is>
      </c>
      <c r="B28" s="1" t="n">
        <v>43439</v>
      </c>
      <c r="C28" s="1" t="n">
        <v>45203</v>
      </c>
      <c r="D28" t="inlineStr">
        <is>
          <t>HALLANDS LÄN</t>
        </is>
      </c>
      <c r="E28" t="inlineStr">
        <is>
          <t>LAHOLM</t>
        </is>
      </c>
      <c r="G28" t="n">
        <v>5.2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Hårginst</t>
        </is>
      </c>
      <c r="S28">
        <f>HYPERLINK("https://klasma.github.io/Logging_LAHOLM/artfynd/A 67356-2018.xlsx", "A 67356-2018")</f>
        <v/>
      </c>
      <c r="T28">
        <f>HYPERLINK("https://klasma.github.io/Logging_LAHOLM/kartor/A 67356-2018.png", "A 67356-2018")</f>
        <v/>
      </c>
      <c r="V28">
        <f>HYPERLINK("https://klasma.github.io/Logging_LAHOLM/klagomål/A 67356-2018.docx", "A 67356-2018")</f>
        <v/>
      </c>
      <c r="W28">
        <f>HYPERLINK("https://klasma.github.io/Logging_LAHOLM/klagomålsmail/A 67356-2018.docx", "A 67356-2018")</f>
        <v/>
      </c>
      <c r="X28">
        <f>HYPERLINK("https://klasma.github.io/Logging_LAHOLM/tillsyn/A 67356-2018.docx", "A 67356-2018")</f>
        <v/>
      </c>
      <c r="Y28">
        <f>HYPERLINK("https://klasma.github.io/Logging_LAHOLM/tillsynsmail/A 67356-2018.docx", "A 67356-2018")</f>
        <v/>
      </c>
    </row>
    <row r="29" ht="15" customHeight="1">
      <c r="A29" t="inlineStr">
        <is>
          <t>A 69644-2018</t>
        </is>
      </c>
      <c r="B29" s="1" t="n">
        <v>43440</v>
      </c>
      <c r="C29" s="1" t="n">
        <v>45203</v>
      </c>
      <c r="D29" t="inlineStr">
        <is>
          <t>HALLANDS LÄN</t>
        </is>
      </c>
      <c r="E29" t="inlineStr">
        <is>
          <t>LAHOLM</t>
        </is>
      </c>
      <c r="G29" t="n">
        <v>2.2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Vildris</t>
        </is>
      </c>
      <c r="S29">
        <f>HYPERLINK("https://klasma.github.io/Logging_LAHOLM/artfynd/A 69644-2018.xlsx", "A 69644-2018")</f>
        <v/>
      </c>
      <c r="T29">
        <f>HYPERLINK("https://klasma.github.io/Logging_LAHOLM/kartor/A 69644-2018.png", "A 69644-2018")</f>
        <v/>
      </c>
      <c r="V29">
        <f>HYPERLINK("https://klasma.github.io/Logging_LAHOLM/klagomål/A 69644-2018.docx", "A 69644-2018")</f>
        <v/>
      </c>
      <c r="W29">
        <f>HYPERLINK("https://klasma.github.io/Logging_LAHOLM/klagomålsmail/A 69644-2018.docx", "A 69644-2018")</f>
        <v/>
      </c>
      <c r="X29">
        <f>HYPERLINK("https://klasma.github.io/Logging_LAHOLM/tillsyn/A 69644-2018.docx", "A 69644-2018")</f>
        <v/>
      </c>
      <c r="Y29">
        <f>HYPERLINK("https://klasma.github.io/Logging_LAHOLM/tillsynsmail/A 69644-2018.docx", "A 69644-2018")</f>
        <v/>
      </c>
    </row>
    <row r="30" ht="15" customHeight="1">
      <c r="A30" t="inlineStr">
        <is>
          <t>A 68879-2018</t>
        </is>
      </c>
      <c r="B30" s="1" t="n">
        <v>43445</v>
      </c>
      <c r="C30" s="1" t="n">
        <v>45203</v>
      </c>
      <c r="D30" t="inlineStr">
        <is>
          <t>HALLANDS LÄN</t>
        </is>
      </c>
      <c r="E30" t="inlineStr">
        <is>
          <t>VARBERG</t>
        </is>
      </c>
      <c r="G30" t="n">
        <v>5.9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Hasselmus</t>
        </is>
      </c>
      <c r="S30">
        <f>HYPERLINK("https://klasma.github.io/Logging_VARBERG/artfynd/A 68879-2018.xlsx", "A 68879-2018")</f>
        <v/>
      </c>
      <c r="T30">
        <f>HYPERLINK("https://klasma.github.io/Logging_VARBERG/kartor/A 68879-2018.png", "A 68879-2018")</f>
        <v/>
      </c>
      <c r="V30">
        <f>HYPERLINK("https://klasma.github.io/Logging_VARBERG/klagomål/A 68879-2018.docx", "A 68879-2018")</f>
        <v/>
      </c>
      <c r="W30">
        <f>HYPERLINK("https://klasma.github.io/Logging_VARBERG/klagomålsmail/A 68879-2018.docx", "A 68879-2018")</f>
        <v/>
      </c>
      <c r="X30">
        <f>HYPERLINK("https://klasma.github.io/Logging_VARBERG/tillsyn/A 68879-2018.docx", "A 68879-2018")</f>
        <v/>
      </c>
      <c r="Y30">
        <f>HYPERLINK("https://klasma.github.io/Logging_VARBERG/tillsynsmail/A 68879-2018.docx", "A 68879-2018")</f>
        <v/>
      </c>
    </row>
    <row r="31" ht="15" customHeight="1">
      <c r="A31" t="inlineStr">
        <is>
          <t>A 112-2019</t>
        </is>
      </c>
      <c r="B31" s="1" t="n">
        <v>43467</v>
      </c>
      <c r="C31" s="1" t="n">
        <v>45203</v>
      </c>
      <c r="D31" t="inlineStr">
        <is>
          <t>HALLANDS LÄN</t>
        </is>
      </c>
      <c r="E31" t="inlineStr">
        <is>
          <t>HYLTE</t>
        </is>
      </c>
      <c r="G31" t="n">
        <v>4.5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Tibast</t>
        </is>
      </c>
      <c r="S31">
        <f>HYPERLINK("https://klasma.github.io/Logging_HYLTE/artfynd/A 112-2019.xlsx", "A 112-2019")</f>
        <v/>
      </c>
      <c r="T31">
        <f>HYPERLINK("https://klasma.github.io/Logging_HYLTE/kartor/A 112-2019.png", "A 112-2019")</f>
        <v/>
      </c>
      <c r="V31">
        <f>HYPERLINK("https://klasma.github.io/Logging_HYLTE/klagomål/A 112-2019.docx", "A 112-2019")</f>
        <v/>
      </c>
      <c r="W31">
        <f>HYPERLINK("https://klasma.github.io/Logging_HYLTE/klagomålsmail/A 112-2019.docx", "A 112-2019")</f>
        <v/>
      </c>
      <c r="X31">
        <f>HYPERLINK("https://klasma.github.io/Logging_HYLTE/tillsyn/A 112-2019.docx", "A 112-2019")</f>
        <v/>
      </c>
      <c r="Y31">
        <f>HYPERLINK("https://klasma.github.io/Logging_HYLTE/tillsynsmail/A 112-2019.docx", "A 112-2019")</f>
        <v/>
      </c>
    </row>
    <row r="32" ht="15" customHeight="1">
      <c r="A32" t="inlineStr">
        <is>
          <t>A 12297-2019</t>
        </is>
      </c>
      <c r="B32" s="1" t="n">
        <v>43523</v>
      </c>
      <c r="C32" s="1" t="n">
        <v>45203</v>
      </c>
      <c r="D32" t="inlineStr">
        <is>
          <t>HALLANDS LÄN</t>
        </is>
      </c>
      <c r="E32" t="inlineStr">
        <is>
          <t>HALMSTAD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Tibast</t>
        </is>
      </c>
      <c r="S32">
        <f>HYPERLINK("https://klasma.github.io/Logging_HALMSTAD/artfynd/A 12297-2019.xlsx", "A 12297-2019")</f>
        <v/>
      </c>
      <c r="T32">
        <f>HYPERLINK("https://klasma.github.io/Logging_HALMSTAD/kartor/A 12297-2019.png", "A 12297-2019")</f>
        <v/>
      </c>
      <c r="V32">
        <f>HYPERLINK("https://klasma.github.io/Logging_HALMSTAD/klagomål/A 12297-2019.docx", "A 12297-2019")</f>
        <v/>
      </c>
      <c r="W32">
        <f>HYPERLINK("https://klasma.github.io/Logging_HALMSTAD/klagomålsmail/A 12297-2019.docx", "A 12297-2019")</f>
        <v/>
      </c>
      <c r="X32">
        <f>HYPERLINK("https://klasma.github.io/Logging_HALMSTAD/tillsyn/A 12297-2019.docx", "A 12297-2019")</f>
        <v/>
      </c>
      <c r="Y32">
        <f>HYPERLINK("https://klasma.github.io/Logging_HALMSTAD/tillsynsmail/A 12297-2019.docx", "A 12297-2019")</f>
        <v/>
      </c>
    </row>
    <row r="33" ht="15" customHeight="1">
      <c r="A33" t="inlineStr">
        <is>
          <t>A 14955-2019</t>
        </is>
      </c>
      <c r="B33" s="1" t="n">
        <v>43539</v>
      </c>
      <c r="C33" s="1" t="n">
        <v>45203</v>
      </c>
      <c r="D33" t="inlineStr">
        <is>
          <t>HALLANDS LÄN</t>
        </is>
      </c>
      <c r="E33" t="inlineStr">
        <is>
          <t>HALMSTAD</t>
        </is>
      </c>
      <c r="G33" t="n">
        <v>2.6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Skogsödla</t>
        </is>
      </c>
      <c r="S33">
        <f>HYPERLINK("https://klasma.github.io/Logging_HALMSTAD/artfynd/A 14955-2019.xlsx", "A 14955-2019")</f>
        <v/>
      </c>
      <c r="T33">
        <f>HYPERLINK("https://klasma.github.io/Logging_HALMSTAD/kartor/A 14955-2019.png", "A 14955-2019")</f>
        <v/>
      </c>
      <c r="V33">
        <f>HYPERLINK("https://klasma.github.io/Logging_HALMSTAD/klagomål/A 14955-2019.docx", "A 14955-2019")</f>
        <v/>
      </c>
      <c r="W33">
        <f>HYPERLINK("https://klasma.github.io/Logging_HALMSTAD/klagomålsmail/A 14955-2019.docx", "A 14955-2019")</f>
        <v/>
      </c>
      <c r="X33">
        <f>HYPERLINK("https://klasma.github.io/Logging_HALMSTAD/tillsyn/A 14955-2019.docx", "A 14955-2019")</f>
        <v/>
      </c>
      <c r="Y33">
        <f>HYPERLINK("https://klasma.github.io/Logging_HALMSTAD/tillsynsmail/A 14955-2019.docx", "A 14955-2019")</f>
        <v/>
      </c>
    </row>
    <row r="34" ht="15" customHeight="1">
      <c r="A34" t="inlineStr">
        <is>
          <t>A 36758-2019</t>
        </is>
      </c>
      <c r="B34" s="1" t="n">
        <v>43672</v>
      </c>
      <c r="C34" s="1" t="n">
        <v>45203</v>
      </c>
      <c r="D34" t="inlineStr">
        <is>
          <t>HALLANDS LÄN</t>
        </is>
      </c>
      <c r="E34" t="inlineStr">
        <is>
          <t>HALMSTAD</t>
        </is>
      </c>
      <c r="G34" t="n">
        <v>3.4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Dvärgpipistrell</t>
        </is>
      </c>
      <c r="S34">
        <f>HYPERLINK("https://klasma.github.io/Logging_HALMSTAD/artfynd/A 36758-2019.xlsx", "A 36758-2019")</f>
        <v/>
      </c>
      <c r="T34">
        <f>HYPERLINK("https://klasma.github.io/Logging_HALMSTAD/kartor/A 36758-2019.png", "A 36758-2019")</f>
        <v/>
      </c>
      <c r="V34">
        <f>HYPERLINK("https://klasma.github.io/Logging_HALMSTAD/klagomål/A 36758-2019.docx", "A 36758-2019")</f>
        <v/>
      </c>
      <c r="W34">
        <f>HYPERLINK("https://klasma.github.io/Logging_HALMSTAD/klagomålsmail/A 36758-2019.docx", "A 36758-2019")</f>
        <v/>
      </c>
      <c r="X34">
        <f>HYPERLINK("https://klasma.github.io/Logging_HALMSTAD/tillsyn/A 36758-2019.docx", "A 36758-2019")</f>
        <v/>
      </c>
      <c r="Y34">
        <f>HYPERLINK("https://klasma.github.io/Logging_HALMSTAD/tillsynsmail/A 36758-2019.docx", "A 36758-2019")</f>
        <v/>
      </c>
    </row>
    <row r="35" ht="15" customHeight="1">
      <c r="A35" t="inlineStr">
        <is>
          <t>A 61238-2019</t>
        </is>
      </c>
      <c r="B35" s="1" t="n">
        <v>43783</v>
      </c>
      <c r="C35" s="1" t="n">
        <v>45203</v>
      </c>
      <c r="D35" t="inlineStr">
        <is>
          <t>HALLANDS LÄN</t>
        </is>
      </c>
      <c r="E35" t="inlineStr">
        <is>
          <t>FALKENBERG</t>
        </is>
      </c>
      <c r="G35" t="n">
        <v>0.6</v>
      </c>
      <c r="H35" t="n">
        <v>0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Ugglarpsbjörnbär</t>
        </is>
      </c>
      <c r="S35">
        <f>HYPERLINK("https://klasma.github.io/Logging_FALKENBERG/artfynd/A 61238-2019.xlsx", "A 61238-2019")</f>
        <v/>
      </c>
      <c r="T35">
        <f>HYPERLINK("https://klasma.github.io/Logging_FALKENBERG/kartor/A 61238-2019.png", "A 61238-2019")</f>
        <v/>
      </c>
      <c r="V35">
        <f>HYPERLINK("https://klasma.github.io/Logging_FALKENBERG/klagomål/A 61238-2019.docx", "A 61238-2019")</f>
        <v/>
      </c>
      <c r="W35">
        <f>HYPERLINK("https://klasma.github.io/Logging_FALKENBERG/klagomålsmail/A 61238-2019.docx", "A 61238-2019")</f>
        <v/>
      </c>
      <c r="X35">
        <f>HYPERLINK("https://klasma.github.io/Logging_FALKENBERG/tillsyn/A 61238-2019.docx", "A 61238-2019")</f>
        <v/>
      </c>
      <c r="Y35">
        <f>HYPERLINK("https://klasma.github.io/Logging_FALKENBERG/tillsynsmail/A 61238-2019.docx", "A 61238-2019")</f>
        <v/>
      </c>
    </row>
    <row r="36" ht="15" customHeight="1">
      <c r="A36" t="inlineStr">
        <is>
          <t>A 10630-2020</t>
        </is>
      </c>
      <c r="B36" s="1" t="n">
        <v>43887</v>
      </c>
      <c r="C36" s="1" t="n">
        <v>45203</v>
      </c>
      <c r="D36" t="inlineStr">
        <is>
          <t>HALLANDS LÄN</t>
        </is>
      </c>
      <c r="E36" t="inlineStr">
        <is>
          <t>VARBERG</t>
        </is>
      </c>
      <c r="G36" t="n">
        <v>17.6</v>
      </c>
      <c r="H36" t="n">
        <v>0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Slåttergubbe</t>
        </is>
      </c>
      <c r="S36">
        <f>HYPERLINK("https://klasma.github.io/Logging_VARBERG/artfynd/A 10630-2020.xlsx", "A 10630-2020")</f>
        <v/>
      </c>
      <c r="T36">
        <f>HYPERLINK("https://klasma.github.io/Logging_VARBERG/kartor/A 10630-2020.png", "A 10630-2020")</f>
        <v/>
      </c>
      <c r="V36">
        <f>HYPERLINK("https://klasma.github.io/Logging_VARBERG/klagomål/A 10630-2020.docx", "A 10630-2020")</f>
        <v/>
      </c>
      <c r="W36">
        <f>HYPERLINK("https://klasma.github.io/Logging_VARBERG/klagomålsmail/A 10630-2020.docx", "A 10630-2020")</f>
        <v/>
      </c>
      <c r="X36">
        <f>HYPERLINK("https://klasma.github.io/Logging_VARBERG/tillsyn/A 10630-2020.docx", "A 10630-2020")</f>
        <v/>
      </c>
      <c r="Y36">
        <f>HYPERLINK("https://klasma.github.io/Logging_VARBERG/tillsynsmail/A 10630-2020.docx", "A 10630-2020")</f>
        <v/>
      </c>
    </row>
    <row r="37" ht="15" customHeight="1">
      <c r="A37" t="inlineStr">
        <is>
          <t>A 14863-2020</t>
        </is>
      </c>
      <c r="B37" s="1" t="n">
        <v>43903</v>
      </c>
      <c r="C37" s="1" t="n">
        <v>45203</v>
      </c>
      <c r="D37" t="inlineStr">
        <is>
          <t>HALLANDS LÄN</t>
        </is>
      </c>
      <c r="E37" t="inlineStr">
        <is>
          <t>LAHOLM</t>
        </is>
      </c>
      <c r="G37" t="n">
        <v>13.7</v>
      </c>
      <c r="H37" t="n">
        <v>0</v>
      </c>
      <c r="I37" t="n">
        <v>0</v>
      </c>
      <c r="J37" t="n">
        <v>0</v>
      </c>
      <c r="K37" t="n">
        <v>0</v>
      </c>
      <c r="L37" t="n">
        <v>1</v>
      </c>
      <c r="M37" t="n">
        <v>0</v>
      </c>
      <c r="N37" t="n">
        <v>0</v>
      </c>
      <c r="O37" t="n">
        <v>1</v>
      </c>
      <c r="P37" t="n">
        <v>1</v>
      </c>
      <c r="Q37" t="n">
        <v>1</v>
      </c>
      <c r="R37" s="2" t="inlineStr">
        <is>
          <t>Ask</t>
        </is>
      </c>
      <c r="S37">
        <f>HYPERLINK("https://klasma.github.io/Logging_LAHOLM/artfynd/A 14863-2020.xlsx", "A 14863-2020")</f>
        <v/>
      </c>
      <c r="T37">
        <f>HYPERLINK("https://klasma.github.io/Logging_LAHOLM/kartor/A 14863-2020.png", "A 14863-2020")</f>
        <v/>
      </c>
      <c r="V37">
        <f>HYPERLINK("https://klasma.github.io/Logging_LAHOLM/klagomål/A 14863-2020.docx", "A 14863-2020")</f>
        <v/>
      </c>
      <c r="W37">
        <f>HYPERLINK("https://klasma.github.io/Logging_LAHOLM/klagomålsmail/A 14863-2020.docx", "A 14863-2020")</f>
        <v/>
      </c>
      <c r="X37">
        <f>HYPERLINK("https://klasma.github.io/Logging_LAHOLM/tillsyn/A 14863-2020.docx", "A 14863-2020")</f>
        <v/>
      </c>
      <c r="Y37">
        <f>HYPERLINK("https://klasma.github.io/Logging_LAHOLM/tillsynsmail/A 14863-2020.docx", "A 14863-2020")</f>
        <v/>
      </c>
    </row>
    <row r="38" ht="15" customHeight="1">
      <c r="A38" t="inlineStr">
        <is>
          <t>A 25537-2020</t>
        </is>
      </c>
      <c r="B38" s="1" t="n">
        <v>43983</v>
      </c>
      <c r="C38" s="1" t="n">
        <v>45203</v>
      </c>
      <c r="D38" t="inlineStr">
        <is>
          <t>HALLANDS LÄN</t>
        </is>
      </c>
      <c r="E38" t="inlineStr">
        <is>
          <t>HYLTE</t>
        </is>
      </c>
      <c r="G38" t="n">
        <v>1.9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Borsttåg</t>
        </is>
      </c>
      <c r="S38">
        <f>HYPERLINK("https://klasma.github.io/Logging_HYLTE/artfynd/A 25537-2020.xlsx", "A 25537-2020")</f>
        <v/>
      </c>
      <c r="T38">
        <f>HYPERLINK("https://klasma.github.io/Logging_HYLTE/kartor/A 25537-2020.png", "A 25537-2020")</f>
        <v/>
      </c>
      <c r="V38">
        <f>HYPERLINK("https://klasma.github.io/Logging_HYLTE/klagomål/A 25537-2020.docx", "A 25537-2020")</f>
        <v/>
      </c>
      <c r="W38">
        <f>HYPERLINK("https://klasma.github.io/Logging_HYLTE/klagomålsmail/A 25537-2020.docx", "A 25537-2020")</f>
        <v/>
      </c>
      <c r="X38">
        <f>HYPERLINK("https://klasma.github.io/Logging_HYLTE/tillsyn/A 25537-2020.docx", "A 25537-2020")</f>
        <v/>
      </c>
      <c r="Y38">
        <f>HYPERLINK("https://klasma.github.io/Logging_HYLTE/tillsynsmail/A 25537-2020.docx", "A 25537-2020")</f>
        <v/>
      </c>
    </row>
    <row r="39" ht="15" customHeight="1">
      <c r="A39" t="inlineStr">
        <is>
          <t>A 35100-2020</t>
        </is>
      </c>
      <c r="B39" s="1" t="n">
        <v>44040</v>
      </c>
      <c r="C39" s="1" t="n">
        <v>45203</v>
      </c>
      <c r="D39" t="inlineStr">
        <is>
          <t>HALLANDS LÄN</t>
        </is>
      </c>
      <c r="E39" t="inlineStr">
        <is>
          <t>HALMSTAD</t>
        </is>
      </c>
      <c r="F39" t="inlineStr">
        <is>
          <t>Kommuner</t>
        </is>
      </c>
      <c r="G39" t="n">
        <v>0.9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Kambräken</t>
        </is>
      </c>
      <c r="S39">
        <f>HYPERLINK("https://klasma.github.io/Logging_HALMSTAD/artfynd/A 35100-2020.xlsx", "A 35100-2020")</f>
        <v/>
      </c>
      <c r="T39">
        <f>HYPERLINK("https://klasma.github.io/Logging_HALMSTAD/kartor/A 35100-2020.png", "A 35100-2020")</f>
        <v/>
      </c>
      <c r="V39">
        <f>HYPERLINK("https://klasma.github.io/Logging_HALMSTAD/klagomål/A 35100-2020.docx", "A 35100-2020")</f>
        <v/>
      </c>
      <c r="W39">
        <f>HYPERLINK("https://klasma.github.io/Logging_HALMSTAD/klagomålsmail/A 35100-2020.docx", "A 35100-2020")</f>
        <v/>
      </c>
      <c r="X39">
        <f>HYPERLINK("https://klasma.github.io/Logging_HALMSTAD/tillsyn/A 35100-2020.docx", "A 35100-2020")</f>
        <v/>
      </c>
      <c r="Y39">
        <f>HYPERLINK("https://klasma.github.io/Logging_HALMSTAD/tillsynsmail/A 35100-2020.docx", "A 35100-2020")</f>
        <v/>
      </c>
    </row>
    <row r="40" ht="15" customHeight="1">
      <c r="A40" t="inlineStr">
        <is>
          <t>A 61355-2020</t>
        </is>
      </c>
      <c r="B40" s="1" t="n">
        <v>44155</v>
      </c>
      <c r="C40" s="1" t="n">
        <v>45203</v>
      </c>
      <c r="D40" t="inlineStr">
        <is>
          <t>HALLANDS LÄN</t>
        </is>
      </c>
      <c r="E40" t="inlineStr">
        <is>
          <t>VARBERG</t>
        </is>
      </c>
      <c r="G40" t="n">
        <v>9.199999999999999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Mindre hackspett</t>
        </is>
      </c>
      <c r="S40">
        <f>HYPERLINK("https://klasma.github.io/Logging_VARBERG/artfynd/A 61355-2020.xlsx", "A 61355-2020")</f>
        <v/>
      </c>
      <c r="T40">
        <f>HYPERLINK("https://klasma.github.io/Logging_VARBERG/kartor/A 61355-2020.png", "A 61355-2020")</f>
        <v/>
      </c>
      <c r="V40">
        <f>HYPERLINK("https://klasma.github.io/Logging_VARBERG/klagomål/A 61355-2020.docx", "A 61355-2020")</f>
        <v/>
      </c>
      <c r="W40">
        <f>HYPERLINK("https://klasma.github.io/Logging_VARBERG/klagomålsmail/A 61355-2020.docx", "A 61355-2020")</f>
        <v/>
      </c>
      <c r="X40">
        <f>HYPERLINK("https://klasma.github.io/Logging_VARBERG/tillsyn/A 61355-2020.docx", "A 61355-2020")</f>
        <v/>
      </c>
      <c r="Y40">
        <f>HYPERLINK("https://klasma.github.io/Logging_VARBERG/tillsynsmail/A 61355-2020.docx", "A 61355-2020")</f>
        <v/>
      </c>
    </row>
    <row r="41" ht="15" customHeight="1">
      <c r="A41" t="inlineStr">
        <is>
          <t>A 62200-2020</t>
        </is>
      </c>
      <c r="B41" s="1" t="n">
        <v>44159</v>
      </c>
      <c r="C41" s="1" t="n">
        <v>45203</v>
      </c>
      <c r="D41" t="inlineStr">
        <is>
          <t>HALLANDS LÄN</t>
        </is>
      </c>
      <c r="E41" t="inlineStr">
        <is>
          <t>FALKENBERG</t>
        </is>
      </c>
      <c r="G41" t="n">
        <v>2.8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Jättesvampmal</t>
        </is>
      </c>
      <c r="S41">
        <f>HYPERLINK("https://klasma.github.io/Logging_FALKENBERG/artfynd/A 62200-2020.xlsx", "A 62200-2020")</f>
        <v/>
      </c>
      <c r="T41">
        <f>HYPERLINK("https://klasma.github.io/Logging_FALKENBERG/kartor/A 62200-2020.png", "A 62200-2020")</f>
        <v/>
      </c>
      <c r="V41">
        <f>HYPERLINK("https://klasma.github.io/Logging_FALKENBERG/klagomål/A 62200-2020.docx", "A 62200-2020")</f>
        <v/>
      </c>
      <c r="W41">
        <f>HYPERLINK("https://klasma.github.io/Logging_FALKENBERG/klagomålsmail/A 62200-2020.docx", "A 62200-2020")</f>
        <v/>
      </c>
      <c r="X41">
        <f>HYPERLINK("https://klasma.github.io/Logging_FALKENBERG/tillsyn/A 62200-2020.docx", "A 62200-2020")</f>
        <v/>
      </c>
      <c r="Y41">
        <f>HYPERLINK("https://klasma.github.io/Logging_FALKENBERG/tillsynsmail/A 62200-2020.docx", "A 62200-2020")</f>
        <v/>
      </c>
    </row>
    <row r="42" ht="15" customHeight="1">
      <c r="A42" t="inlineStr">
        <is>
          <t>A 69344-2020</t>
        </is>
      </c>
      <c r="B42" s="1" t="n">
        <v>44193</v>
      </c>
      <c r="C42" s="1" t="n">
        <v>45203</v>
      </c>
      <c r="D42" t="inlineStr">
        <is>
          <t>HALLANDS LÄN</t>
        </is>
      </c>
      <c r="E42" t="inlineStr">
        <is>
          <t>VARBERG</t>
        </is>
      </c>
      <c r="G42" t="n">
        <v>22.9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Utter</t>
        </is>
      </c>
      <c r="S42">
        <f>HYPERLINK("https://klasma.github.io/Logging_VARBERG/artfynd/A 69344-2020.xlsx", "A 69344-2020")</f>
        <v/>
      </c>
      <c r="T42">
        <f>HYPERLINK("https://klasma.github.io/Logging_VARBERG/kartor/A 69344-2020.png", "A 69344-2020")</f>
        <v/>
      </c>
      <c r="V42">
        <f>HYPERLINK("https://klasma.github.io/Logging_VARBERG/klagomål/A 69344-2020.docx", "A 69344-2020")</f>
        <v/>
      </c>
      <c r="W42">
        <f>HYPERLINK("https://klasma.github.io/Logging_VARBERG/klagomålsmail/A 69344-2020.docx", "A 69344-2020")</f>
        <v/>
      </c>
      <c r="X42">
        <f>HYPERLINK("https://klasma.github.io/Logging_VARBERG/tillsyn/A 69344-2020.docx", "A 69344-2020")</f>
        <v/>
      </c>
      <c r="Y42">
        <f>HYPERLINK("https://klasma.github.io/Logging_VARBERG/tillsynsmail/A 69344-2020.docx", "A 69344-2020")</f>
        <v/>
      </c>
    </row>
    <row r="43" ht="15" customHeight="1">
      <c r="A43" t="inlineStr">
        <is>
          <t>A 30534-2021</t>
        </is>
      </c>
      <c r="B43" s="1" t="n">
        <v>44364</v>
      </c>
      <c r="C43" s="1" t="n">
        <v>45203</v>
      </c>
      <c r="D43" t="inlineStr">
        <is>
          <t>HALLANDS LÄN</t>
        </is>
      </c>
      <c r="E43" t="inlineStr">
        <is>
          <t>VARBERG</t>
        </is>
      </c>
      <c r="G43" t="n">
        <v>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Myskbock</t>
        </is>
      </c>
      <c r="S43">
        <f>HYPERLINK("https://klasma.github.io/Logging_VARBERG/artfynd/A 30534-2021.xlsx", "A 30534-2021")</f>
        <v/>
      </c>
      <c r="T43">
        <f>HYPERLINK("https://klasma.github.io/Logging_VARBERG/kartor/A 30534-2021.png", "A 30534-2021")</f>
        <v/>
      </c>
      <c r="V43">
        <f>HYPERLINK("https://klasma.github.io/Logging_VARBERG/klagomål/A 30534-2021.docx", "A 30534-2021")</f>
        <v/>
      </c>
      <c r="W43">
        <f>HYPERLINK("https://klasma.github.io/Logging_VARBERG/klagomålsmail/A 30534-2021.docx", "A 30534-2021")</f>
        <v/>
      </c>
      <c r="X43">
        <f>HYPERLINK("https://klasma.github.io/Logging_VARBERG/tillsyn/A 30534-2021.docx", "A 30534-2021")</f>
        <v/>
      </c>
      <c r="Y43">
        <f>HYPERLINK("https://klasma.github.io/Logging_VARBERG/tillsynsmail/A 30534-2021.docx", "A 30534-2021")</f>
        <v/>
      </c>
    </row>
    <row r="44" ht="15" customHeight="1">
      <c r="A44" t="inlineStr">
        <is>
          <t>A 35502-2021</t>
        </is>
      </c>
      <c r="B44" s="1" t="n">
        <v>44385</v>
      </c>
      <c r="C44" s="1" t="n">
        <v>45203</v>
      </c>
      <c r="D44" t="inlineStr">
        <is>
          <t>HALLANDS LÄN</t>
        </is>
      </c>
      <c r="E44" t="inlineStr">
        <is>
          <t>HALMSTAD</t>
        </is>
      </c>
      <c r="G44" t="n">
        <v>12.3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1</v>
      </c>
      <c r="O44" t="n">
        <v>1</v>
      </c>
      <c r="P44" t="n">
        <v>0</v>
      </c>
      <c r="Q44" t="n">
        <v>1</v>
      </c>
      <c r="R44" s="2" t="inlineStr">
        <is>
          <t>Praktgrusmossa</t>
        </is>
      </c>
      <c r="S44">
        <f>HYPERLINK("https://klasma.github.io/Logging_HALMSTAD/artfynd/A 35502-2021.xlsx", "A 35502-2021")</f>
        <v/>
      </c>
      <c r="T44">
        <f>HYPERLINK("https://klasma.github.io/Logging_HALMSTAD/kartor/A 35502-2021.png", "A 35502-2021")</f>
        <v/>
      </c>
      <c r="V44">
        <f>HYPERLINK("https://klasma.github.io/Logging_HALMSTAD/klagomål/A 35502-2021.docx", "A 35502-2021")</f>
        <v/>
      </c>
      <c r="W44">
        <f>HYPERLINK("https://klasma.github.io/Logging_HALMSTAD/klagomålsmail/A 35502-2021.docx", "A 35502-2021")</f>
        <v/>
      </c>
      <c r="X44">
        <f>HYPERLINK("https://klasma.github.io/Logging_HALMSTAD/tillsyn/A 35502-2021.docx", "A 35502-2021")</f>
        <v/>
      </c>
      <c r="Y44">
        <f>HYPERLINK("https://klasma.github.io/Logging_HALMSTAD/tillsynsmail/A 35502-2021.docx", "A 35502-2021")</f>
        <v/>
      </c>
    </row>
    <row r="45" ht="15" customHeight="1">
      <c r="A45" t="inlineStr">
        <is>
          <t>A 44540-2021</t>
        </is>
      </c>
      <c r="B45" s="1" t="n">
        <v>44435</v>
      </c>
      <c r="C45" s="1" t="n">
        <v>45203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Stor revmossa</t>
        </is>
      </c>
      <c r="S45">
        <f>HYPERLINK("https://klasma.github.io/Logging_FALKENBERG/artfynd/A 44540-2021.xlsx", "A 44540-2021")</f>
        <v/>
      </c>
      <c r="T45">
        <f>HYPERLINK("https://klasma.github.io/Logging_FALKENBERG/kartor/A 44540-2021.png", "A 44540-2021")</f>
        <v/>
      </c>
      <c r="V45">
        <f>HYPERLINK("https://klasma.github.io/Logging_FALKENBERG/klagomål/A 44540-2021.docx", "A 44540-2021")</f>
        <v/>
      </c>
      <c r="W45">
        <f>HYPERLINK("https://klasma.github.io/Logging_FALKENBERG/klagomålsmail/A 44540-2021.docx", "A 44540-2021")</f>
        <v/>
      </c>
      <c r="X45">
        <f>HYPERLINK("https://klasma.github.io/Logging_FALKENBERG/tillsyn/A 44540-2021.docx", "A 44540-2021")</f>
        <v/>
      </c>
      <c r="Y45">
        <f>HYPERLINK("https://klasma.github.io/Logging_FALKENBERG/tillsynsmail/A 44540-2021.docx", "A 44540-2021")</f>
        <v/>
      </c>
    </row>
    <row r="46" ht="15" customHeight="1">
      <c r="A46" t="inlineStr">
        <is>
          <t>A 50998-2021</t>
        </is>
      </c>
      <c r="B46" s="1" t="n">
        <v>44460</v>
      </c>
      <c r="C46" s="1" t="n">
        <v>45203</v>
      </c>
      <c r="D46" t="inlineStr">
        <is>
          <t>HALLANDS LÄN</t>
        </is>
      </c>
      <c r="E46" t="inlineStr">
        <is>
          <t>FALKENBERG</t>
        </is>
      </c>
      <c r="G46" t="n">
        <v>0.5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Rödgul trumpetsvamp</t>
        </is>
      </c>
      <c r="S46">
        <f>HYPERLINK("https://klasma.github.io/Logging_FALKENBERG/artfynd/A 50998-2021.xlsx", "A 50998-2021")</f>
        <v/>
      </c>
      <c r="T46">
        <f>HYPERLINK("https://klasma.github.io/Logging_FALKENBERG/kartor/A 50998-2021.png", "A 50998-2021")</f>
        <v/>
      </c>
      <c r="V46">
        <f>HYPERLINK("https://klasma.github.io/Logging_FALKENBERG/klagomål/A 50998-2021.docx", "A 50998-2021")</f>
        <v/>
      </c>
      <c r="W46">
        <f>HYPERLINK("https://klasma.github.io/Logging_FALKENBERG/klagomålsmail/A 50998-2021.docx", "A 50998-2021")</f>
        <v/>
      </c>
      <c r="X46">
        <f>HYPERLINK("https://klasma.github.io/Logging_FALKENBERG/tillsyn/A 50998-2021.docx", "A 50998-2021")</f>
        <v/>
      </c>
      <c r="Y46">
        <f>HYPERLINK("https://klasma.github.io/Logging_FALKENBERG/tillsynsmail/A 50998-2021.docx", "A 50998-2021")</f>
        <v/>
      </c>
    </row>
    <row r="47" ht="15" customHeight="1">
      <c r="A47" t="inlineStr">
        <is>
          <t>A 63965-2021</t>
        </is>
      </c>
      <c r="B47" s="1" t="n">
        <v>44509</v>
      </c>
      <c r="C47" s="1" t="n">
        <v>45203</v>
      </c>
      <c r="D47" t="inlineStr">
        <is>
          <t>HALLANDS LÄN</t>
        </is>
      </c>
      <c r="E47" t="inlineStr">
        <is>
          <t>KUNGSBACKA</t>
        </is>
      </c>
      <c r="G47" t="n">
        <v>2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Hasselmus</t>
        </is>
      </c>
      <c r="S47">
        <f>HYPERLINK("https://klasma.github.io/Logging_KUNGSBACKA/artfynd/A 63965-2021.xlsx", "A 63965-2021")</f>
        <v/>
      </c>
      <c r="T47">
        <f>HYPERLINK("https://klasma.github.io/Logging_KUNGSBACKA/kartor/A 63965-2021.png", "A 63965-2021")</f>
        <v/>
      </c>
      <c r="V47">
        <f>HYPERLINK("https://klasma.github.io/Logging_KUNGSBACKA/klagomål/A 63965-2021.docx", "A 63965-2021")</f>
        <v/>
      </c>
      <c r="W47">
        <f>HYPERLINK("https://klasma.github.io/Logging_KUNGSBACKA/klagomålsmail/A 63965-2021.docx", "A 63965-2021")</f>
        <v/>
      </c>
      <c r="X47">
        <f>HYPERLINK("https://klasma.github.io/Logging_KUNGSBACKA/tillsyn/A 63965-2021.docx", "A 63965-2021")</f>
        <v/>
      </c>
      <c r="Y47">
        <f>HYPERLINK("https://klasma.github.io/Logging_KUNGSBACKA/tillsynsmail/A 63965-2021.docx", "A 63965-2021")</f>
        <v/>
      </c>
    </row>
    <row r="48" ht="15" customHeight="1">
      <c r="A48" t="inlineStr">
        <is>
          <t>A 66137-2021</t>
        </is>
      </c>
      <c r="B48" s="1" t="n">
        <v>44517</v>
      </c>
      <c r="C48" s="1" t="n">
        <v>45203</v>
      </c>
      <c r="D48" t="inlineStr">
        <is>
          <t>HALLANDS LÄN</t>
        </is>
      </c>
      <c r="E48" t="inlineStr">
        <is>
          <t>FALKENBERG</t>
        </is>
      </c>
      <c r="G48" t="n">
        <v>1.7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Hasselmus</t>
        </is>
      </c>
      <c r="S48">
        <f>HYPERLINK("https://klasma.github.io/Logging_FALKENBERG/artfynd/A 66137-2021.xlsx", "A 66137-2021")</f>
        <v/>
      </c>
      <c r="T48">
        <f>HYPERLINK("https://klasma.github.io/Logging_FALKENBERG/kartor/A 66137-2021.png", "A 66137-2021")</f>
        <v/>
      </c>
      <c r="V48">
        <f>HYPERLINK("https://klasma.github.io/Logging_FALKENBERG/klagomål/A 66137-2021.docx", "A 66137-2021")</f>
        <v/>
      </c>
      <c r="W48">
        <f>HYPERLINK("https://klasma.github.io/Logging_FALKENBERG/klagomålsmail/A 66137-2021.docx", "A 66137-2021")</f>
        <v/>
      </c>
      <c r="X48">
        <f>HYPERLINK("https://klasma.github.io/Logging_FALKENBERG/tillsyn/A 66137-2021.docx", "A 66137-2021")</f>
        <v/>
      </c>
      <c r="Y48">
        <f>HYPERLINK("https://klasma.github.io/Logging_FALKENBERG/tillsynsmail/A 66137-2021.docx", "A 66137-2021")</f>
        <v/>
      </c>
    </row>
    <row r="49" ht="15" customHeight="1">
      <c r="A49" t="inlineStr">
        <is>
          <t>A 70769-2021</t>
        </is>
      </c>
      <c r="B49" s="1" t="n">
        <v>44537</v>
      </c>
      <c r="C49" s="1" t="n">
        <v>45203</v>
      </c>
      <c r="D49" t="inlineStr">
        <is>
          <t>HALLANDS LÄN</t>
        </is>
      </c>
      <c r="E49" t="inlineStr">
        <is>
          <t>HALMSTAD</t>
        </is>
      </c>
      <c r="F49" t="inlineStr">
        <is>
          <t>Kyrkan</t>
        </is>
      </c>
      <c r="G49" t="n">
        <v>1.2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Brandticka</t>
        </is>
      </c>
      <c r="S49">
        <f>HYPERLINK("https://klasma.github.io/Logging_HALMSTAD/artfynd/A 70769-2021.xlsx", "A 70769-2021")</f>
        <v/>
      </c>
      <c r="T49">
        <f>HYPERLINK("https://klasma.github.io/Logging_HALMSTAD/kartor/A 70769-2021.png", "A 70769-2021")</f>
        <v/>
      </c>
      <c r="V49">
        <f>HYPERLINK("https://klasma.github.io/Logging_HALMSTAD/klagomål/A 70769-2021.docx", "A 70769-2021")</f>
        <v/>
      </c>
      <c r="W49">
        <f>HYPERLINK("https://klasma.github.io/Logging_HALMSTAD/klagomålsmail/A 70769-2021.docx", "A 70769-2021")</f>
        <v/>
      </c>
      <c r="X49">
        <f>HYPERLINK("https://klasma.github.io/Logging_HALMSTAD/tillsyn/A 70769-2021.docx", "A 70769-2021")</f>
        <v/>
      </c>
      <c r="Y49">
        <f>HYPERLINK("https://klasma.github.io/Logging_HALMSTAD/tillsynsmail/A 70769-2021.docx", "A 70769-2021")</f>
        <v/>
      </c>
    </row>
    <row r="50" ht="15" customHeight="1">
      <c r="A50" t="inlineStr">
        <is>
          <t>A 70738-2021</t>
        </is>
      </c>
      <c r="B50" s="1" t="n">
        <v>44537</v>
      </c>
      <c r="C50" s="1" t="n">
        <v>45203</v>
      </c>
      <c r="D50" t="inlineStr">
        <is>
          <t>HALLANDS LÄN</t>
        </is>
      </c>
      <c r="E50" t="inlineStr">
        <is>
          <t>HALMSTAD</t>
        </is>
      </c>
      <c r="F50" t="inlineStr">
        <is>
          <t>Kyrkan</t>
        </is>
      </c>
      <c r="G50" t="n">
        <v>2.4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Hårginst</t>
        </is>
      </c>
      <c r="S50">
        <f>HYPERLINK("https://klasma.github.io/Logging_HALMSTAD/artfynd/A 70738-2021.xlsx", "A 70738-2021")</f>
        <v/>
      </c>
      <c r="T50">
        <f>HYPERLINK("https://klasma.github.io/Logging_HALMSTAD/kartor/A 70738-2021.png", "A 70738-2021")</f>
        <v/>
      </c>
      <c r="V50">
        <f>HYPERLINK("https://klasma.github.io/Logging_HALMSTAD/klagomål/A 70738-2021.docx", "A 70738-2021")</f>
        <v/>
      </c>
      <c r="W50">
        <f>HYPERLINK("https://klasma.github.io/Logging_HALMSTAD/klagomålsmail/A 70738-2021.docx", "A 70738-2021")</f>
        <v/>
      </c>
      <c r="X50">
        <f>HYPERLINK("https://klasma.github.io/Logging_HALMSTAD/tillsyn/A 70738-2021.docx", "A 70738-2021")</f>
        <v/>
      </c>
      <c r="Y50">
        <f>HYPERLINK("https://klasma.github.io/Logging_HALMSTAD/tillsynsmail/A 70738-2021.docx", "A 70738-2021")</f>
        <v/>
      </c>
    </row>
    <row r="51" ht="15" customHeight="1">
      <c r="A51" t="inlineStr">
        <is>
          <t>A 71006-2021</t>
        </is>
      </c>
      <c r="B51" s="1" t="n">
        <v>44538</v>
      </c>
      <c r="C51" s="1" t="n">
        <v>45203</v>
      </c>
      <c r="D51" t="inlineStr">
        <is>
          <t>HALLANDS LÄN</t>
        </is>
      </c>
      <c r="E51" t="inlineStr">
        <is>
          <t>HALMSTAD</t>
        </is>
      </c>
      <c r="F51" t="inlineStr">
        <is>
          <t>Bergvik skog väst AB</t>
        </is>
      </c>
      <c r="G51" t="n">
        <v>11.1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Hårginst</t>
        </is>
      </c>
      <c r="S51">
        <f>HYPERLINK("https://klasma.github.io/Logging_HALMSTAD/artfynd/A 71006-2021.xlsx", "A 71006-2021")</f>
        <v/>
      </c>
      <c r="T51">
        <f>HYPERLINK("https://klasma.github.io/Logging_HALMSTAD/kartor/A 71006-2021.png", "A 71006-2021")</f>
        <v/>
      </c>
      <c r="V51">
        <f>HYPERLINK("https://klasma.github.io/Logging_HALMSTAD/klagomål/A 71006-2021.docx", "A 71006-2021")</f>
        <v/>
      </c>
      <c r="W51">
        <f>HYPERLINK("https://klasma.github.io/Logging_HALMSTAD/klagomålsmail/A 71006-2021.docx", "A 71006-2021")</f>
        <v/>
      </c>
      <c r="X51">
        <f>HYPERLINK("https://klasma.github.io/Logging_HALMSTAD/tillsyn/A 71006-2021.docx", "A 71006-2021")</f>
        <v/>
      </c>
      <c r="Y51">
        <f>HYPERLINK("https://klasma.github.io/Logging_HALMSTAD/tillsynsmail/A 71006-2021.docx", "A 71006-2021")</f>
        <v/>
      </c>
    </row>
    <row r="52" ht="15" customHeight="1">
      <c r="A52" t="inlineStr">
        <is>
          <t>A 6626-2022</t>
        </is>
      </c>
      <c r="B52" s="1" t="n">
        <v>44601</v>
      </c>
      <c r="C52" s="1" t="n">
        <v>45203</v>
      </c>
      <c r="D52" t="inlineStr">
        <is>
          <t>HALLANDS LÄN</t>
        </is>
      </c>
      <c r="E52" t="inlineStr">
        <is>
          <t>HYLTE</t>
        </is>
      </c>
      <c r="G52" t="n">
        <v>6.4</v>
      </c>
      <c r="H52" t="n">
        <v>0</v>
      </c>
      <c r="I52" t="n">
        <v>0</v>
      </c>
      <c r="J52" t="n">
        <v>0</v>
      </c>
      <c r="K52" t="n">
        <v>0</v>
      </c>
      <c r="L52" t="n">
        <v>1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Ask</t>
        </is>
      </c>
      <c r="S52">
        <f>HYPERLINK("https://klasma.github.io/Logging_HYLTE/artfynd/A 6626-2022.xlsx", "A 6626-2022")</f>
        <v/>
      </c>
      <c r="T52">
        <f>HYPERLINK("https://klasma.github.io/Logging_HYLTE/kartor/A 6626-2022.png", "A 6626-2022")</f>
        <v/>
      </c>
      <c r="V52">
        <f>HYPERLINK("https://klasma.github.io/Logging_HYLTE/klagomål/A 6626-2022.docx", "A 6626-2022")</f>
        <v/>
      </c>
      <c r="W52">
        <f>HYPERLINK("https://klasma.github.io/Logging_HYLTE/klagomålsmail/A 6626-2022.docx", "A 6626-2022")</f>
        <v/>
      </c>
      <c r="X52">
        <f>HYPERLINK("https://klasma.github.io/Logging_HYLTE/tillsyn/A 6626-2022.docx", "A 6626-2022")</f>
        <v/>
      </c>
      <c r="Y52">
        <f>HYPERLINK("https://klasma.github.io/Logging_HYLTE/tillsynsmail/A 6626-2022.docx", "A 6626-2022")</f>
        <v/>
      </c>
    </row>
    <row r="53" ht="15" customHeight="1">
      <c r="A53" t="inlineStr">
        <is>
          <t>A 10567-2022</t>
        </is>
      </c>
      <c r="B53" s="1" t="n">
        <v>44624</v>
      </c>
      <c r="C53" s="1" t="n">
        <v>45203</v>
      </c>
      <c r="D53" t="inlineStr">
        <is>
          <t>HALLANDS LÄN</t>
        </is>
      </c>
      <c r="E53" t="inlineStr">
        <is>
          <t>LAHOLM</t>
        </is>
      </c>
      <c r="F53" t="inlineStr">
        <is>
          <t>Sveaskog</t>
        </is>
      </c>
      <c r="G53" t="n">
        <v>14.3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Skogsödla</t>
        </is>
      </c>
      <c r="S53">
        <f>HYPERLINK("https://klasma.github.io/Logging_LAHOLM/artfynd/A 10567-2022.xlsx", "A 10567-2022")</f>
        <v/>
      </c>
      <c r="T53">
        <f>HYPERLINK("https://klasma.github.io/Logging_LAHOLM/kartor/A 10567-2022.png", "A 10567-2022")</f>
        <v/>
      </c>
      <c r="V53">
        <f>HYPERLINK("https://klasma.github.io/Logging_LAHOLM/klagomål/A 10567-2022.docx", "A 10567-2022")</f>
        <v/>
      </c>
      <c r="W53">
        <f>HYPERLINK("https://klasma.github.io/Logging_LAHOLM/klagomålsmail/A 10567-2022.docx", "A 10567-2022")</f>
        <v/>
      </c>
      <c r="X53">
        <f>HYPERLINK("https://klasma.github.io/Logging_LAHOLM/tillsyn/A 10567-2022.docx", "A 10567-2022")</f>
        <v/>
      </c>
      <c r="Y53">
        <f>HYPERLINK("https://klasma.github.io/Logging_LAHOLM/tillsynsmail/A 10567-2022.docx", "A 10567-2022")</f>
        <v/>
      </c>
    </row>
    <row r="54" ht="15" customHeight="1">
      <c r="A54" t="inlineStr">
        <is>
          <t>A 22842-2022</t>
        </is>
      </c>
      <c r="B54" s="1" t="n">
        <v>44715</v>
      </c>
      <c r="C54" s="1" t="n">
        <v>45203</v>
      </c>
      <c r="D54" t="inlineStr">
        <is>
          <t>HALLANDS LÄN</t>
        </is>
      </c>
      <c r="E54" t="inlineStr">
        <is>
          <t>HALMSTAD</t>
        </is>
      </c>
      <c r="G54" t="n">
        <v>6.1</v>
      </c>
      <c r="H54" t="n">
        <v>1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Spillkråka</t>
        </is>
      </c>
      <c r="S54">
        <f>HYPERLINK("https://klasma.github.io/Logging_HALMSTAD/artfynd/A 22842-2022.xlsx", "A 22842-2022")</f>
        <v/>
      </c>
      <c r="T54">
        <f>HYPERLINK("https://klasma.github.io/Logging_HALMSTAD/kartor/A 22842-2022.png", "A 22842-2022")</f>
        <v/>
      </c>
      <c r="V54">
        <f>HYPERLINK("https://klasma.github.io/Logging_HALMSTAD/klagomål/A 22842-2022.docx", "A 22842-2022")</f>
        <v/>
      </c>
      <c r="W54">
        <f>HYPERLINK("https://klasma.github.io/Logging_HALMSTAD/klagomålsmail/A 22842-2022.docx", "A 22842-2022")</f>
        <v/>
      </c>
      <c r="X54">
        <f>HYPERLINK("https://klasma.github.io/Logging_HALMSTAD/tillsyn/A 22842-2022.docx", "A 22842-2022")</f>
        <v/>
      </c>
      <c r="Y54">
        <f>HYPERLINK("https://klasma.github.io/Logging_HALMSTAD/tillsynsmail/A 22842-2022.docx", "A 22842-2022")</f>
        <v/>
      </c>
    </row>
    <row r="55" ht="15" customHeight="1">
      <c r="A55" t="inlineStr">
        <is>
          <t>A 24399-2022</t>
        </is>
      </c>
      <c r="B55" s="1" t="n">
        <v>44726</v>
      </c>
      <c r="C55" s="1" t="n">
        <v>45203</v>
      </c>
      <c r="D55" t="inlineStr">
        <is>
          <t>HALLANDS LÄN</t>
        </is>
      </c>
      <c r="E55" t="inlineStr">
        <is>
          <t>LAHOLM</t>
        </is>
      </c>
      <c r="G55" t="n">
        <v>1.8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Småvänderot</t>
        </is>
      </c>
      <c r="S55">
        <f>HYPERLINK("https://klasma.github.io/Logging_LAHOLM/artfynd/A 24399-2022.xlsx", "A 24399-2022")</f>
        <v/>
      </c>
      <c r="T55">
        <f>HYPERLINK("https://klasma.github.io/Logging_LAHOLM/kartor/A 24399-2022.png", "A 24399-2022")</f>
        <v/>
      </c>
      <c r="V55">
        <f>HYPERLINK("https://klasma.github.io/Logging_LAHOLM/klagomål/A 24399-2022.docx", "A 24399-2022")</f>
        <v/>
      </c>
      <c r="W55">
        <f>HYPERLINK("https://klasma.github.io/Logging_LAHOLM/klagomålsmail/A 24399-2022.docx", "A 24399-2022")</f>
        <v/>
      </c>
      <c r="X55">
        <f>HYPERLINK("https://klasma.github.io/Logging_LAHOLM/tillsyn/A 24399-2022.docx", "A 24399-2022")</f>
        <v/>
      </c>
      <c r="Y55">
        <f>HYPERLINK("https://klasma.github.io/Logging_LAHOLM/tillsynsmail/A 24399-2022.docx", "A 24399-2022")</f>
        <v/>
      </c>
    </row>
    <row r="56" ht="15" customHeight="1">
      <c r="A56" t="inlineStr">
        <is>
          <t>A 42421-2022</t>
        </is>
      </c>
      <c r="B56" s="1" t="n">
        <v>44831</v>
      </c>
      <c r="C56" s="1" t="n">
        <v>45203</v>
      </c>
      <c r="D56" t="inlineStr">
        <is>
          <t>HALLANDS LÄN</t>
        </is>
      </c>
      <c r="E56" t="inlineStr">
        <is>
          <t>LAHOLM</t>
        </is>
      </c>
      <c r="G56" t="n">
        <v>1.8</v>
      </c>
      <c r="H56" t="n">
        <v>0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Småvänderot</t>
        </is>
      </c>
      <c r="S56">
        <f>HYPERLINK("https://klasma.github.io/Logging_LAHOLM/artfynd/A 42421-2022.xlsx", "A 42421-2022")</f>
        <v/>
      </c>
      <c r="T56">
        <f>HYPERLINK("https://klasma.github.io/Logging_LAHOLM/kartor/A 42421-2022.png", "A 42421-2022")</f>
        <v/>
      </c>
      <c r="V56">
        <f>HYPERLINK("https://klasma.github.io/Logging_LAHOLM/klagomål/A 42421-2022.docx", "A 42421-2022")</f>
        <v/>
      </c>
      <c r="W56">
        <f>HYPERLINK("https://klasma.github.io/Logging_LAHOLM/klagomålsmail/A 42421-2022.docx", "A 42421-2022")</f>
        <v/>
      </c>
      <c r="X56">
        <f>HYPERLINK("https://klasma.github.io/Logging_LAHOLM/tillsyn/A 42421-2022.docx", "A 42421-2022")</f>
        <v/>
      </c>
      <c r="Y56">
        <f>HYPERLINK("https://klasma.github.io/Logging_LAHOLM/tillsynsmail/A 42421-2022.docx", "A 42421-2022")</f>
        <v/>
      </c>
    </row>
    <row r="57" ht="15" customHeight="1">
      <c r="A57" t="inlineStr">
        <is>
          <t>A 43362-2022</t>
        </is>
      </c>
      <c r="B57" s="1" t="n">
        <v>44834</v>
      </c>
      <c r="C57" s="1" t="n">
        <v>45203</v>
      </c>
      <c r="D57" t="inlineStr">
        <is>
          <t>HALLANDS LÄN</t>
        </is>
      </c>
      <c r="E57" t="inlineStr">
        <is>
          <t>VARBERG</t>
        </is>
      </c>
      <c r="G57" t="n">
        <v>2.9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Dvärgpipistrell</t>
        </is>
      </c>
      <c r="S57">
        <f>HYPERLINK("https://klasma.github.io/Logging_VARBERG/artfynd/A 43362-2022.xlsx", "A 43362-2022")</f>
        <v/>
      </c>
      <c r="T57">
        <f>HYPERLINK("https://klasma.github.io/Logging_VARBERG/kartor/A 43362-2022.png", "A 43362-2022")</f>
        <v/>
      </c>
      <c r="V57">
        <f>HYPERLINK("https://klasma.github.io/Logging_VARBERG/klagomål/A 43362-2022.docx", "A 43362-2022")</f>
        <v/>
      </c>
      <c r="W57">
        <f>HYPERLINK("https://klasma.github.io/Logging_VARBERG/klagomålsmail/A 43362-2022.docx", "A 43362-2022")</f>
        <v/>
      </c>
      <c r="X57">
        <f>HYPERLINK("https://klasma.github.io/Logging_VARBERG/tillsyn/A 43362-2022.docx", "A 43362-2022")</f>
        <v/>
      </c>
      <c r="Y57">
        <f>HYPERLINK("https://klasma.github.io/Logging_VARBERG/tillsynsmail/A 43362-2022.docx", "A 43362-2022")</f>
        <v/>
      </c>
    </row>
    <row r="58" ht="15" customHeight="1">
      <c r="A58" t="inlineStr">
        <is>
          <t>A 44937-2022</t>
        </is>
      </c>
      <c r="B58" s="1" t="n">
        <v>44840</v>
      </c>
      <c r="C58" s="1" t="n">
        <v>45203</v>
      </c>
      <c r="D58" t="inlineStr">
        <is>
          <t>HALLANDS LÄN</t>
        </is>
      </c>
      <c r="E58" t="inlineStr">
        <is>
          <t>HALMSTAD</t>
        </is>
      </c>
      <c r="F58" t="inlineStr">
        <is>
          <t>Sveaskog</t>
        </is>
      </c>
      <c r="G58" t="n">
        <v>15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Granbräken</t>
        </is>
      </c>
      <c r="S58">
        <f>HYPERLINK("https://klasma.github.io/Logging_HALMSTAD/artfynd/A 44937-2022.xlsx", "A 44937-2022")</f>
        <v/>
      </c>
      <c r="T58">
        <f>HYPERLINK("https://klasma.github.io/Logging_HALMSTAD/kartor/A 44937-2022.png", "A 44937-2022")</f>
        <v/>
      </c>
      <c r="V58">
        <f>HYPERLINK("https://klasma.github.io/Logging_HALMSTAD/klagomål/A 44937-2022.docx", "A 44937-2022")</f>
        <v/>
      </c>
      <c r="W58">
        <f>HYPERLINK("https://klasma.github.io/Logging_HALMSTAD/klagomålsmail/A 44937-2022.docx", "A 44937-2022")</f>
        <v/>
      </c>
      <c r="X58">
        <f>HYPERLINK("https://klasma.github.io/Logging_HALMSTAD/tillsyn/A 44937-2022.docx", "A 44937-2022")</f>
        <v/>
      </c>
      <c r="Y58">
        <f>HYPERLINK("https://klasma.github.io/Logging_HALMSTAD/tillsynsmail/A 44937-2022.docx", "A 44937-2022")</f>
        <v/>
      </c>
    </row>
    <row r="59" ht="15" customHeight="1">
      <c r="A59" t="inlineStr">
        <is>
          <t>A 49551-2022</t>
        </is>
      </c>
      <c r="B59" s="1" t="n">
        <v>44862</v>
      </c>
      <c r="C59" s="1" t="n">
        <v>45203</v>
      </c>
      <c r="D59" t="inlineStr">
        <is>
          <t>HALLANDS LÄN</t>
        </is>
      </c>
      <c r="E59" t="inlineStr">
        <is>
          <t>VARBERG</t>
        </is>
      </c>
      <c r="G59" t="n">
        <v>2.1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Guldlockmossa</t>
        </is>
      </c>
      <c r="S59">
        <f>HYPERLINK("https://klasma.github.io/Logging_VARBERG/artfynd/A 49551-2022.xlsx", "A 49551-2022")</f>
        <v/>
      </c>
      <c r="T59">
        <f>HYPERLINK("https://klasma.github.io/Logging_VARBERG/kartor/A 49551-2022.png", "A 49551-2022")</f>
        <v/>
      </c>
      <c r="V59">
        <f>HYPERLINK("https://klasma.github.io/Logging_VARBERG/klagomål/A 49551-2022.docx", "A 49551-2022")</f>
        <v/>
      </c>
      <c r="W59">
        <f>HYPERLINK("https://klasma.github.io/Logging_VARBERG/klagomålsmail/A 49551-2022.docx", "A 49551-2022")</f>
        <v/>
      </c>
      <c r="X59">
        <f>HYPERLINK("https://klasma.github.io/Logging_VARBERG/tillsyn/A 49551-2022.docx", "A 49551-2022")</f>
        <v/>
      </c>
      <c r="Y59">
        <f>HYPERLINK("https://klasma.github.io/Logging_VARBERG/tillsynsmail/A 49551-2022.docx", "A 49551-2022")</f>
        <v/>
      </c>
    </row>
    <row r="60" ht="15" customHeight="1">
      <c r="A60" t="inlineStr">
        <is>
          <t>A 52318-2022</t>
        </is>
      </c>
      <c r="B60" s="1" t="n">
        <v>44873</v>
      </c>
      <c r="C60" s="1" t="n">
        <v>45203</v>
      </c>
      <c r="D60" t="inlineStr">
        <is>
          <t>HALLANDS LÄN</t>
        </is>
      </c>
      <c r="E60" t="inlineStr">
        <is>
          <t>KUNGSBACKA</t>
        </is>
      </c>
      <c r="G60" t="n">
        <v>2.3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Fläcknycklar</t>
        </is>
      </c>
      <c r="S60">
        <f>HYPERLINK("https://klasma.github.io/Logging_KUNGSBACKA/artfynd/A 52318-2022.xlsx", "A 52318-2022")</f>
        <v/>
      </c>
      <c r="T60">
        <f>HYPERLINK("https://klasma.github.io/Logging_KUNGSBACKA/kartor/A 52318-2022.png", "A 52318-2022")</f>
        <v/>
      </c>
      <c r="V60">
        <f>HYPERLINK("https://klasma.github.io/Logging_KUNGSBACKA/klagomål/A 52318-2022.docx", "A 52318-2022")</f>
        <v/>
      </c>
      <c r="W60">
        <f>HYPERLINK("https://klasma.github.io/Logging_KUNGSBACKA/klagomålsmail/A 52318-2022.docx", "A 52318-2022")</f>
        <v/>
      </c>
      <c r="X60">
        <f>HYPERLINK("https://klasma.github.io/Logging_KUNGSBACKA/tillsyn/A 52318-2022.docx", "A 52318-2022")</f>
        <v/>
      </c>
      <c r="Y60">
        <f>HYPERLINK("https://klasma.github.io/Logging_KUNGSBACKA/tillsynsmail/A 52318-2022.docx", "A 52318-2022")</f>
        <v/>
      </c>
    </row>
    <row r="61" ht="15" customHeight="1">
      <c r="A61" t="inlineStr">
        <is>
          <t>A 57564-2022</t>
        </is>
      </c>
      <c r="B61" s="1" t="n">
        <v>44896</v>
      </c>
      <c r="C61" s="1" t="n">
        <v>45203</v>
      </c>
      <c r="D61" t="inlineStr">
        <is>
          <t>HALLANDS LÄN</t>
        </is>
      </c>
      <c r="E61" t="inlineStr">
        <is>
          <t>VARBERG</t>
        </is>
      </c>
      <c r="G61" t="n">
        <v>3.1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Lappuggla</t>
        </is>
      </c>
      <c r="S61">
        <f>HYPERLINK("https://klasma.github.io/Logging_VARBERG/artfynd/A 57564-2022.xlsx", "A 57564-2022")</f>
        <v/>
      </c>
      <c r="T61">
        <f>HYPERLINK("https://klasma.github.io/Logging_VARBERG/kartor/A 57564-2022.png", "A 57564-2022")</f>
        <v/>
      </c>
      <c r="V61">
        <f>HYPERLINK("https://klasma.github.io/Logging_VARBERG/klagomål/A 57564-2022.docx", "A 57564-2022")</f>
        <v/>
      </c>
      <c r="W61">
        <f>HYPERLINK("https://klasma.github.io/Logging_VARBERG/klagomålsmail/A 57564-2022.docx", "A 57564-2022")</f>
        <v/>
      </c>
      <c r="X61">
        <f>HYPERLINK("https://klasma.github.io/Logging_VARBERG/tillsyn/A 57564-2022.docx", "A 57564-2022")</f>
        <v/>
      </c>
      <c r="Y61">
        <f>HYPERLINK("https://klasma.github.io/Logging_VARBERG/tillsynsmail/A 57564-2022.docx", "A 57564-2022")</f>
        <v/>
      </c>
    </row>
    <row r="62" ht="15" customHeight="1">
      <c r="A62" t="inlineStr">
        <is>
          <t>A 3062-2023</t>
        </is>
      </c>
      <c r="B62" s="1" t="n">
        <v>44946</v>
      </c>
      <c r="C62" s="1" t="n">
        <v>45203</v>
      </c>
      <c r="D62" t="inlineStr">
        <is>
          <t>HALLANDS LÄN</t>
        </is>
      </c>
      <c r="E62" t="inlineStr">
        <is>
          <t>FALKENBERG</t>
        </is>
      </c>
      <c r="G62" t="n">
        <v>2.1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Loppstarr</t>
        </is>
      </c>
      <c r="S62">
        <f>HYPERLINK("https://klasma.github.io/Logging_FALKENBERG/artfynd/A 3062-2023.xlsx", "A 3062-2023")</f>
        <v/>
      </c>
      <c r="T62">
        <f>HYPERLINK("https://klasma.github.io/Logging_FALKENBERG/kartor/A 3062-2023.png", "A 3062-2023")</f>
        <v/>
      </c>
      <c r="V62">
        <f>HYPERLINK("https://klasma.github.io/Logging_FALKENBERG/klagomål/A 3062-2023.docx", "A 3062-2023")</f>
        <v/>
      </c>
      <c r="W62">
        <f>HYPERLINK("https://klasma.github.io/Logging_FALKENBERG/klagomålsmail/A 3062-2023.docx", "A 3062-2023")</f>
        <v/>
      </c>
      <c r="X62">
        <f>HYPERLINK("https://klasma.github.io/Logging_FALKENBERG/tillsyn/A 3062-2023.docx", "A 3062-2023")</f>
        <v/>
      </c>
      <c r="Y62">
        <f>HYPERLINK("https://klasma.github.io/Logging_FALKENBERG/tillsynsmail/A 3062-2023.docx", "A 3062-2023")</f>
        <v/>
      </c>
    </row>
    <row r="63" ht="15" customHeight="1">
      <c r="A63" t="inlineStr">
        <is>
          <t>A 9006-2023</t>
        </is>
      </c>
      <c r="B63" s="1" t="n">
        <v>44979</v>
      </c>
      <c r="C63" s="1" t="n">
        <v>45203</v>
      </c>
      <c r="D63" t="inlineStr">
        <is>
          <t>HALLANDS LÄN</t>
        </is>
      </c>
      <c r="E63" t="inlineStr">
        <is>
          <t>KUNGSBACKA</t>
        </is>
      </c>
      <c r="G63" t="n">
        <v>13.5</v>
      </c>
      <c r="H63" t="n">
        <v>1</v>
      </c>
      <c r="I63" t="n">
        <v>0</v>
      </c>
      <c r="J63" t="n">
        <v>0</v>
      </c>
      <c r="K63" t="n">
        <v>1</v>
      </c>
      <c r="L63" t="n">
        <v>0</v>
      </c>
      <c r="M63" t="n">
        <v>0</v>
      </c>
      <c r="N63" t="n">
        <v>0</v>
      </c>
      <c r="O63" t="n">
        <v>1</v>
      </c>
      <c r="P63" t="n">
        <v>1</v>
      </c>
      <c r="Q63" t="n">
        <v>1</v>
      </c>
      <c r="R63" s="2" t="inlineStr">
        <is>
          <t>Hedjohannesört</t>
        </is>
      </c>
      <c r="S63">
        <f>HYPERLINK("https://klasma.github.io/Logging_KUNGSBACKA/artfynd/A 9006-2023.xlsx", "A 9006-2023")</f>
        <v/>
      </c>
      <c r="T63">
        <f>HYPERLINK("https://klasma.github.io/Logging_KUNGSBACKA/kartor/A 9006-2023.png", "A 9006-2023")</f>
        <v/>
      </c>
      <c r="V63">
        <f>HYPERLINK("https://klasma.github.io/Logging_KUNGSBACKA/klagomål/A 9006-2023.docx", "A 9006-2023")</f>
        <v/>
      </c>
      <c r="W63">
        <f>HYPERLINK("https://klasma.github.io/Logging_KUNGSBACKA/klagomålsmail/A 9006-2023.docx", "A 9006-2023")</f>
        <v/>
      </c>
      <c r="X63">
        <f>HYPERLINK("https://klasma.github.io/Logging_KUNGSBACKA/tillsyn/A 9006-2023.docx", "A 9006-2023")</f>
        <v/>
      </c>
      <c r="Y63">
        <f>HYPERLINK("https://klasma.github.io/Logging_KUNGSBACKA/tillsynsmail/A 9006-2023.docx", "A 9006-2023")</f>
        <v/>
      </c>
    </row>
    <row r="64" ht="15" customHeight="1">
      <c r="A64" t="inlineStr">
        <is>
          <t>A 23050-2023</t>
        </is>
      </c>
      <c r="B64" s="1" t="n">
        <v>45075</v>
      </c>
      <c r="C64" s="1" t="n">
        <v>45203</v>
      </c>
      <c r="D64" t="inlineStr">
        <is>
          <t>HALLANDS LÄN</t>
        </is>
      </c>
      <c r="E64" t="inlineStr">
        <is>
          <t>VARBERG</t>
        </is>
      </c>
      <c r="G64" t="n">
        <v>1.4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Kambräken</t>
        </is>
      </c>
      <c r="S64">
        <f>HYPERLINK("https://klasma.github.io/Logging_VARBERG/artfynd/A 23050-2023.xlsx", "A 23050-2023")</f>
        <v/>
      </c>
      <c r="T64">
        <f>HYPERLINK("https://klasma.github.io/Logging_VARBERG/kartor/A 23050-2023.png", "A 23050-2023")</f>
        <v/>
      </c>
      <c r="V64">
        <f>HYPERLINK("https://klasma.github.io/Logging_VARBERG/klagomål/A 23050-2023.docx", "A 23050-2023")</f>
        <v/>
      </c>
      <c r="W64">
        <f>HYPERLINK("https://klasma.github.io/Logging_VARBERG/klagomålsmail/A 23050-2023.docx", "A 23050-2023")</f>
        <v/>
      </c>
      <c r="X64">
        <f>HYPERLINK("https://klasma.github.io/Logging_VARBERG/tillsyn/A 23050-2023.docx", "A 23050-2023")</f>
        <v/>
      </c>
      <c r="Y64">
        <f>HYPERLINK("https://klasma.github.io/Logging_VARBERG/tillsynsmail/A 23050-2023.docx", "A 23050-2023")</f>
        <v/>
      </c>
    </row>
    <row r="65" ht="15" customHeight="1">
      <c r="A65" t="inlineStr">
        <is>
          <t>A 30046-2023</t>
        </is>
      </c>
      <c r="B65" s="1" t="n">
        <v>45099</v>
      </c>
      <c r="C65" s="1" t="n">
        <v>45203</v>
      </c>
      <c r="D65" t="inlineStr">
        <is>
          <t>HALLANDS LÄN</t>
        </is>
      </c>
      <c r="E65" t="inlineStr">
        <is>
          <t>HALMSTAD</t>
        </is>
      </c>
      <c r="G65" t="n">
        <v>5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Spillkråka</t>
        </is>
      </c>
      <c r="S65">
        <f>HYPERLINK("https://klasma.github.io/Logging_HALMSTAD/artfynd/A 30046-2023.xlsx", "A 30046-2023")</f>
        <v/>
      </c>
      <c r="T65">
        <f>HYPERLINK("https://klasma.github.io/Logging_HALMSTAD/kartor/A 30046-2023.png", "A 30046-2023")</f>
        <v/>
      </c>
      <c r="V65">
        <f>HYPERLINK("https://klasma.github.io/Logging_HALMSTAD/klagomål/A 30046-2023.docx", "A 30046-2023")</f>
        <v/>
      </c>
      <c r="W65">
        <f>HYPERLINK("https://klasma.github.io/Logging_HALMSTAD/klagomålsmail/A 30046-2023.docx", "A 30046-2023")</f>
        <v/>
      </c>
      <c r="X65">
        <f>HYPERLINK("https://klasma.github.io/Logging_HALMSTAD/tillsyn/A 30046-2023.docx", "A 30046-2023")</f>
        <v/>
      </c>
      <c r="Y65">
        <f>HYPERLINK("https://klasma.github.io/Logging_HALMSTAD/tillsynsmail/A 30046-2023.docx", "A 30046-2023")</f>
        <v/>
      </c>
    </row>
    <row r="66" ht="15" customHeight="1">
      <c r="A66" t="inlineStr">
        <is>
          <t>A 34831-2023</t>
        </is>
      </c>
      <c r="B66" s="1" t="n">
        <v>45141</v>
      </c>
      <c r="C66" s="1" t="n">
        <v>45203</v>
      </c>
      <c r="D66" t="inlineStr">
        <is>
          <t>HALLANDS LÄN</t>
        </is>
      </c>
      <c r="E66" t="inlineStr">
        <is>
          <t>VARBERG</t>
        </is>
      </c>
      <c r="G66" t="n">
        <v>1.1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Kambräken</t>
        </is>
      </c>
      <c r="S66">
        <f>HYPERLINK("https://klasma.github.io/Logging_VARBERG/artfynd/A 34831-2023.xlsx", "A 34831-2023")</f>
        <v/>
      </c>
      <c r="T66">
        <f>HYPERLINK("https://klasma.github.io/Logging_VARBERG/kartor/A 34831-2023.png", "A 34831-2023")</f>
        <v/>
      </c>
      <c r="V66">
        <f>HYPERLINK("https://klasma.github.io/Logging_VARBERG/klagomål/A 34831-2023.docx", "A 34831-2023")</f>
        <v/>
      </c>
      <c r="W66">
        <f>HYPERLINK("https://klasma.github.io/Logging_VARBERG/klagomålsmail/A 34831-2023.docx", "A 34831-2023")</f>
        <v/>
      </c>
      <c r="X66">
        <f>HYPERLINK("https://klasma.github.io/Logging_VARBERG/tillsyn/A 34831-2023.docx", "A 34831-2023")</f>
        <v/>
      </c>
      <c r="Y66">
        <f>HYPERLINK("https://klasma.github.io/Logging_VARBERG/tillsynsmail/A 34831-2023.docx", "A 34831-2023")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45203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HYPERLINK("https://klasma.github.io/Logging_VARBERG/artfynd/A 34833-2023.xlsx", "A 34833-2023")</f>
        <v/>
      </c>
      <c r="T67">
        <f>HYPERLINK("https://klasma.github.io/Logging_VARBERG/kartor/A 34833-2023.png", "A 34833-2023")</f>
        <v/>
      </c>
      <c r="V67">
        <f>HYPERLINK("https://klasma.github.io/Logging_VARBERG/klagomål/A 34833-2023.docx", "A 34833-2023")</f>
        <v/>
      </c>
      <c r="W67">
        <f>HYPERLINK("https://klasma.github.io/Logging_VARBERG/klagomålsmail/A 34833-2023.docx", "A 34833-2023")</f>
        <v/>
      </c>
      <c r="X67">
        <f>HYPERLINK("https://klasma.github.io/Logging_VARBERG/tillsyn/A 34833-2023.docx", "A 34833-2023")</f>
        <v/>
      </c>
      <c r="Y67">
        <f>HYPERLINK("https://klasma.github.io/Logging_VARBERG/tillsynsmail/A 34833-2023.docx", "A 34833-2023")</f>
        <v/>
      </c>
    </row>
    <row r="68" ht="15" customHeight="1">
      <c r="A68" t="inlineStr">
        <is>
          <t>A 37556-2023</t>
        </is>
      </c>
      <c r="B68" s="1" t="n">
        <v>45159</v>
      </c>
      <c r="C68" s="1" t="n">
        <v>45203</v>
      </c>
      <c r="D68" t="inlineStr">
        <is>
          <t>HALLANDS LÄN</t>
        </is>
      </c>
      <c r="E68" t="inlineStr">
        <is>
          <t>LAHOLM</t>
        </is>
      </c>
      <c r="G68" t="n">
        <v>0.9</v>
      </c>
      <c r="H68" t="n">
        <v>0</v>
      </c>
      <c r="I68" t="n">
        <v>0</v>
      </c>
      <c r="J68" t="n">
        <v>0</v>
      </c>
      <c r="K68" t="n">
        <v>1</v>
      </c>
      <c r="L68" t="n">
        <v>0</v>
      </c>
      <c r="M68" t="n">
        <v>0</v>
      </c>
      <c r="N68" t="n">
        <v>0</v>
      </c>
      <c r="O68" t="n">
        <v>1</v>
      </c>
      <c r="P68" t="n">
        <v>1</v>
      </c>
      <c r="Q68" t="n">
        <v>1</v>
      </c>
      <c r="R68" s="2" t="inlineStr">
        <is>
          <t>Vildris</t>
        </is>
      </c>
      <c r="S68">
        <f>HYPERLINK("https://klasma.github.io/Logging_LAHOLM/artfynd/A 37556-2023.xlsx", "A 37556-2023")</f>
        <v/>
      </c>
      <c r="T68">
        <f>HYPERLINK("https://klasma.github.io/Logging_LAHOLM/kartor/A 37556-2023.png", "A 37556-2023")</f>
        <v/>
      </c>
      <c r="V68">
        <f>HYPERLINK("https://klasma.github.io/Logging_LAHOLM/klagomål/A 37556-2023.docx", "A 37556-2023")</f>
        <v/>
      </c>
      <c r="W68">
        <f>HYPERLINK("https://klasma.github.io/Logging_LAHOLM/klagomålsmail/A 37556-2023.docx", "A 37556-2023")</f>
        <v/>
      </c>
      <c r="X68">
        <f>HYPERLINK("https://klasma.github.io/Logging_LAHOLM/tillsyn/A 37556-2023.docx", "A 37556-2023")</f>
        <v/>
      </c>
      <c r="Y68">
        <f>HYPERLINK("https://klasma.github.io/Logging_LAHOLM/tillsynsmail/A 37556-2023.docx", "A 37556-2023")</f>
        <v/>
      </c>
    </row>
    <row r="69" ht="15" customHeight="1">
      <c r="A69" t="inlineStr">
        <is>
          <t>A 46459-2023</t>
        </is>
      </c>
      <c r="B69" s="1" t="n">
        <v>45197</v>
      </c>
      <c r="C69" s="1" t="n">
        <v>45203</v>
      </c>
      <c r="D69" t="inlineStr">
        <is>
          <t>HALLANDS LÄN</t>
        </is>
      </c>
      <c r="E69" t="inlineStr">
        <is>
          <t>KUNGSBACKA</t>
        </is>
      </c>
      <c r="F69" t="inlineStr">
        <is>
          <t>Övriga Aktiebolag</t>
        </is>
      </c>
      <c r="G69" t="n">
        <v>5.4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Drillsnäppa</t>
        </is>
      </c>
      <c r="S69">
        <f>HYPERLINK("https://klasma.github.io/Logging_KUNGSBACKA/artfynd/A 46459-2023.xlsx", "A 46459-2023")</f>
        <v/>
      </c>
      <c r="T69">
        <f>HYPERLINK("https://klasma.github.io/Logging_KUNGSBACKA/kartor/A 46459-2023.png", "A 46459-2023")</f>
        <v/>
      </c>
      <c r="V69">
        <f>HYPERLINK("https://klasma.github.io/Logging_KUNGSBACKA/klagomål/A 46459-2023.docx", "A 46459-2023")</f>
        <v/>
      </c>
      <c r="W69">
        <f>HYPERLINK("https://klasma.github.io/Logging_KUNGSBACKA/klagomålsmail/A 46459-2023.docx", "A 46459-2023")</f>
        <v/>
      </c>
      <c r="X69">
        <f>HYPERLINK("https://klasma.github.io/Logging_KUNGSBACKA/tillsyn/A 46459-2023.docx", "A 46459-2023")</f>
        <v/>
      </c>
      <c r="Y69">
        <f>HYPERLINK("https://klasma.github.io/Logging_KUNGSBACKA/tillsynsmail/A 46459-2023.docx", "A 46459-2023")</f>
        <v/>
      </c>
    </row>
    <row r="70" ht="15" customHeight="1">
      <c r="A70" t="inlineStr">
        <is>
          <t>A 33891-2018</t>
        </is>
      </c>
      <c r="B70" s="1" t="n">
        <v>43314</v>
      </c>
      <c r="C70" s="1" t="n">
        <v>45203</v>
      </c>
      <c r="D70" t="inlineStr">
        <is>
          <t>HALLANDS LÄN</t>
        </is>
      </c>
      <c r="E70" t="inlineStr">
        <is>
          <t>HALMSTAD</t>
        </is>
      </c>
      <c r="G70" t="n">
        <v>3.2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33905-2018</t>
        </is>
      </c>
      <c r="B71" s="1" t="n">
        <v>43314</v>
      </c>
      <c r="C71" s="1" t="n">
        <v>45203</v>
      </c>
      <c r="D71" t="inlineStr">
        <is>
          <t>HALLANDS LÄN</t>
        </is>
      </c>
      <c r="E71" t="inlineStr">
        <is>
          <t>HALMSTAD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34198-2018</t>
        </is>
      </c>
      <c r="B72" s="1" t="n">
        <v>43318</v>
      </c>
      <c r="C72" s="1" t="n">
        <v>45203</v>
      </c>
      <c r="D72" t="inlineStr">
        <is>
          <t>HALLANDS LÄN</t>
        </is>
      </c>
      <c r="E72" t="inlineStr">
        <is>
          <t>HALMSTAD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34213-2018</t>
        </is>
      </c>
      <c r="B73" s="1" t="n">
        <v>43318</v>
      </c>
      <c r="C73" s="1" t="n">
        <v>45203</v>
      </c>
      <c r="D73" t="inlineStr">
        <is>
          <t>HALLANDS LÄN</t>
        </is>
      </c>
      <c r="E73" t="inlineStr">
        <is>
          <t>HALMSTAD</t>
        </is>
      </c>
      <c r="G73" t="n">
        <v>0.3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34357-2018</t>
        </is>
      </c>
      <c r="B74" s="1" t="n">
        <v>43319</v>
      </c>
      <c r="C74" s="1" t="n">
        <v>45203</v>
      </c>
      <c r="D74" t="inlineStr">
        <is>
          <t>HALLANDS LÄN</t>
        </is>
      </c>
      <c r="E74" t="inlineStr">
        <is>
          <t>HYLTE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35358-2018</t>
        </is>
      </c>
      <c r="B75" s="1" t="n">
        <v>43325</v>
      </c>
      <c r="C75" s="1" t="n">
        <v>45203</v>
      </c>
      <c r="D75" t="inlineStr">
        <is>
          <t>HALLANDS LÄN</t>
        </is>
      </c>
      <c r="E75" t="inlineStr">
        <is>
          <t>LAHOLM</t>
        </is>
      </c>
      <c r="F75" t="inlineStr">
        <is>
          <t>Naturvårdsverket</t>
        </is>
      </c>
      <c r="G75" t="n">
        <v>4.9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35829-2018</t>
        </is>
      </c>
      <c r="B76" s="1" t="n">
        <v>43326</v>
      </c>
      <c r="C76" s="1" t="n">
        <v>45203</v>
      </c>
      <c r="D76" t="inlineStr">
        <is>
          <t>HALLANDS LÄN</t>
        </is>
      </c>
      <c r="E76" t="inlineStr">
        <is>
          <t>KUNGSBACKA</t>
        </is>
      </c>
      <c r="G76" t="n">
        <v>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36570-2018</t>
        </is>
      </c>
      <c r="B77" s="1" t="n">
        <v>43329</v>
      </c>
      <c r="C77" s="1" t="n">
        <v>45203</v>
      </c>
      <c r="D77" t="inlineStr">
        <is>
          <t>HALLANDS LÄN</t>
        </is>
      </c>
      <c r="E77" t="inlineStr">
        <is>
          <t>LAHOLM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38604-2018</t>
        </is>
      </c>
      <c r="B78" s="1" t="n">
        <v>43335</v>
      </c>
      <c r="C78" s="1" t="n">
        <v>45203</v>
      </c>
      <c r="D78" t="inlineStr">
        <is>
          <t>HALLANDS LÄN</t>
        </is>
      </c>
      <c r="E78" t="inlineStr">
        <is>
          <t>LAHOLM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38595-2018</t>
        </is>
      </c>
      <c r="B79" s="1" t="n">
        <v>43335</v>
      </c>
      <c r="C79" s="1" t="n">
        <v>45203</v>
      </c>
      <c r="D79" t="inlineStr">
        <is>
          <t>HALLANDS LÄN</t>
        </is>
      </c>
      <c r="E79" t="inlineStr">
        <is>
          <t>LAHOLM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39896-2018</t>
        </is>
      </c>
      <c r="B80" s="1" t="n">
        <v>43342</v>
      </c>
      <c r="C80" s="1" t="n">
        <v>45203</v>
      </c>
      <c r="D80" t="inlineStr">
        <is>
          <t>HALLANDS LÄN</t>
        </is>
      </c>
      <c r="E80" t="inlineStr">
        <is>
          <t>LAHOLM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41381-2018</t>
        </is>
      </c>
      <c r="B81" s="1" t="n">
        <v>43346</v>
      </c>
      <c r="C81" s="1" t="n">
        <v>45203</v>
      </c>
      <c r="D81" t="inlineStr">
        <is>
          <t>HALLANDS LÄN</t>
        </is>
      </c>
      <c r="E81" t="inlineStr">
        <is>
          <t>FALKENBERG</t>
        </is>
      </c>
      <c r="G81" t="n">
        <v>8.4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40906-2018</t>
        </is>
      </c>
      <c r="B82" s="1" t="n">
        <v>43347</v>
      </c>
      <c r="C82" s="1" t="n">
        <v>45203</v>
      </c>
      <c r="D82" t="inlineStr">
        <is>
          <t>HALLANDS LÄN</t>
        </is>
      </c>
      <c r="E82" t="inlineStr">
        <is>
          <t>FALKENBERG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41149-2018</t>
        </is>
      </c>
      <c r="B83" s="1" t="n">
        <v>43348</v>
      </c>
      <c r="C83" s="1" t="n">
        <v>45203</v>
      </c>
      <c r="D83" t="inlineStr">
        <is>
          <t>HALLANDS LÄN</t>
        </is>
      </c>
      <c r="E83" t="inlineStr">
        <is>
          <t>HYLTE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42783-2018</t>
        </is>
      </c>
      <c r="B84" s="1" t="n">
        <v>43353</v>
      </c>
      <c r="C84" s="1" t="n">
        <v>45203</v>
      </c>
      <c r="D84" t="inlineStr">
        <is>
          <t>HALLANDS LÄN</t>
        </is>
      </c>
      <c r="E84" t="inlineStr">
        <is>
          <t>LAHOLM</t>
        </is>
      </c>
      <c r="F84" t="inlineStr">
        <is>
          <t>Övriga statliga verk och myndigheter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45260-2018</t>
        </is>
      </c>
      <c r="B85" s="1" t="n">
        <v>43361</v>
      </c>
      <c r="C85" s="1" t="n">
        <v>45203</v>
      </c>
      <c r="D85" t="inlineStr">
        <is>
          <t>HALLANDS LÄN</t>
        </is>
      </c>
      <c r="E85" t="inlineStr">
        <is>
          <t>VARBERG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49291-2018</t>
        </is>
      </c>
      <c r="B86" s="1" t="n">
        <v>43374</v>
      </c>
      <c r="C86" s="1" t="n">
        <v>45203</v>
      </c>
      <c r="D86" t="inlineStr">
        <is>
          <t>HALLANDS LÄN</t>
        </is>
      </c>
      <c r="E86" t="inlineStr">
        <is>
          <t>HYLTE</t>
        </is>
      </c>
      <c r="G86" t="n">
        <v>4.9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50770-2018</t>
        </is>
      </c>
      <c r="B87" s="1" t="n">
        <v>43381</v>
      </c>
      <c r="C87" s="1" t="n">
        <v>45203</v>
      </c>
      <c r="D87" t="inlineStr">
        <is>
          <t>HALLANDS LÄN</t>
        </is>
      </c>
      <c r="E87" t="inlineStr">
        <is>
          <t>VARBERG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51704-2018</t>
        </is>
      </c>
      <c r="B88" s="1" t="n">
        <v>43384</v>
      </c>
      <c r="C88" s="1" t="n">
        <v>45203</v>
      </c>
      <c r="D88" t="inlineStr">
        <is>
          <t>HALLANDS LÄN</t>
        </is>
      </c>
      <c r="E88" t="inlineStr">
        <is>
          <t>LAHOLM</t>
        </is>
      </c>
      <c r="G88" t="n">
        <v>0.3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51715-2018</t>
        </is>
      </c>
      <c r="B89" s="1" t="n">
        <v>43384</v>
      </c>
      <c r="C89" s="1" t="n">
        <v>45203</v>
      </c>
      <c r="D89" t="inlineStr">
        <is>
          <t>HALLANDS LÄN</t>
        </is>
      </c>
      <c r="E89" t="inlineStr">
        <is>
          <t>LAHOLM</t>
        </is>
      </c>
      <c r="F89" t="inlineStr">
        <is>
          <t>Kommuner</t>
        </is>
      </c>
      <c r="G89" t="n">
        <v>15.7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53685-2018</t>
        </is>
      </c>
      <c r="B90" s="1" t="n">
        <v>43385</v>
      </c>
      <c r="C90" s="1" t="n">
        <v>45203</v>
      </c>
      <c r="D90" t="inlineStr">
        <is>
          <t>HALLANDS LÄN</t>
        </is>
      </c>
      <c r="E90" t="inlineStr">
        <is>
          <t>LAHOLM</t>
        </is>
      </c>
      <c r="G90" t="n">
        <v>6.7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53797-2018</t>
        </is>
      </c>
      <c r="B91" s="1" t="n">
        <v>43385</v>
      </c>
      <c r="C91" s="1" t="n">
        <v>45203</v>
      </c>
      <c r="D91" t="inlineStr">
        <is>
          <t>HALLANDS LÄN</t>
        </is>
      </c>
      <c r="E91" t="inlineStr">
        <is>
          <t>LAHOLM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53729-2018</t>
        </is>
      </c>
      <c r="B92" s="1" t="n">
        <v>43385</v>
      </c>
      <c r="C92" s="1" t="n">
        <v>45203</v>
      </c>
      <c r="D92" t="inlineStr">
        <is>
          <t>HALLANDS LÄN</t>
        </is>
      </c>
      <c r="E92" t="inlineStr">
        <is>
          <t>LAHOLM</t>
        </is>
      </c>
      <c r="G92" t="n">
        <v>5.5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53686-2018</t>
        </is>
      </c>
      <c r="B93" s="1" t="n">
        <v>43388</v>
      </c>
      <c r="C93" s="1" t="n">
        <v>45203</v>
      </c>
      <c r="D93" t="inlineStr">
        <is>
          <t>HALLANDS LÄN</t>
        </is>
      </c>
      <c r="E93" t="inlineStr">
        <is>
          <t>FALKENBERG</t>
        </is>
      </c>
      <c r="G93" t="n">
        <v>6.6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53684-2018</t>
        </is>
      </c>
      <c r="B94" s="1" t="n">
        <v>43391</v>
      </c>
      <c r="C94" s="1" t="n">
        <v>45203</v>
      </c>
      <c r="D94" t="inlineStr">
        <is>
          <t>HALLANDS LÄN</t>
        </is>
      </c>
      <c r="E94" t="inlineStr">
        <is>
          <t>KUNGSBACKA</t>
        </is>
      </c>
      <c r="G94" t="n">
        <v>5.9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56389-2018</t>
        </is>
      </c>
      <c r="B95" s="1" t="n">
        <v>43395</v>
      </c>
      <c r="C95" s="1" t="n">
        <v>45203</v>
      </c>
      <c r="D95" t="inlineStr">
        <is>
          <t>HALLANDS LÄN</t>
        </is>
      </c>
      <c r="E95" t="inlineStr">
        <is>
          <t>VARBERG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58320-2018</t>
        </is>
      </c>
      <c r="B96" s="1" t="n">
        <v>43398</v>
      </c>
      <c r="C96" s="1" t="n">
        <v>45203</v>
      </c>
      <c r="D96" t="inlineStr">
        <is>
          <t>HALLANDS LÄN</t>
        </is>
      </c>
      <c r="E96" t="inlineStr">
        <is>
          <t>KUNGSBACKA</t>
        </is>
      </c>
      <c r="G96" t="n">
        <v>6.8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57860-2018</t>
        </is>
      </c>
      <c r="B97" s="1" t="n">
        <v>43398</v>
      </c>
      <c r="C97" s="1" t="n">
        <v>45203</v>
      </c>
      <c r="D97" t="inlineStr">
        <is>
          <t>HALLANDS LÄN</t>
        </is>
      </c>
      <c r="E97" t="inlineStr">
        <is>
          <t>FALKENBERG</t>
        </is>
      </c>
      <c r="F97" t="inlineStr">
        <is>
          <t>Kyrkan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58310-2018</t>
        </is>
      </c>
      <c r="B98" s="1" t="n">
        <v>43398</v>
      </c>
      <c r="C98" s="1" t="n">
        <v>45203</v>
      </c>
      <c r="D98" t="inlineStr">
        <is>
          <t>HALLANDS LÄN</t>
        </is>
      </c>
      <c r="E98" t="inlineStr">
        <is>
          <t>KUNGSBACKA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58322-2018</t>
        </is>
      </c>
      <c r="B99" s="1" t="n">
        <v>43398</v>
      </c>
      <c r="C99" s="1" t="n">
        <v>45203</v>
      </c>
      <c r="D99" t="inlineStr">
        <is>
          <t>HALLANDS LÄN</t>
        </is>
      </c>
      <c r="E99" t="inlineStr">
        <is>
          <t>KUNGSBACKA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64958-2018</t>
        </is>
      </c>
      <c r="B100" s="1" t="n">
        <v>43404</v>
      </c>
      <c r="C100" s="1" t="n">
        <v>45203</v>
      </c>
      <c r="D100" t="inlineStr">
        <is>
          <t>HALLANDS LÄN</t>
        </is>
      </c>
      <c r="E100" t="inlineStr">
        <is>
          <t>LAHOLM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59265-2018</t>
        </is>
      </c>
      <c r="B101" s="1" t="n">
        <v>43404</v>
      </c>
      <c r="C101" s="1" t="n">
        <v>45203</v>
      </c>
      <c r="D101" t="inlineStr">
        <is>
          <t>HALLANDS LÄN</t>
        </is>
      </c>
      <c r="E101" t="inlineStr">
        <is>
          <t>LAHOLM</t>
        </is>
      </c>
      <c r="G101" t="n">
        <v>5.8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58182-2018</t>
        </is>
      </c>
      <c r="B102" s="1" t="n">
        <v>43407</v>
      </c>
      <c r="C102" s="1" t="n">
        <v>45203</v>
      </c>
      <c r="D102" t="inlineStr">
        <is>
          <t>HALLANDS LÄN</t>
        </is>
      </c>
      <c r="E102" t="inlineStr">
        <is>
          <t>VARBERG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58308-2018</t>
        </is>
      </c>
      <c r="B103" s="1" t="n">
        <v>43409</v>
      </c>
      <c r="C103" s="1" t="n">
        <v>45203</v>
      </c>
      <c r="D103" t="inlineStr">
        <is>
          <t>HALLANDS LÄN</t>
        </is>
      </c>
      <c r="E103" t="inlineStr">
        <is>
          <t>HYLTE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60696-2018</t>
        </is>
      </c>
      <c r="B104" s="1" t="n">
        <v>43409</v>
      </c>
      <c r="C104" s="1" t="n">
        <v>45203</v>
      </c>
      <c r="D104" t="inlineStr">
        <is>
          <t>HALLANDS LÄN</t>
        </is>
      </c>
      <c r="E104" t="inlineStr">
        <is>
          <t>KUNGSBACKA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58960-2018</t>
        </is>
      </c>
      <c r="B105" s="1" t="n">
        <v>43411</v>
      </c>
      <c r="C105" s="1" t="n">
        <v>45203</v>
      </c>
      <c r="D105" t="inlineStr">
        <is>
          <t>HALLANDS LÄN</t>
        </is>
      </c>
      <c r="E105" t="inlineStr">
        <is>
          <t>HALMSTAD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60923-2018</t>
        </is>
      </c>
      <c r="B106" s="1" t="n">
        <v>43411</v>
      </c>
      <c r="C106" s="1" t="n">
        <v>45203</v>
      </c>
      <c r="D106" t="inlineStr">
        <is>
          <t>HALLANDS LÄN</t>
        </is>
      </c>
      <c r="E106" t="inlineStr">
        <is>
          <t>LAHOLM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60921-2018</t>
        </is>
      </c>
      <c r="B107" s="1" t="n">
        <v>43411</v>
      </c>
      <c r="C107" s="1" t="n">
        <v>45203</v>
      </c>
      <c r="D107" t="inlineStr">
        <is>
          <t>HALLANDS LÄN</t>
        </is>
      </c>
      <c r="E107" t="inlineStr">
        <is>
          <t>LAHOLM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61870-2018</t>
        </is>
      </c>
      <c r="B108" s="1" t="n">
        <v>43413</v>
      </c>
      <c r="C108" s="1" t="n">
        <v>45203</v>
      </c>
      <c r="D108" t="inlineStr">
        <is>
          <t>HALLANDS LÄN</t>
        </is>
      </c>
      <c r="E108" t="inlineStr">
        <is>
          <t>HYLTE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62666-2018</t>
        </is>
      </c>
      <c r="B109" s="1" t="n">
        <v>43413</v>
      </c>
      <c r="C109" s="1" t="n">
        <v>45203</v>
      </c>
      <c r="D109" t="inlineStr">
        <is>
          <t>HALLANDS LÄN</t>
        </is>
      </c>
      <c r="E109" t="inlineStr">
        <is>
          <t>HALMSTAD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61402-2018</t>
        </is>
      </c>
      <c r="B110" s="1" t="n">
        <v>43413</v>
      </c>
      <c r="C110" s="1" t="n">
        <v>45203</v>
      </c>
      <c r="D110" t="inlineStr">
        <is>
          <t>HALLANDS LÄN</t>
        </is>
      </c>
      <c r="E110" t="inlineStr">
        <is>
          <t>HALMSTAD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61386-2018</t>
        </is>
      </c>
      <c r="B111" s="1" t="n">
        <v>43413</v>
      </c>
      <c r="C111" s="1" t="n">
        <v>45203</v>
      </c>
      <c r="D111" t="inlineStr">
        <is>
          <t>HALLANDS LÄN</t>
        </is>
      </c>
      <c r="E111" t="inlineStr">
        <is>
          <t>HALMSTAD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61863-2018</t>
        </is>
      </c>
      <c r="B112" s="1" t="n">
        <v>43413</v>
      </c>
      <c r="C112" s="1" t="n">
        <v>45203</v>
      </c>
      <c r="D112" t="inlineStr">
        <is>
          <t>HALLANDS LÄN</t>
        </is>
      </c>
      <c r="E112" t="inlineStr">
        <is>
          <t>HYLTE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61876-2018</t>
        </is>
      </c>
      <c r="B113" s="1" t="n">
        <v>43413</v>
      </c>
      <c r="C113" s="1" t="n">
        <v>45203</v>
      </c>
      <c r="D113" t="inlineStr">
        <is>
          <t>HALLANDS LÄN</t>
        </is>
      </c>
      <c r="E113" t="inlineStr">
        <is>
          <t>HYLTE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62457-2018</t>
        </is>
      </c>
      <c r="B114" s="1" t="n">
        <v>43415</v>
      </c>
      <c r="C114" s="1" t="n">
        <v>45203</v>
      </c>
      <c r="D114" t="inlineStr">
        <is>
          <t>HALLANDS LÄN</t>
        </is>
      </c>
      <c r="E114" t="inlineStr">
        <is>
          <t>HYLTE</t>
        </is>
      </c>
      <c r="G114" t="n">
        <v>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62459-2018</t>
        </is>
      </c>
      <c r="B115" s="1" t="n">
        <v>43415</v>
      </c>
      <c r="C115" s="1" t="n">
        <v>45203</v>
      </c>
      <c r="D115" t="inlineStr">
        <is>
          <t>HALLANDS LÄN</t>
        </is>
      </c>
      <c r="E115" t="inlineStr">
        <is>
          <t>HYLTE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62487-2018</t>
        </is>
      </c>
      <c r="B116" s="1" t="n">
        <v>43415</v>
      </c>
      <c r="C116" s="1" t="n">
        <v>45203</v>
      </c>
      <c r="D116" t="inlineStr">
        <is>
          <t>HALLANDS LÄN</t>
        </is>
      </c>
      <c r="E116" t="inlineStr">
        <is>
          <t>FALKENBERG</t>
        </is>
      </c>
      <c r="G116" t="n">
        <v>7.5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62456-2018</t>
        </is>
      </c>
      <c r="B117" s="1" t="n">
        <v>43415</v>
      </c>
      <c r="C117" s="1" t="n">
        <v>45203</v>
      </c>
      <c r="D117" t="inlineStr">
        <is>
          <t>HALLANDS LÄN</t>
        </is>
      </c>
      <c r="E117" t="inlineStr">
        <is>
          <t>HYLTE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62339-2018</t>
        </is>
      </c>
      <c r="B118" s="1" t="n">
        <v>43416</v>
      </c>
      <c r="C118" s="1" t="n">
        <v>45203</v>
      </c>
      <c r="D118" t="inlineStr">
        <is>
          <t>HALLANDS LÄN</t>
        </is>
      </c>
      <c r="E118" t="inlineStr">
        <is>
          <t>HALMSTAD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62381-2018</t>
        </is>
      </c>
      <c r="B119" s="1" t="n">
        <v>43416</v>
      </c>
      <c r="C119" s="1" t="n">
        <v>45203</v>
      </c>
      <c r="D119" t="inlineStr">
        <is>
          <t>HALLANDS LÄN</t>
        </is>
      </c>
      <c r="E119" t="inlineStr">
        <is>
          <t>LAHOLM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59144-2018</t>
        </is>
      </c>
      <c r="B120" s="1" t="n">
        <v>43417</v>
      </c>
      <c r="C120" s="1" t="n">
        <v>45203</v>
      </c>
      <c r="D120" t="inlineStr">
        <is>
          <t>HALLANDS LÄN</t>
        </is>
      </c>
      <c r="E120" t="inlineStr">
        <is>
          <t>HALMSTAD</t>
        </is>
      </c>
      <c r="G120" t="n">
        <v>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61966-2018</t>
        </is>
      </c>
      <c r="B121" s="1" t="n">
        <v>43417</v>
      </c>
      <c r="C121" s="1" t="n">
        <v>45203</v>
      </c>
      <c r="D121" t="inlineStr">
        <is>
          <t>HALLANDS LÄN</t>
        </is>
      </c>
      <c r="E121" t="inlineStr">
        <is>
          <t>HALMSTAD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59157-2018</t>
        </is>
      </c>
      <c r="B122" s="1" t="n">
        <v>43417</v>
      </c>
      <c r="C122" s="1" t="n">
        <v>45203</v>
      </c>
      <c r="D122" t="inlineStr">
        <is>
          <t>HALLANDS LÄN</t>
        </is>
      </c>
      <c r="E122" t="inlineStr">
        <is>
          <t>HALMSTAD</t>
        </is>
      </c>
      <c r="G122" t="n">
        <v>4.8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59149-2018</t>
        </is>
      </c>
      <c r="B123" s="1" t="n">
        <v>43417</v>
      </c>
      <c r="C123" s="1" t="n">
        <v>45203</v>
      </c>
      <c r="D123" t="inlineStr">
        <is>
          <t>HALLANDS LÄN</t>
        </is>
      </c>
      <c r="E123" t="inlineStr">
        <is>
          <t>HALMSTAD</t>
        </is>
      </c>
      <c r="G123" t="n">
        <v>11.3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63178-2018</t>
        </is>
      </c>
      <c r="B124" s="1" t="n">
        <v>43418</v>
      </c>
      <c r="C124" s="1" t="n">
        <v>45203</v>
      </c>
      <c r="D124" t="inlineStr">
        <is>
          <t>HALLANDS LÄN</t>
        </is>
      </c>
      <c r="E124" t="inlineStr">
        <is>
          <t>HYLTE</t>
        </is>
      </c>
      <c r="G124" t="n">
        <v>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63883-2018</t>
        </is>
      </c>
      <c r="B125" s="1" t="n">
        <v>43418</v>
      </c>
      <c r="C125" s="1" t="n">
        <v>45203</v>
      </c>
      <c r="D125" t="inlineStr">
        <is>
          <t>HALLANDS LÄN</t>
        </is>
      </c>
      <c r="E125" t="inlineStr">
        <is>
          <t>FALKENBERG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63900-2018</t>
        </is>
      </c>
      <c r="B126" s="1" t="n">
        <v>43418</v>
      </c>
      <c r="C126" s="1" t="n">
        <v>45203</v>
      </c>
      <c r="D126" t="inlineStr">
        <is>
          <t>HALLANDS LÄN</t>
        </is>
      </c>
      <c r="E126" t="inlineStr">
        <is>
          <t>FALKENBERG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63993-2018</t>
        </is>
      </c>
      <c r="B127" s="1" t="n">
        <v>43418</v>
      </c>
      <c r="C127" s="1" t="n">
        <v>45203</v>
      </c>
      <c r="D127" t="inlineStr">
        <is>
          <t>HALLANDS LÄN</t>
        </is>
      </c>
      <c r="E127" t="inlineStr">
        <is>
          <t>FALKENBERG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64021-2018</t>
        </is>
      </c>
      <c r="B128" s="1" t="n">
        <v>43418</v>
      </c>
      <c r="C128" s="1" t="n">
        <v>45203</v>
      </c>
      <c r="D128" t="inlineStr">
        <is>
          <t>HALLANDS LÄN</t>
        </is>
      </c>
      <c r="E128" t="inlineStr">
        <is>
          <t>HALMSTAD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64333-2018</t>
        </is>
      </c>
      <c r="B129" s="1" t="n">
        <v>43419</v>
      </c>
      <c r="C129" s="1" t="n">
        <v>45203</v>
      </c>
      <c r="D129" t="inlineStr">
        <is>
          <t>HALLANDS LÄN</t>
        </is>
      </c>
      <c r="E129" t="inlineStr">
        <is>
          <t>HYLTE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59599-2018</t>
        </is>
      </c>
      <c r="B130" s="1" t="n">
        <v>43419</v>
      </c>
      <c r="C130" s="1" t="n">
        <v>45203</v>
      </c>
      <c r="D130" t="inlineStr">
        <is>
          <t>HALLANDS LÄN</t>
        </is>
      </c>
      <c r="E130" t="inlineStr">
        <is>
          <t>HALMSTAD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60322-2018</t>
        </is>
      </c>
      <c r="B131" s="1" t="n">
        <v>43420</v>
      </c>
      <c r="C131" s="1" t="n">
        <v>45203</v>
      </c>
      <c r="D131" t="inlineStr">
        <is>
          <t>HALLANDS LÄN</t>
        </is>
      </c>
      <c r="E131" t="inlineStr">
        <is>
          <t>HYLTE</t>
        </is>
      </c>
      <c r="G131" t="n">
        <v>0.7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60633-2018</t>
        </is>
      </c>
      <c r="B132" s="1" t="n">
        <v>43420</v>
      </c>
      <c r="C132" s="1" t="n">
        <v>45203</v>
      </c>
      <c r="D132" t="inlineStr">
        <is>
          <t>HALLANDS LÄN</t>
        </is>
      </c>
      <c r="E132" t="inlineStr">
        <is>
          <t>HALMSTAD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60320-2018</t>
        </is>
      </c>
      <c r="B133" s="1" t="n">
        <v>43420</v>
      </c>
      <c r="C133" s="1" t="n">
        <v>45203</v>
      </c>
      <c r="D133" t="inlineStr">
        <is>
          <t>HALLANDS LÄN</t>
        </is>
      </c>
      <c r="E133" t="inlineStr">
        <is>
          <t>HYLTE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60868-2018</t>
        </is>
      </c>
      <c r="B134" s="1" t="n">
        <v>43422</v>
      </c>
      <c r="C134" s="1" t="n">
        <v>45203</v>
      </c>
      <c r="D134" t="inlineStr">
        <is>
          <t>HALLANDS LÄN</t>
        </is>
      </c>
      <c r="E134" t="inlineStr">
        <is>
          <t>FALKENBERG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60872-2018</t>
        </is>
      </c>
      <c r="B135" s="1" t="n">
        <v>43422</v>
      </c>
      <c r="C135" s="1" t="n">
        <v>45203</v>
      </c>
      <c r="D135" t="inlineStr">
        <is>
          <t>HALLANDS LÄN</t>
        </is>
      </c>
      <c r="E135" t="inlineStr">
        <is>
          <t>FALKENBERG</t>
        </is>
      </c>
      <c r="G135" t="n">
        <v>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60975-2018</t>
        </is>
      </c>
      <c r="B136" s="1" t="n">
        <v>43423</v>
      </c>
      <c r="C136" s="1" t="n">
        <v>45203</v>
      </c>
      <c r="D136" t="inlineStr">
        <is>
          <t>HALLANDS LÄN</t>
        </is>
      </c>
      <c r="E136" t="inlineStr">
        <is>
          <t>FALKENBERG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61157-2018</t>
        </is>
      </c>
      <c r="B137" s="1" t="n">
        <v>43423</v>
      </c>
      <c r="C137" s="1" t="n">
        <v>45203</v>
      </c>
      <c r="D137" t="inlineStr">
        <is>
          <t>HALLANDS LÄN</t>
        </is>
      </c>
      <c r="E137" t="inlineStr">
        <is>
          <t>FALKENBERG</t>
        </is>
      </c>
      <c r="G137" t="n">
        <v>5.8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61258-2018</t>
        </is>
      </c>
      <c r="B138" s="1" t="n">
        <v>43423</v>
      </c>
      <c r="C138" s="1" t="n">
        <v>45203</v>
      </c>
      <c r="D138" t="inlineStr">
        <is>
          <t>HALLANDS LÄN</t>
        </is>
      </c>
      <c r="E138" t="inlineStr">
        <is>
          <t>HALMSTAD</t>
        </is>
      </c>
      <c r="G138" t="n">
        <v>6.6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65014-2018</t>
        </is>
      </c>
      <c r="B139" s="1" t="n">
        <v>43423</v>
      </c>
      <c r="C139" s="1" t="n">
        <v>45203</v>
      </c>
      <c r="D139" t="inlineStr">
        <is>
          <t>HALLANDS LÄN</t>
        </is>
      </c>
      <c r="E139" t="inlineStr">
        <is>
          <t>HYLTE</t>
        </is>
      </c>
      <c r="G139" t="n">
        <v>4.7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60966-2018</t>
        </is>
      </c>
      <c r="B140" s="1" t="n">
        <v>43423</v>
      </c>
      <c r="C140" s="1" t="n">
        <v>45203</v>
      </c>
      <c r="D140" t="inlineStr">
        <is>
          <t>HALLANDS LÄN</t>
        </is>
      </c>
      <c r="E140" t="inlineStr">
        <is>
          <t>FALKENBERG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60902-2018</t>
        </is>
      </c>
      <c r="B141" s="1" t="n">
        <v>43423</v>
      </c>
      <c r="C141" s="1" t="n">
        <v>45203</v>
      </c>
      <c r="D141" t="inlineStr">
        <is>
          <t>HALLANDS LÄN</t>
        </is>
      </c>
      <c r="E141" t="inlineStr">
        <is>
          <t>HYLTE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61740-2018</t>
        </is>
      </c>
      <c r="B142" s="1" t="n">
        <v>43425</v>
      </c>
      <c r="C142" s="1" t="n">
        <v>45203</v>
      </c>
      <c r="D142" t="inlineStr">
        <is>
          <t>HALLANDS LÄN</t>
        </is>
      </c>
      <c r="E142" t="inlineStr">
        <is>
          <t>LAHOLM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62170-2018</t>
        </is>
      </c>
      <c r="B143" s="1" t="n">
        <v>43425</v>
      </c>
      <c r="C143" s="1" t="n">
        <v>45203</v>
      </c>
      <c r="D143" t="inlineStr">
        <is>
          <t>HALLANDS LÄN</t>
        </is>
      </c>
      <c r="E143" t="inlineStr">
        <is>
          <t>HYLTE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62295-2018</t>
        </is>
      </c>
      <c r="B144" s="1" t="n">
        <v>43426</v>
      </c>
      <c r="C144" s="1" t="n">
        <v>45203</v>
      </c>
      <c r="D144" t="inlineStr">
        <is>
          <t>HALLANDS LÄN</t>
        </is>
      </c>
      <c r="E144" t="inlineStr">
        <is>
          <t>KUNGSBACKA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62579-2018</t>
        </is>
      </c>
      <c r="B145" s="1" t="n">
        <v>43426</v>
      </c>
      <c r="C145" s="1" t="n">
        <v>45203</v>
      </c>
      <c r="D145" t="inlineStr">
        <is>
          <t>HALLANDS LÄN</t>
        </is>
      </c>
      <c r="E145" t="inlineStr">
        <is>
          <t>KUNGSBACKA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62294-2018</t>
        </is>
      </c>
      <c r="B146" s="1" t="n">
        <v>43426</v>
      </c>
      <c r="C146" s="1" t="n">
        <v>45203</v>
      </c>
      <c r="D146" t="inlineStr">
        <is>
          <t>HALLANDS LÄN</t>
        </is>
      </c>
      <c r="E146" t="inlineStr">
        <is>
          <t>KUNGSBACKA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64275-2018</t>
        </is>
      </c>
      <c r="B147" s="1" t="n">
        <v>43430</v>
      </c>
      <c r="C147" s="1" t="n">
        <v>45203</v>
      </c>
      <c r="D147" t="inlineStr">
        <is>
          <t>HALLANDS LÄN</t>
        </is>
      </c>
      <c r="E147" t="inlineStr">
        <is>
          <t>LAHOLM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64002-2018</t>
        </is>
      </c>
      <c r="B148" s="1" t="n">
        <v>43430</v>
      </c>
      <c r="C148" s="1" t="n">
        <v>45203</v>
      </c>
      <c r="D148" t="inlineStr">
        <is>
          <t>HALLANDS LÄN</t>
        </is>
      </c>
      <c r="E148" t="inlineStr">
        <is>
          <t>FALKENBERG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64216-2018</t>
        </is>
      </c>
      <c r="B149" s="1" t="n">
        <v>43430</v>
      </c>
      <c r="C149" s="1" t="n">
        <v>45203</v>
      </c>
      <c r="D149" t="inlineStr">
        <is>
          <t>HALLANDS LÄN</t>
        </is>
      </c>
      <c r="E149" t="inlineStr">
        <is>
          <t>LAHOLM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64257-2018</t>
        </is>
      </c>
      <c r="B150" s="1" t="n">
        <v>43430</v>
      </c>
      <c r="C150" s="1" t="n">
        <v>45203</v>
      </c>
      <c r="D150" t="inlineStr">
        <is>
          <t>HALLANDS LÄN</t>
        </is>
      </c>
      <c r="E150" t="inlineStr">
        <is>
          <t>LAHOLM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64819-2018</t>
        </is>
      </c>
      <c r="B151" s="1" t="n">
        <v>43431</v>
      </c>
      <c r="C151" s="1" t="n">
        <v>45203</v>
      </c>
      <c r="D151" t="inlineStr">
        <is>
          <t>HALLANDS LÄN</t>
        </is>
      </c>
      <c r="E151" t="inlineStr">
        <is>
          <t>HALMSTAD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64475-2018</t>
        </is>
      </c>
      <c r="B152" s="1" t="n">
        <v>43431</v>
      </c>
      <c r="C152" s="1" t="n">
        <v>45203</v>
      </c>
      <c r="D152" t="inlineStr">
        <is>
          <t>HALLANDS LÄN</t>
        </is>
      </c>
      <c r="E152" t="inlineStr">
        <is>
          <t>HALMSTAD</t>
        </is>
      </c>
      <c r="G152" t="n">
        <v>4.3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64583-2018</t>
        </is>
      </c>
      <c r="B153" s="1" t="n">
        <v>43431</v>
      </c>
      <c r="C153" s="1" t="n">
        <v>45203</v>
      </c>
      <c r="D153" t="inlineStr">
        <is>
          <t>HALLANDS LÄN</t>
        </is>
      </c>
      <c r="E153" t="inlineStr">
        <is>
          <t>FALKENBERG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64750-2018</t>
        </is>
      </c>
      <c r="B154" s="1" t="n">
        <v>43431</v>
      </c>
      <c r="C154" s="1" t="n">
        <v>45203</v>
      </c>
      <c r="D154" t="inlineStr">
        <is>
          <t>HALLANDS LÄN</t>
        </is>
      </c>
      <c r="E154" t="inlineStr">
        <is>
          <t>HYLTE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64587-2018</t>
        </is>
      </c>
      <c r="B155" s="1" t="n">
        <v>43431</v>
      </c>
      <c r="C155" s="1" t="n">
        <v>45203</v>
      </c>
      <c r="D155" t="inlineStr">
        <is>
          <t>HALLANDS LÄN</t>
        </is>
      </c>
      <c r="E155" t="inlineStr">
        <is>
          <t>FALKENBERG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65190-2018</t>
        </is>
      </c>
      <c r="B156" s="1" t="n">
        <v>43432</v>
      </c>
      <c r="C156" s="1" t="n">
        <v>45203</v>
      </c>
      <c r="D156" t="inlineStr">
        <is>
          <t>HALLANDS LÄN</t>
        </is>
      </c>
      <c r="E156" t="inlineStr">
        <is>
          <t>KUNGSBACKA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65308-2018</t>
        </is>
      </c>
      <c r="B157" s="1" t="n">
        <v>43432</v>
      </c>
      <c r="C157" s="1" t="n">
        <v>45203</v>
      </c>
      <c r="D157" t="inlineStr">
        <is>
          <t>HALLANDS LÄN</t>
        </is>
      </c>
      <c r="E157" t="inlineStr">
        <is>
          <t>HYLTE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67299-2018</t>
        </is>
      </c>
      <c r="B158" s="1" t="n">
        <v>43432</v>
      </c>
      <c r="C158" s="1" t="n">
        <v>45203</v>
      </c>
      <c r="D158" t="inlineStr">
        <is>
          <t>HALLANDS LÄN</t>
        </is>
      </c>
      <c r="E158" t="inlineStr">
        <is>
          <t>HYLTE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67306-2018</t>
        </is>
      </c>
      <c r="B159" s="1" t="n">
        <v>43432</v>
      </c>
      <c r="C159" s="1" t="n">
        <v>45203</v>
      </c>
      <c r="D159" t="inlineStr">
        <is>
          <t>HALLANDS LÄN</t>
        </is>
      </c>
      <c r="E159" t="inlineStr">
        <is>
          <t>HYLTE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65307-2018</t>
        </is>
      </c>
      <c r="B160" s="1" t="n">
        <v>43432</v>
      </c>
      <c r="C160" s="1" t="n">
        <v>45203</v>
      </c>
      <c r="D160" t="inlineStr">
        <is>
          <t>HALLANDS LÄN</t>
        </is>
      </c>
      <c r="E160" t="inlineStr">
        <is>
          <t>HYLTE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67251-2018</t>
        </is>
      </c>
      <c r="B161" s="1" t="n">
        <v>43432</v>
      </c>
      <c r="C161" s="1" t="n">
        <v>45203</v>
      </c>
      <c r="D161" t="inlineStr">
        <is>
          <t>HALLANDS LÄN</t>
        </is>
      </c>
      <c r="E161" t="inlineStr">
        <is>
          <t>HYLTE</t>
        </is>
      </c>
      <c r="G161" t="n">
        <v>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65624-2018</t>
        </is>
      </c>
      <c r="B162" s="1" t="n">
        <v>43433</v>
      </c>
      <c r="C162" s="1" t="n">
        <v>45203</v>
      </c>
      <c r="D162" t="inlineStr">
        <is>
          <t>HALLANDS LÄN</t>
        </is>
      </c>
      <c r="E162" t="inlineStr">
        <is>
          <t>HYLTE</t>
        </is>
      </c>
      <c r="G162" t="n">
        <v>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65814-2018</t>
        </is>
      </c>
      <c r="B163" s="1" t="n">
        <v>43433</v>
      </c>
      <c r="C163" s="1" t="n">
        <v>45203</v>
      </c>
      <c r="D163" t="inlineStr">
        <is>
          <t>HALLANDS LÄN</t>
        </is>
      </c>
      <c r="E163" t="inlineStr">
        <is>
          <t>HYLTE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67631-2018</t>
        </is>
      </c>
      <c r="B164" s="1" t="n">
        <v>43433</v>
      </c>
      <c r="C164" s="1" t="n">
        <v>45203</v>
      </c>
      <c r="D164" t="inlineStr">
        <is>
          <t>HALLANDS LÄN</t>
        </is>
      </c>
      <c r="E164" t="inlineStr">
        <is>
          <t>HYLTE</t>
        </is>
      </c>
      <c r="G164" t="n">
        <v>8.5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65572-2018</t>
        </is>
      </c>
      <c r="B165" s="1" t="n">
        <v>43433</v>
      </c>
      <c r="C165" s="1" t="n">
        <v>45203</v>
      </c>
      <c r="D165" t="inlineStr">
        <is>
          <t>HALLANDS LÄN</t>
        </is>
      </c>
      <c r="E165" t="inlineStr">
        <is>
          <t>FALKENBERG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67501-2018</t>
        </is>
      </c>
      <c r="B166" s="1" t="n">
        <v>43433</v>
      </c>
      <c r="C166" s="1" t="n">
        <v>45203</v>
      </c>
      <c r="D166" t="inlineStr">
        <is>
          <t>HALLANDS LÄN</t>
        </is>
      </c>
      <c r="E166" t="inlineStr">
        <is>
          <t>HYLTE</t>
        </is>
      </c>
      <c r="G166" t="n">
        <v>4.4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65367-2018</t>
        </is>
      </c>
      <c r="B167" s="1" t="n">
        <v>43433</v>
      </c>
      <c r="C167" s="1" t="n">
        <v>45203</v>
      </c>
      <c r="D167" t="inlineStr">
        <is>
          <t>HALLANDS LÄN</t>
        </is>
      </c>
      <c r="E167" t="inlineStr">
        <is>
          <t>LAHOLM</t>
        </is>
      </c>
      <c r="G167" t="n">
        <v>6.6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65586-2018</t>
        </is>
      </c>
      <c r="B168" s="1" t="n">
        <v>43433</v>
      </c>
      <c r="C168" s="1" t="n">
        <v>45203</v>
      </c>
      <c r="D168" t="inlineStr">
        <is>
          <t>HALLANDS LÄN</t>
        </is>
      </c>
      <c r="E168" t="inlineStr">
        <is>
          <t>KUNGSBACKA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65928-2018</t>
        </is>
      </c>
      <c r="B169" s="1" t="n">
        <v>43434</v>
      </c>
      <c r="C169" s="1" t="n">
        <v>45203</v>
      </c>
      <c r="D169" t="inlineStr">
        <is>
          <t>HALLANDS LÄN</t>
        </is>
      </c>
      <c r="E169" t="inlineStr">
        <is>
          <t>VARBERG</t>
        </is>
      </c>
      <c r="G169" t="n">
        <v>1.4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66398-2018</t>
        </is>
      </c>
      <c r="B170" s="1" t="n">
        <v>43436</v>
      </c>
      <c r="C170" s="1" t="n">
        <v>45203</v>
      </c>
      <c r="D170" t="inlineStr">
        <is>
          <t>HALLANDS LÄN</t>
        </is>
      </c>
      <c r="E170" t="inlineStr">
        <is>
          <t>FALKENBERG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66397-2018</t>
        </is>
      </c>
      <c r="B171" s="1" t="n">
        <v>43436</v>
      </c>
      <c r="C171" s="1" t="n">
        <v>45203</v>
      </c>
      <c r="D171" t="inlineStr">
        <is>
          <t>HALLANDS LÄN</t>
        </is>
      </c>
      <c r="E171" t="inlineStr">
        <is>
          <t>FALKENBERG</t>
        </is>
      </c>
      <c r="G171" t="n">
        <v>5.9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66520-2018</t>
        </is>
      </c>
      <c r="B172" s="1" t="n">
        <v>43437</v>
      </c>
      <c r="C172" s="1" t="n">
        <v>45203</v>
      </c>
      <c r="D172" t="inlineStr">
        <is>
          <t>HALLANDS LÄN</t>
        </is>
      </c>
      <c r="E172" t="inlineStr">
        <is>
          <t>HYLTE</t>
        </is>
      </c>
      <c r="G172" t="n">
        <v>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66518-2018</t>
        </is>
      </c>
      <c r="B173" s="1" t="n">
        <v>43437</v>
      </c>
      <c r="C173" s="1" t="n">
        <v>45203</v>
      </c>
      <c r="D173" t="inlineStr">
        <is>
          <t>HALLANDS LÄN</t>
        </is>
      </c>
      <c r="E173" t="inlineStr">
        <is>
          <t>HYLTE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66668-2018</t>
        </is>
      </c>
      <c r="B174" s="1" t="n">
        <v>43437</v>
      </c>
      <c r="C174" s="1" t="n">
        <v>45203</v>
      </c>
      <c r="D174" t="inlineStr">
        <is>
          <t>HALLANDS LÄN</t>
        </is>
      </c>
      <c r="E174" t="inlineStr">
        <is>
          <t>HYLTE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66523-2018</t>
        </is>
      </c>
      <c r="B175" s="1" t="n">
        <v>43437</v>
      </c>
      <c r="C175" s="1" t="n">
        <v>45203</v>
      </c>
      <c r="D175" t="inlineStr">
        <is>
          <t>HALLANDS LÄN</t>
        </is>
      </c>
      <c r="E175" t="inlineStr">
        <is>
          <t>FALKENBERG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66687-2018</t>
        </is>
      </c>
      <c r="B176" s="1" t="n">
        <v>43437</v>
      </c>
      <c r="C176" s="1" t="n">
        <v>45203</v>
      </c>
      <c r="D176" t="inlineStr">
        <is>
          <t>HALLANDS LÄN</t>
        </is>
      </c>
      <c r="E176" t="inlineStr">
        <is>
          <t>HYLTE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66418-2018</t>
        </is>
      </c>
      <c r="B177" s="1" t="n">
        <v>43437</v>
      </c>
      <c r="C177" s="1" t="n">
        <v>45203</v>
      </c>
      <c r="D177" t="inlineStr">
        <is>
          <t>HALLANDS LÄN</t>
        </is>
      </c>
      <c r="E177" t="inlineStr">
        <is>
          <t>KUNGSBACKA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66474-2018</t>
        </is>
      </c>
      <c r="B178" s="1" t="n">
        <v>43437</v>
      </c>
      <c r="C178" s="1" t="n">
        <v>45203</v>
      </c>
      <c r="D178" t="inlineStr">
        <is>
          <t>HALLANDS LÄN</t>
        </is>
      </c>
      <c r="E178" t="inlineStr">
        <is>
          <t>HYLTE</t>
        </is>
      </c>
      <c r="G178" t="n">
        <v>4.6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67898-2018</t>
        </is>
      </c>
      <c r="B179" s="1" t="n">
        <v>43437</v>
      </c>
      <c r="C179" s="1" t="n">
        <v>45203</v>
      </c>
      <c r="D179" t="inlineStr">
        <is>
          <t>HALLANDS LÄN</t>
        </is>
      </c>
      <c r="E179" t="inlineStr">
        <is>
          <t>HYLTE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66968-2018</t>
        </is>
      </c>
      <c r="B180" s="1" t="n">
        <v>43438</v>
      </c>
      <c r="C180" s="1" t="n">
        <v>45203</v>
      </c>
      <c r="D180" t="inlineStr">
        <is>
          <t>HALLANDS LÄN</t>
        </is>
      </c>
      <c r="E180" t="inlineStr">
        <is>
          <t>VARBERG</t>
        </is>
      </c>
      <c r="G180" t="n">
        <v>3.9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68725-2018</t>
        </is>
      </c>
      <c r="B181" s="1" t="n">
        <v>43439</v>
      </c>
      <c r="C181" s="1" t="n">
        <v>45203</v>
      </c>
      <c r="D181" t="inlineStr">
        <is>
          <t>HALLANDS LÄN</t>
        </is>
      </c>
      <c r="E181" t="inlineStr">
        <is>
          <t>VARBERG</t>
        </is>
      </c>
      <c r="G181" t="n">
        <v>10.6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69504-2018</t>
        </is>
      </c>
      <c r="B182" s="1" t="n">
        <v>43440</v>
      </c>
      <c r="C182" s="1" t="n">
        <v>45203</v>
      </c>
      <c r="D182" t="inlineStr">
        <is>
          <t>HALLANDS LÄN</t>
        </is>
      </c>
      <c r="E182" t="inlineStr">
        <is>
          <t>LAHOLM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69457-2018</t>
        </is>
      </c>
      <c r="B183" s="1" t="n">
        <v>43440</v>
      </c>
      <c r="C183" s="1" t="n">
        <v>45203</v>
      </c>
      <c r="D183" t="inlineStr">
        <is>
          <t>HALLANDS LÄN</t>
        </is>
      </c>
      <c r="E183" t="inlineStr">
        <is>
          <t>LAHOLM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67824-2018</t>
        </is>
      </c>
      <c r="B184" s="1" t="n">
        <v>43440</v>
      </c>
      <c r="C184" s="1" t="n">
        <v>45203</v>
      </c>
      <c r="D184" t="inlineStr">
        <is>
          <t>HALLANDS LÄN</t>
        </is>
      </c>
      <c r="E184" t="inlineStr">
        <is>
          <t>LAHOLM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69008-2018</t>
        </is>
      </c>
      <c r="B185" s="1" t="n">
        <v>43441</v>
      </c>
      <c r="C185" s="1" t="n">
        <v>45203</v>
      </c>
      <c r="D185" t="inlineStr">
        <is>
          <t>HALLANDS LÄN</t>
        </is>
      </c>
      <c r="E185" t="inlineStr">
        <is>
          <t>HYLTE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69005-2018</t>
        </is>
      </c>
      <c r="B186" s="1" t="n">
        <v>43441</v>
      </c>
      <c r="C186" s="1" t="n">
        <v>45203</v>
      </c>
      <c r="D186" t="inlineStr">
        <is>
          <t>HALLANDS LÄN</t>
        </is>
      </c>
      <c r="E186" t="inlineStr">
        <is>
          <t>HYLTE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69699-2018</t>
        </is>
      </c>
      <c r="B187" s="1" t="n">
        <v>43444</v>
      </c>
      <c r="C187" s="1" t="n">
        <v>45203</v>
      </c>
      <c r="D187" t="inlineStr">
        <is>
          <t>HALLANDS LÄN</t>
        </is>
      </c>
      <c r="E187" t="inlineStr">
        <is>
          <t>HALMSTAD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69183-2018</t>
        </is>
      </c>
      <c r="B188" s="1" t="n">
        <v>43445</v>
      </c>
      <c r="C188" s="1" t="n">
        <v>45203</v>
      </c>
      <c r="D188" t="inlineStr">
        <is>
          <t>HALLANDS LÄN</t>
        </is>
      </c>
      <c r="E188" t="inlineStr">
        <is>
          <t>FALKENBERG</t>
        </is>
      </c>
      <c r="G188" t="n">
        <v>11.3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69170-2018</t>
        </is>
      </c>
      <c r="B189" s="1" t="n">
        <v>43445</v>
      </c>
      <c r="C189" s="1" t="n">
        <v>45203</v>
      </c>
      <c r="D189" t="inlineStr">
        <is>
          <t>HALLANDS LÄN</t>
        </is>
      </c>
      <c r="E189" t="inlineStr">
        <is>
          <t>VARBERG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17034-2019</t>
        </is>
      </c>
      <c r="B190" s="1" t="n">
        <v>43445</v>
      </c>
      <c r="C190" s="1" t="n">
        <v>45203</v>
      </c>
      <c r="D190" t="inlineStr">
        <is>
          <t>HALLANDS LÄN</t>
        </is>
      </c>
      <c r="E190" t="inlineStr">
        <is>
          <t>HYLTE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70343-2018</t>
        </is>
      </c>
      <c r="B191" s="1" t="n">
        <v>43446</v>
      </c>
      <c r="C191" s="1" t="n">
        <v>45203</v>
      </c>
      <c r="D191" t="inlineStr">
        <is>
          <t>HALLANDS LÄN</t>
        </is>
      </c>
      <c r="E191" t="inlineStr">
        <is>
          <t>LAHOLM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69756-2018</t>
        </is>
      </c>
      <c r="B192" s="1" t="n">
        <v>43447</v>
      </c>
      <c r="C192" s="1" t="n">
        <v>45203</v>
      </c>
      <c r="D192" t="inlineStr">
        <is>
          <t>HALLANDS LÄN</t>
        </is>
      </c>
      <c r="E192" t="inlineStr">
        <is>
          <t>HYLTE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69793-2018</t>
        </is>
      </c>
      <c r="B193" s="1" t="n">
        <v>43447</v>
      </c>
      <c r="C193" s="1" t="n">
        <v>45203</v>
      </c>
      <c r="D193" t="inlineStr">
        <is>
          <t>HALLANDS LÄN</t>
        </is>
      </c>
      <c r="E193" t="inlineStr">
        <is>
          <t>LAHOLM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69928-2018</t>
        </is>
      </c>
      <c r="B194" s="1" t="n">
        <v>43447</v>
      </c>
      <c r="C194" s="1" t="n">
        <v>45203</v>
      </c>
      <c r="D194" t="inlineStr">
        <is>
          <t>HALLANDS LÄN</t>
        </is>
      </c>
      <c r="E194" t="inlineStr">
        <is>
          <t>HYLTE</t>
        </is>
      </c>
      <c r="G194" t="n">
        <v>3.1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69628-2018</t>
        </is>
      </c>
      <c r="B195" s="1" t="n">
        <v>43447</v>
      </c>
      <c r="C195" s="1" t="n">
        <v>45203</v>
      </c>
      <c r="D195" t="inlineStr">
        <is>
          <t>HALLANDS LÄN</t>
        </is>
      </c>
      <c r="E195" t="inlineStr">
        <is>
          <t>HYLTE</t>
        </is>
      </c>
      <c r="G195" t="n">
        <v>5.2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69795-2018</t>
        </is>
      </c>
      <c r="B196" s="1" t="n">
        <v>43447</v>
      </c>
      <c r="C196" s="1" t="n">
        <v>45203</v>
      </c>
      <c r="D196" t="inlineStr">
        <is>
          <t>HALLANDS LÄN</t>
        </is>
      </c>
      <c r="E196" t="inlineStr">
        <is>
          <t>VARBERG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70133-2018</t>
        </is>
      </c>
      <c r="B197" s="1" t="n">
        <v>43448</v>
      </c>
      <c r="C197" s="1" t="n">
        <v>45203</v>
      </c>
      <c r="D197" t="inlineStr">
        <is>
          <t>HALLANDS LÄN</t>
        </is>
      </c>
      <c r="E197" t="inlineStr">
        <is>
          <t>HALMSTAD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70740-2018</t>
        </is>
      </c>
      <c r="B198" s="1" t="n">
        <v>43451</v>
      </c>
      <c r="C198" s="1" t="n">
        <v>45203</v>
      </c>
      <c r="D198" t="inlineStr">
        <is>
          <t>HALLANDS LÄN</t>
        </is>
      </c>
      <c r="E198" t="inlineStr">
        <is>
          <t>VARBERG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70596-2018</t>
        </is>
      </c>
      <c r="B199" s="1" t="n">
        <v>43451</v>
      </c>
      <c r="C199" s="1" t="n">
        <v>45203</v>
      </c>
      <c r="D199" t="inlineStr">
        <is>
          <t>HALLANDS LÄN</t>
        </is>
      </c>
      <c r="E199" t="inlineStr">
        <is>
          <t>VARBERG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70632-2018</t>
        </is>
      </c>
      <c r="B200" s="1" t="n">
        <v>43451</v>
      </c>
      <c r="C200" s="1" t="n">
        <v>45203</v>
      </c>
      <c r="D200" t="inlineStr">
        <is>
          <t>HALLANDS LÄN</t>
        </is>
      </c>
      <c r="E200" t="inlineStr">
        <is>
          <t>VARBERG</t>
        </is>
      </c>
      <c r="G200" t="n">
        <v>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70501-2018</t>
        </is>
      </c>
      <c r="B201" s="1" t="n">
        <v>43451</v>
      </c>
      <c r="C201" s="1" t="n">
        <v>45203</v>
      </c>
      <c r="D201" t="inlineStr">
        <is>
          <t>HALLANDS LÄN</t>
        </is>
      </c>
      <c r="E201" t="inlineStr">
        <is>
          <t>VARBERG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70934-2018</t>
        </is>
      </c>
      <c r="B202" s="1" t="n">
        <v>43452</v>
      </c>
      <c r="C202" s="1" t="n">
        <v>45203</v>
      </c>
      <c r="D202" t="inlineStr">
        <is>
          <t>HALLANDS LÄN</t>
        </is>
      </c>
      <c r="E202" t="inlineStr">
        <is>
          <t>FALKENBERG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71129-2018</t>
        </is>
      </c>
      <c r="B203" s="1" t="n">
        <v>43452</v>
      </c>
      <c r="C203" s="1" t="n">
        <v>45203</v>
      </c>
      <c r="D203" t="inlineStr">
        <is>
          <t>HALLANDS LÄN</t>
        </is>
      </c>
      <c r="E203" t="inlineStr">
        <is>
          <t>VARBERG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71644-2018</t>
        </is>
      </c>
      <c r="B204" s="1" t="n">
        <v>43452</v>
      </c>
      <c r="C204" s="1" t="n">
        <v>45203</v>
      </c>
      <c r="D204" t="inlineStr">
        <is>
          <t>HALLANDS LÄN</t>
        </is>
      </c>
      <c r="E204" t="inlineStr">
        <is>
          <t>FALKENBERG</t>
        </is>
      </c>
      <c r="G204" t="n">
        <v>16.8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71126-2018</t>
        </is>
      </c>
      <c r="B205" s="1" t="n">
        <v>43452</v>
      </c>
      <c r="C205" s="1" t="n">
        <v>45203</v>
      </c>
      <c r="D205" t="inlineStr">
        <is>
          <t>HALLANDS LÄN</t>
        </is>
      </c>
      <c r="E205" t="inlineStr">
        <is>
          <t>KUNGSBACKA</t>
        </is>
      </c>
      <c r="G205" t="n">
        <v>4.7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71607-2018</t>
        </is>
      </c>
      <c r="B206" s="1" t="n">
        <v>43452</v>
      </c>
      <c r="C206" s="1" t="n">
        <v>45203</v>
      </c>
      <c r="D206" t="inlineStr">
        <is>
          <t>HALLANDS LÄN</t>
        </is>
      </c>
      <c r="E206" t="inlineStr">
        <is>
          <t>FALKENBERG</t>
        </is>
      </c>
      <c r="G206" t="n">
        <v>6.1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71125-2018</t>
        </is>
      </c>
      <c r="B207" s="1" t="n">
        <v>43452</v>
      </c>
      <c r="C207" s="1" t="n">
        <v>45203</v>
      </c>
      <c r="D207" t="inlineStr">
        <is>
          <t>HALLANDS LÄN</t>
        </is>
      </c>
      <c r="E207" t="inlineStr">
        <is>
          <t>KUNGSBACKA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71130-2018</t>
        </is>
      </c>
      <c r="B208" s="1" t="n">
        <v>43452</v>
      </c>
      <c r="C208" s="1" t="n">
        <v>45203</v>
      </c>
      <c r="D208" t="inlineStr">
        <is>
          <t>HALLANDS LÄN</t>
        </is>
      </c>
      <c r="E208" t="inlineStr">
        <is>
          <t>VARBERG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71585-2018</t>
        </is>
      </c>
      <c r="B209" s="1" t="n">
        <v>43452</v>
      </c>
      <c r="C209" s="1" t="n">
        <v>45203</v>
      </c>
      <c r="D209" t="inlineStr">
        <is>
          <t>HALLANDS LÄN</t>
        </is>
      </c>
      <c r="E209" t="inlineStr">
        <is>
          <t>FALKENBERG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71431-2018</t>
        </is>
      </c>
      <c r="B210" s="1" t="n">
        <v>43453</v>
      </c>
      <c r="C210" s="1" t="n">
        <v>45203</v>
      </c>
      <c r="D210" t="inlineStr">
        <is>
          <t>HALLANDS LÄN</t>
        </is>
      </c>
      <c r="E210" t="inlineStr">
        <is>
          <t>VARBERG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71339-2018</t>
        </is>
      </c>
      <c r="B211" s="1" t="n">
        <v>43453</v>
      </c>
      <c r="C211" s="1" t="n">
        <v>45203</v>
      </c>
      <c r="D211" t="inlineStr">
        <is>
          <t>HALLANDS LÄN</t>
        </is>
      </c>
      <c r="E211" t="inlineStr">
        <is>
          <t>HALMSTAD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71438-2018</t>
        </is>
      </c>
      <c r="B212" s="1" t="n">
        <v>43453</v>
      </c>
      <c r="C212" s="1" t="n">
        <v>45203</v>
      </c>
      <c r="D212" t="inlineStr">
        <is>
          <t>HALLANDS LÄN</t>
        </is>
      </c>
      <c r="E212" t="inlineStr">
        <is>
          <t>KUNGSBACKA</t>
        </is>
      </c>
      <c r="G212" t="n">
        <v>0.3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71435-2018</t>
        </is>
      </c>
      <c r="B213" s="1" t="n">
        <v>43453</v>
      </c>
      <c r="C213" s="1" t="n">
        <v>45203</v>
      </c>
      <c r="D213" t="inlineStr">
        <is>
          <t>HALLANDS LÄN</t>
        </is>
      </c>
      <c r="E213" t="inlineStr">
        <is>
          <t>VARBERG</t>
        </is>
      </c>
      <c r="G213" t="n">
        <v>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71618-2018</t>
        </is>
      </c>
      <c r="B214" s="1" t="n">
        <v>43454</v>
      </c>
      <c r="C214" s="1" t="n">
        <v>45203</v>
      </c>
      <c r="D214" t="inlineStr">
        <is>
          <t>HALLANDS LÄN</t>
        </is>
      </c>
      <c r="E214" t="inlineStr">
        <is>
          <t>HYLTE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71921-2018</t>
        </is>
      </c>
      <c r="B215" s="1" t="n">
        <v>43455</v>
      </c>
      <c r="C215" s="1" t="n">
        <v>45203</v>
      </c>
      <c r="D215" t="inlineStr">
        <is>
          <t>HALLANDS LÄN</t>
        </is>
      </c>
      <c r="E215" t="inlineStr">
        <is>
          <t>FALKENBERG</t>
        </is>
      </c>
      <c r="G215" t="n">
        <v>2.2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71919-2018</t>
        </is>
      </c>
      <c r="B216" s="1" t="n">
        <v>43455</v>
      </c>
      <c r="C216" s="1" t="n">
        <v>45203</v>
      </c>
      <c r="D216" t="inlineStr">
        <is>
          <t>HALLANDS LÄN</t>
        </is>
      </c>
      <c r="E216" t="inlineStr">
        <is>
          <t>FALKENBERG</t>
        </is>
      </c>
      <c r="G216" t="n">
        <v>13.9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72097-2018</t>
        </is>
      </c>
      <c r="B217" s="1" t="n">
        <v>43455</v>
      </c>
      <c r="C217" s="1" t="n">
        <v>45203</v>
      </c>
      <c r="D217" t="inlineStr">
        <is>
          <t>HALLANDS LÄN</t>
        </is>
      </c>
      <c r="E217" t="inlineStr">
        <is>
          <t>VARBERG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71933-2018</t>
        </is>
      </c>
      <c r="B218" s="1" t="n">
        <v>43455</v>
      </c>
      <c r="C218" s="1" t="n">
        <v>45203</v>
      </c>
      <c r="D218" t="inlineStr">
        <is>
          <t>HALLANDS LÄN</t>
        </is>
      </c>
      <c r="E218" t="inlineStr">
        <is>
          <t>FALKENBERG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72051-2018</t>
        </is>
      </c>
      <c r="B219" s="1" t="n">
        <v>43455</v>
      </c>
      <c r="C219" s="1" t="n">
        <v>45203</v>
      </c>
      <c r="D219" t="inlineStr">
        <is>
          <t>HALLANDS LÄN</t>
        </is>
      </c>
      <c r="E219" t="inlineStr">
        <is>
          <t>KUNGSBACKA</t>
        </is>
      </c>
      <c r="F219" t="inlineStr">
        <is>
          <t>Kommuner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72491-2018</t>
        </is>
      </c>
      <c r="B220" s="1" t="n">
        <v>43462</v>
      </c>
      <c r="C220" s="1" t="n">
        <v>45203</v>
      </c>
      <c r="D220" t="inlineStr">
        <is>
          <t>HALLANDS LÄN</t>
        </is>
      </c>
      <c r="E220" t="inlineStr">
        <is>
          <t>VARBERG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1807-2019</t>
        </is>
      </c>
      <c r="B221" s="1" t="n">
        <v>43462</v>
      </c>
      <c r="C221" s="1" t="n">
        <v>45203</v>
      </c>
      <c r="D221" t="inlineStr">
        <is>
          <t>HALLANDS LÄN</t>
        </is>
      </c>
      <c r="E221" t="inlineStr">
        <is>
          <t>FALKENBERG</t>
        </is>
      </c>
      <c r="G221" t="n">
        <v>4.3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63-2019</t>
        </is>
      </c>
      <c r="B222" s="1" t="n">
        <v>43467</v>
      </c>
      <c r="C222" s="1" t="n">
        <v>45203</v>
      </c>
      <c r="D222" t="inlineStr">
        <is>
          <t>HALLANDS LÄN</t>
        </is>
      </c>
      <c r="E222" t="inlineStr">
        <is>
          <t>HYLTE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104-2019</t>
        </is>
      </c>
      <c r="B223" s="1" t="n">
        <v>43467</v>
      </c>
      <c r="C223" s="1" t="n">
        <v>45203</v>
      </c>
      <c r="D223" t="inlineStr">
        <is>
          <t>HALLANDS LÄN</t>
        </is>
      </c>
      <c r="E223" t="inlineStr">
        <is>
          <t>HYLTE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189-2019</t>
        </is>
      </c>
      <c r="B224" s="1" t="n">
        <v>43467</v>
      </c>
      <c r="C224" s="1" t="n">
        <v>45203</v>
      </c>
      <c r="D224" t="inlineStr">
        <is>
          <t>HALLANDS LÄN</t>
        </is>
      </c>
      <c r="E224" t="inlineStr">
        <is>
          <t>HYLTE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69-2019</t>
        </is>
      </c>
      <c r="B225" s="1" t="n">
        <v>43467</v>
      </c>
      <c r="C225" s="1" t="n">
        <v>45203</v>
      </c>
      <c r="D225" t="inlineStr">
        <is>
          <t>HALLANDS LÄN</t>
        </is>
      </c>
      <c r="E225" t="inlineStr">
        <is>
          <t>HYLTE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275-2019</t>
        </is>
      </c>
      <c r="B226" s="1" t="n">
        <v>43468</v>
      </c>
      <c r="C226" s="1" t="n">
        <v>45203</v>
      </c>
      <c r="D226" t="inlineStr">
        <is>
          <t>HALLANDS LÄN</t>
        </is>
      </c>
      <c r="E226" t="inlineStr">
        <is>
          <t>HALMSTAD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442-2019</t>
        </is>
      </c>
      <c r="B227" s="1" t="n">
        <v>43468</v>
      </c>
      <c r="C227" s="1" t="n">
        <v>45203</v>
      </c>
      <c r="D227" t="inlineStr">
        <is>
          <t>HALLANDS LÄN</t>
        </is>
      </c>
      <c r="E227" t="inlineStr">
        <is>
          <t>VARBERG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450-2019</t>
        </is>
      </c>
      <c r="B228" s="1" t="n">
        <v>43468</v>
      </c>
      <c r="C228" s="1" t="n">
        <v>45203</v>
      </c>
      <c r="D228" t="inlineStr">
        <is>
          <t>HALLANDS LÄN</t>
        </is>
      </c>
      <c r="E228" t="inlineStr">
        <is>
          <t>HYLTE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446-2019</t>
        </is>
      </c>
      <c r="B229" s="1" t="n">
        <v>43468</v>
      </c>
      <c r="C229" s="1" t="n">
        <v>45203</v>
      </c>
      <c r="D229" t="inlineStr">
        <is>
          <t>HALLANDS LÄN</t>
        </is>
      </c>
      <c r="E229" t="inlineStr">
        <is>
          <t>HYLTE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300-2019</t>
        </is>
      </c>
      <c r="B230" s="1" t="n">
        <v>43468</v>
      </c>
      <c r="C230" s="1" t="n">
        <v>45203</v>
      </c>
      <c r="D230" t="inlineStr">
        <is>
          <t>HALLANDS LÄN</t>
        </is>
      </c>
      <c r="E230" t="inlineStr">
        <is>
          <t>VARBERG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312-2019</t>
        </is>
      </c>
      <c r="B231" s="1" t="n">
        <v>43468</v>
      </c>
      <c r="C231" s="1" t="n">
        <v>45203</v>
      </c>
      <c r="D231" t="inlineStr">
        <is>
          <t>HALLANDS LÄN</t>
        </is>
      </c>
      <c r="E231" t="inlineStr">
        <is>
          <t>VARBERG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449-2019</t>
        </is>
      </c>
      <c r="B232" s="1" t="n">
        <v>43468</v>
      </c>
      <c r="C232" s="1" t="n">
        <v>45203</v>
      </c>
      <c r="D232" t="inlineStr">
        <is>
          <t>HALLANDS LÄN</t>
        </is>
      </c>
      <c r="E232" t="inlineStr">
        <is>
          <t>HYLTE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613-2019</t>
        </is>
      </c>
      <c r="B233" s="1" t="n">
        <v>43469</v>
      </c>
      <c r="C233" s="1" t="n">
        <v>45203</v>
      </c>
      <c r="D233" t="inlineStr">
        <is>
          <t>HALLANDS LÄN</t>
        </is>
      </c>
      <c r="E233" t="inlineStr">
        <is>
          <t>VARBERG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2172-2019</t>
        </is>
      </c>
      <c r="B234" s="1" t="n">
        <v>43472</v>
      </c>
      <c r="C234" s="1" t="n">
        <v>45203</v>
      </c>
      <c r="D234" t="inlineStr">
        <is>
          <t>HALLANDS LÄN</t>
        </is>
      </c>
      <c r="E234" t="inlineStr">
        <is>
          <t>KUNGSBACKA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2778-2019</t>
        </is>
      </c>
      <c r="B235" s="1" t="n">
        <v>43472</v>
      </c>
      <c r="C235" s="1" t="n">
        <v>45203</v>
      </c>
      <c r="D235" t="inlineStr">
        <is>
          <t>HALLANDS LÄN</t>
        </is>
      </c>
      <c r="E235" t="inlineStr">
        <is>
          <t>HALMSTAD</t>
        </is>
      </c>
      <c r="G235" t="n">
        <v>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769-2019</t>
        </is>
      </c>
      <c r="B236" s="1" t="n">
        <v>43472</v>
      </c>
      <c r="C236" s="1" t="n">
        <v>45203</v>
      </c>
      <c r="D236" t="inlineStr">
        <is>
          <t>HALLANDS LÄN</t>
        </is>
      </c>
      <c r="E236" t="inlineStr">
        <is>
          <t>HYLTE</t>
        </is>
      </c>
      <c r="G236" t="n">
        <v>3.3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779-2019</t>
        </is>
      </c>
      <c r="B237" s="1" t="n">
        <v>43472</v>
      </c>
      <c r="C237" s="1" t="n">
        <v>45203</v>
      </c>
      <c r="D237" t="inlineStr">
        <is>
          <t>HALLANDS LÄN</t>
        </is>
      </c>
      <c r="E237" t="inlineStr">
        <is>
          <t>HYLTE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2852-2019</t>
        </is>
      </c>
      <c r="B238" s="1" t="n">
        <v>43472</v>
      </c>
      <c r="C238" s="1" t="n">
        <v>45203</v>
      </c>
      <c r="D238" t="inlineStr">
        <is>
          <t>HALLANDS LÄN</t>
        </is>
      </c>
      <c r="E238" t="inlineStr">
        <is>
          <t>KUNGSBACKA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771-2019</t>
        </is>
      </c>
      <c r="B239" s="1" t="n">
        <v>43472</v>
      </c>
      <c r="C239" s="1" t="n">
        <v>45203</v>
      </c>
      <c r="D239" t="inlineStr">
        <is>
          <t>HALLANDS LÄN</t>
        </is>
      </c>
      <c r="E239" t="inlineStr">
        <is>
          <t>HYLTE</t>
        </is>
      </c>
      <c r="G239" t="n">
        <v>4.2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782-2019</t>
        </is>
      </c>
      <c r="B240" s="1" t="n">
        <v>43472</v>
      </c>
      <c r="C240" s="1" t="n">
        <v>45203</v>
      </c>
      <c r="D240" t="inlineStr">
        <is>
          <t>HALLANDS LÄN</t>
        </is>
      </c>
      <c r="E240" t="inlineStr">
        <is>
          <t>HYLTE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990-2019</t>
        </is>
      </c>
      <c r="B241" s="1" t="n">
        <v>43472</v>
      </c>
      <c r="C241" s="1" t="n">
        <v>45203</v>
      </c>
      <c r="D241" t="inlineStr">
        <is>
          <t>HALLANDS LÄN</t>
        </is>
      </c>
      <c r="E241" t="inlineStr">
        <is>
          <t>VARBERG</t>
        </is>
      </c>
      <c r="G241" t="n">
        <v>6.4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1087-2019</t>
        </is>
      </c>
      <c r="B242" s="1" t="n">
        <v>43472</v>
      </c>
      <c r="C242" s="1" t="n">
        <v>45203</v>
      </c>
      <c r="D242" t="inlineStr">
        <is>
          <t>HALLANDS LÄN</t>
        </is>
      </c>
      <c r="E242" t="inlineStr">
        <is>
          <t>VARBERG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2942-2019</t>
        </is>
      </c>
      <c r="B243" s="1" t="n">
        <v>43472</v>
      </c>
      <c r="C243" s="1" t="n">
        <v>45203</v>
      </c>
      <c r="D243" t="inlineStr">
        <is>
          <t>HALLANDS LÄN</t>
        </is>
      </c>
      <c r="E243" t="inlineStr">
        <is>
          <t>HALMSTAD</t>
        </is>
      </c>
      <c r="F243" t="inlineStr">
        <is>
          <t>Sveaskog</t>
        </is>
      </c>
      <c r="G243" t="n">
        <v>7.4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772-2019</t>
        </is>
      </c>
      <c r="B244" s="1" t="n">
        <v>43472</v>
      </c>
      <c r="C244" s="1" t="n">
        <v>45203</v>
      </c>
      <c r="D244" t="inlineStr">
        <is>
          <t>HALLANDS LÄN</t>
        </is>
      </c>
      <c r="E244" t="inlineStr">
        <is>
          <t>HYLTE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999-2019</t>
        </is>
      </c>
      <c r="B245" s="1" t="n">
        <v>43472</v>
      </c>
      <c r="C245" s="1" t="n">
        <v>45203</v>
      </c>
      <c r="D245" t="inlineStr">
        <is>
          <t>HALLANDS LÄN</t>
        </is>
      </c>
      <c r="E245" t="inlineStr">
        <is>
          <t>VARBERG</t>
        </is>
      </c>
      <c r="G245" t="n">
        <v>8.6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2774-2019</t>
        </is>
      </c>
      <c r="B246" s="1" t="n">
        <v>43472</v>
      </c>
      <c r="C246" s="1" t="n">
        <v>45203</v>
      </c>
      <c r="D246" t="inlineStr">
        <is>
          <t>HALLANDS LÄN</t>
        </is>
      </c>
      <c r="E246" t="inlineStr">
        <is>
          <t>KUNGSBACKA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921-2019</t>
        </is>
      </c>
      <c r="B247" s="1" t="n">
        <v>43472</v>
      </c>
      <c r="C247" s="1" t="n">
        <v>45203</v>
      </c>
      <c r="D247" t="inlineStr">
        <is>
          <t>HALLANDS LÄN</t>
        </is>
      </c>
      <c r="E247" t="inlineStr">
        <is>
          <t>KUNGSBACKA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982-2019</t>
        </is>
      </c>
      <c r="B248" s="1" t="n">
        <v>43472</v>
      </c>
      <c r="C248" s="1" t="n">
        <v>45203</v>
      </c>
      <c r="D248" t="inlineStr">
        <is>
          <t>HALLANDS LÄN</t>
        </is>
      </c>
      <c r="E248" t="inlineStr">
        <is>
          <t>VARBERG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1004-2019</t>
        </is>
      </c>
      <c r="B249" s="1" t="n">
        <v>43472</v>
      </c>
      <c r="C249" s="1" t="n">
        <v>45203</v>
      </c>
      <c r="D249" t="inlineStr">
        <is>
          <t>HALLANDS LÄN</t>
        </is>
      </c>
      <c r="E249" t="inlineStr">
        <is>
          <t>VARBERG</t>
        </is>
      </c>
      <c r="G249" t="n">
        <v>5.4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1168-2019</t>
        </is>
      </c>
      <c r="B250" s="1" t="n">
        <v>43473</v>
      </c>
      <c r="C250" s="1" t="n">
        <v>45203</v>
      </c>
      <c r="D250" t="inlineStr">
        <is>
          <t>HALLANDS LÄN</t>
        </is>
      </c>
      <c r="E250" t="inlineStr">
        <is>
          <t>FALKENBERG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1387-2019</t>
        </is>
      </c>
      <c r="B251" s="1" t="n">
        <v>43473</v>
      </c>
      <c r="C251" s="1" t="n">
        <v>45203</v>
      </c>
      <c r="D251" t="inlineStr">
        <is>
          <t>HALLANDS LÄN</t>
        </is>
      </c>
      <c r="E251" t="inlineStr">
        <is>
          <t>HYLTE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1281-2019</t>
        </is>
      </c>
      <c r="B252" s="1" t="n">
        <v>43473</v>
      </c>
      <c r="C252" s="1" t="n">
        <v>45203</v>
      </c>
      <c r="D252" t="inlineStr">
        <is>
          <t>HALLANDS LÄN</t>
        </is>
      </c>
      <c r="E252" t="inlineStr">
        <is>
          <t>HYLTE</t>
        </is>
      </c>
      <c r="G252" t="n">
        <v>3.2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1422-2019</t>
        </is>
      </c>
      <c r="B253" s="1" t="n">
        <v>43473</v>
      </c>
      <c r="C253" s="1" t="n">
        <v>45203</v>
      </c>
      <c r="D253" t="inlineStr">
        <is>
          <t>HALLANDS LÄN</t>
        </is>
      </c>
      <c r="E253" t="inlineStr">
        <is>
          <t>HYLTE</t>
        </is>
      </c>
      <c r="G253" t="n">
        <v>2.4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1287-2019</t>
        </is>
      </c>
      <c r="B254" s="1" t="n">
        <v>43473</v>
      </c>
      <c r="C254" s="1" t="n">
        <v>45203</v>
      </c>
      <c r="D254" t="inlineStr">
        <is>
          <t>HALLANDS LÄN</t>
        </is>
      </c>
      <c r="E254" t="inlineStr">
        <is>
          <t>HYLTE</t>
        </is>
      </c>
      <c r="G254" t="n">
        <v>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1995-2019</t>
        </is>
      </c>
      <c r="B255" s="1" t="n">
        <v>43475</v>
      </c>
      <c r="C255" s="1" t="n">
        <v>45203</v>
      </c>
      <c r="D255" t="inlineStr">
        <is>
          <t>HALLANDS LÄN</t>
        </is>
      </c>
      <c r="E255" t="inlineStr">
        <is>
          <t>LAHOLM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2099-2019</t>
        </is>
      </c>
      <c r="B256" s="1" t="n">
        <v>43475</v>
      </c>
      <c r="C256" s="1" t="n">
        <v>45203</v>
      </c>
      <c r="D256" t="inlineStr">
        <is>
          <t>HALLANDS LÄN</t>
        </is>
      </c>
      <c r="E256" t="inlineStr">
        <is>
          <t>HYLTE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2166-2019</t>
        </is>
      </c>
      <c r="B257" s="1" t="n">
        <v>43475</v>
      </c>
      <c r="C257" s="1" t="n">
        <v>45203</v>
      </c>
      <c r="D257" t="inlineStr">
        <is>
          <t>HALLANDS LÄN</t>
        </is>
      </c>
      <c r="E257" t="inlineStr">
        <is>
          <t>VARBERG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2094-2019</t>
        </is>
      </c>
      <c r="B258" s="1" t="n">
        <v>43475</v>
      </c>
      <c r="C258" s="1" t="n">
        <v>45203</v>
      </c>
      <c r="D258" t="inlineStr">
        <is>
          <t>HALLANDS LÄN</t>
        </is>
      </c>
      <c r="E258" t="inlineStr">
        <is>
          <t>HYLTE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2103-2019</t>
        </is>
      </c>
      <c r="B259" s="1" t="n">
        <v>43475</v>
      </c>
      <c r="C259" s="1" t="n">
        <v>45203</v>
      </c>
      <c r="D259" t="inlineStr">
        <is>
          <t>HALLANDS LÄN</t>
        </is>
      </c>
      <c r="E259" t="inlineStr">
        <is>
          <t>HYLTE</t>
        </is>
      </c>
      <c r="G259" t="n">
        <v>0.3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2167-2019</t>
        </is>
      </c>
      <c r="B260" s="1" t="n">
        <v>43475</v>
      </c>
      <c r="C260" s="1" t="n">
        <v>45203</v>
      </c>
      <c r="D260" t="inlineStr">
        <is>
          <t>HALLANDS LÄN</t>
        </is>
      </c>
      <c r="E260" t="inlineStr">
        <is>
          <t>VARBERG</t>
        </is>
      </c>
      <c r="G260" t="n">
        <v>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1903-2019</t>
        </is>
      </c>
      <c r="B261" s="1" t="n">
        <v>43475</v>
      </c>
      <c r="C261" s="1" t="n">
        <v>45203</v>
      </c>
      <c r="D261" t="inlineStr">
        <is>
          <t>HALLANDS LÄN</t>
        </is>
      </c>
      <c r="E261" t="inlineStr">
        <is>
          <t>FALKENBERG</t>
        </is>
      </c>
      <c r="G261" t="n">
        <v>7.9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2475-2019</t>
        </is>
      </c>
      <c r="B262" s="1" t="n">
        <v>43476</v>
      </c>
      <c r="C262" s="1" t="n">
        <v>45203</v>
      </c>
      <c r="D262" t="inlineStr">
        <is>
          <t>HALLANDS LÄN</t>
        </is>
      </c>
      <c r="E262" t="inlineStr">
        <is>
          <t>VARBERG</t>
        </is>
      </c>
      <c r="G262" t="n">
        <v>2.1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2539-2019</t>
        </is>
      </c>
      <c r="B263" s="1" t="n">
        <v>43476</v>
      </c>
      <c r="C263" s="1" t="n">
        <v>45203</v>
      </c>
      <c r="D263" t="inlineStr">
        <is>
          <t>HALLANDS LÄN</t>
        </is>
      </c>
      <c r="E263" t="inlineStr">
        <is>
          <t>HYLTE</t>
        </is>
      </c>
      <c r="G263" t="n">
        <v>3.4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2499-2019</t>
        </is>
      </c>
      <c r="B264" s="1" t="n">
        <v>43476</v>
      </c>
      <c r="C264" s="1" t="n">
        <v>45203</v>
      </c>
      <c r="D264" t="inlineStr">
        <is>
          <t>HALLANDS LÄN</t>
        </is>
      </c>
      <c r="E264" t="inlineStr">
        <is>
          <t>KUNGSBACKA</t>
        </is>
      </c>
      <c r="G264" t="n">
        <v>1.2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2630-2019</t>
        </is>
      </c>
      <c r="B265" s="1" t="n">
        <v>43478</v>
      </c>
      <c r="C265" s="1" t="n">
        <v>45203</v>
      </c>
      <c r="D265" t="inlineStr">
        <is>
          <t>HALLANDS LÄN</t>
        </is>
      </c>
      <c r="E265" t="inlineStr">
        <is>
          <t>VARBERG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2828-2019</t>
        </is>
      </c>
      <c r="B266" s="1" t="n">
        <v>43479</v>
      </c>
      <c r="C266" s="1" t="n">
        <v>45203</v>
      </c>
      <c r="D266" t="inlineStr">
        <is>
          <t>HALLANDS LÄN</t>
        </is>
      </c>
      <c r="E266" t="inlineStr">
        <is>
          <t>FALKENBERG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2861-2019</t>
        </is>
      </c>
      <c r="B267" s="1" t="n">
        <v>43479</v>
      </c>
      <c r="C267" s="1" t="n">
        <v>45203</v>
      </c>
      <c r="D267" t="inlineStr">
        <is>
          <t>HALLANDS LÄN</t>
        </is>
      </c>
      <c r="E267" t="inlineStr">
        <is>
          <t>HYLTE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2858-2019</t>
        </is>
      </c>
      <c r="B268" s="1" t="n">
        <v>43479</v>
      </c>
      <c r="C268" s="1" t="n">
        <v>45203</v>
      </c>
      <c r="D268" t="inlineStr">
        <is>
          <t>HALLANDS LÄN</t>
        </is>
      </c>
      <c r="E268" t="inlineStr">
        <is>
          <t>HYLTE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2907-2019</t>
        </is>
      </c>
      <c r="B269" s="1" t="n">
        <v>43479</v>
      </c>
      <c r="C269" s="1" t="n">
        <v>45203</v>
      </c>
      <c r="D269" t="inlineStr">
        <is>
          <t>HALLANDS LÄN</t>
        </is>
      </c>
      <c r="E269" t="inlineStr">
        <is>
          <t>FALKENBERG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3750-2019</t>
        </is>
      </c>
      <c r="B270" s="1" t="n">
        <v>43481</v>
      </c>
      <c r="C270" s="1" t="n">
        <v>45203</v>
      </c>
      <c r="D270" t="inlineStr">
        <is>
          <t>HALLANDS LÄN</t>
        </is>
      </c>
      <c r="E270" t="inlineStr">
        <is>
          <t>VARBERG</t>
        </is>
      </c>
      <c r="G270" t="n">
        <v>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3676-2019</t>
        </is>
      </c>
      <c r="B271" s="1" t="n">
        <v>43481</v>
      </c>
      <c r="C271" s="1" t="n">
        <v>45203</v>
      </c>
      <c r="D271" t="inlineStr">
        <is>
          <t>HALLANDS LÄN</t>
        </is>
      </c>
      <c r="E271" t="inlineStr">
        <is>
          <t>VARBERG</t>
        </is>
      </c>
      <c r="G271" t="n">
        <v>5.3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3953-2019</t>
        </is>
      </c>
      <c r="B272" s="1" t="n">
        <v>43482</v>
      </c>
      <c r="C272" s="1" t="n">
        <v>45203</v>
      </c>
      <c r="D272" t="inlineStr">
        <is>
          <t>HALLANDS LÄN</t>
        </is>
      </c>
      <c r="E272" t="inlineStr">
        <is>
          <t>VARBERG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5659-2019</t>
        </is>
      </c>
      <c r="B273" s="1" t="n">
        <v>43482</v>
      </c>
      <c r="C273" s="1" t="n">
        <v>45203</v>
      </c>
      <c r="D273" t="inlineStr">
        <is>
          <t>HALLANDS LÄN</t>
        </is>
      </c>
      <c r="E273" t="inlineStr">
        <is>
          <t>HYLTE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4333-2019</t>
        </is>
      </c>
      <c r="B274" s="1" t="n">
        <v>43483</v>
      </c>
      <c r="C274" s="1" t="n">
        <v>45203</v>
      </c>
      <c r="D274" t="inlineStr">
        <is>
          <t>HALLANDS LÄN</t>
        </is>
      </c>
      <c r="E274" t="inlineStr">
        <is>
          <t>VARBERG</t>
        </is>
      </c>
      <c r="F274" t="inlineStr">
        <is>
          <t>Övriga statliga verk och myndigheter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4215-2019</t>
        </is>
      </c>
      <c r="B275" s="1" t="n">
        <v>43483</v>
      </c>
      <c r="C275" s="1" t="n">
        <v>45203</v>
      </c>
      <c r="D275" t="inlineStr">
        <is>
          <t>HALLANDS LÄN</t>
        </is>
      </c>
      <c r="E275" t="inlineStr">
        <is>
          <t>HYLTE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4343-2019</t>
        </is>
      </c>
      <c r="B276" s="1" t="n">
        <v>43483</v>
      </c>
      <c r="C276" s="1" t="n">
        <v>45203</v>
      </c>
      <c r="D276" t="inlineStr">
        <is>
          <t>HALLANDS LÄN</t>
        </is>
      </c>
      <c r="E276" t="inlineStr">
        <is>
          <t>VARBERG</t>
        </is>
      </c>
      <c r="F276" t="inlineStr">
        <is>
          <t>Övriga statliga verk och myndigheter</t>
        </is>
      </c>
      <c r="G276" t="n">
        <v>1.6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4424-2019</t>
        </is>
      </c>
      <c r="B277" s="1" t="n">
        <v>43485</v>
      </c>
      <c r="C277" s="1" t="n">
        <v>45203</v>
      </c>
      <c r="D277" t="inlineStr">
        <is>
          <t>HALLANDS LÄN</t>
        </is>
      </c>
      <c r="E277" t="inlineStr">
        <is>
          <t>FALKENBERG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4464-2019</t>
        </is>
      </c>
      <c r="B278" s="1" t="n">
        <v>43485</v>
      </c>
      <c r="C278" s="1" t="n">
        <v>45203</v>
      </c>
      <c r="D278" t="inlineStr">
        <is>
          <t>HALLANDS LÄN</t>
        </is>
      </c>
      <c r="E278" t="inlineStr">
        <is>
          <t>VARBERG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4683-2019</t>
        </is>
      </c>
      <c r="B279" s="1" t="n">
        <v>43486</v>
      </c>
      <c r="C279" s="1" t="n">
        <v>45203</v>
      </c>
      <c r="D279" t="inlineStr">
        <is>
          <t>HALLANDS LÄN</t>
        </is>
      </c>
      <c r="E279" t="inlineStr">
        <is>
          <t>VARBERG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4717-2019</t>
        </is>
      </c>
      <c r="B280" s="1" t="n">
        <v>43486</v>
      </c>
      <c r="C280" s="1" t="n">
        <v>45203</v>
      </c>
      <c r="D280" t="inlineStr">
        <is>
          <t>HALLANDS LÄN</t>
        </is>
      </c>
      <c r="E280" t="inlineStr">
        <is>
          <t>VARBERG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5062-2019</t>
        </is>
      </c>
      <c r="B281" s="1" t="n">
        <v>43487</v>
      </c>
      <c r="C281" s="1" t="n">
        <v>45203</v>
      </c>
      <c r="D281" t="inlineStr">
        <is>
          <t>HALLANDS LÄN</t>
        </is>
      </c>
      <c r="E281" t="inlineStr">
        <is>
          <t>FALKENBERG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5263-2019</t>
        </is>
      </c>
      <c r="B282" s="1" t="n">
        <v>43488</v>
      </c>
      <c r="C282" s="1" t="n">
        <v>45203</v>
      </c>
      <c r="D282" t="inlineStr">
        <is>
          <t>HALLANDS LÄN</t>
        </is>
      </c>
      <c r="E282" t="inlineStr">
        <is>
          <t>KUNGSBACKA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5266-2019</t>
        </is>
      </c>
      <c r="B283" s="1" t="n">
        <v>43488</v>
      </c>
      <c r="C283" s="1" t="n">
        <v>45203</v>
      </c>
      <c r="D283" t="inlineStr">
        <is>
          <t>HALLANDS LÄN</t>
        </is>
      </c>
      <c r="E283" t="inlineStr">
        <is>
          <t>KUNGSBACKA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5278-2019</t>
        </is>
      </c>
      <c r="B284" s="1" t="n">
        <v>43488</v>
      </c>
      <c r="C284" s="1" t="n">
        <v>45203</v>
      </c>
      <c r="D284" t="inlineStr">
        <is>
          <t>HALLANDS LÄN</t>
        </is>
      </c>
      <c r="E284" t="inlineStr">
        <is>
          <t>KUNGSBACKA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5336-2019</t>
        </is>
      </c>
      <c r="B285" s="1" t="n">
        <v>43488</v>
      </c>
      <c r="C285" s="1" t="n">
        <v>45203</v>
      </c>
      <c r="D285" t="inlineStr">
        <is>
          <t>HALLANDS LÄN</t>
        </is>
      </c>
      <c r="E285" t="inlineStr">
        <is>
          <t>KUNGSBACKA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5543-2019</t>
        </is>
      </c>
      <c r="B286" s="1" t="n">
        <v>43489</v>
      </c>
      <c r="C286" s="1" t="n">
        <v>45203</v>
      </c>
      <c r="D286" t="inlineStr">
        <is>
          <t>HALLANDS LÄN</t>
        </is>
      </c>
      <c r="E286" t="inlineStr">
        <is>
          <t>LAHOLM</t>
        </is>
      </c>
      <c r="F286" t="inlineStr">
        <is>
          <t>Övriga Aktiebolag</t>
        </is>
      </c>
      <c r="G286" t="n">
        <v>6.7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6016-2019</t>
        </is>
      </c>
      <c r="B287" s="1" t="n">
        <v>43493</v>
      </c>
      <c r="C287" s="1" t="n">
        <v>45203</v>
      </c>
      <c r="D287" t="inlineStr">
        <is>
          <t>HALLANDS LÄN</t>
        </is>
      </c>
      <c r="E287" t="inlineStr">
        <is>
          <t>LAHOLM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6023-2019</t>
        </is>
      </c>
      <c r="B288" s="1" t="n">
        <v>43493</v>
      </c>
      <c r="C288" s="1" t="n">
        <v>45203</v>
      </c>
      <c r="D288" t="inlineStr">
        <is>
          <t>HALLANDS LÄN</t>
        </is>
      </c>
      <c r="E288" t="inlineStr">
        <is>
          <t>HYLTE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6019-2019</t>
        </is>
      </c>
      <c r="B289" s="1" t="n">
        <v>43493</v>
      </c>
      <c r="C289" s="1" t="n">
        <v>45203</v>
      </c>
      <c r="D289" t="inlineStr">
        <is>
          <t>HALLANDS LÄN</t>
        </is>
      </c>
      <c r="E289" t="inlineStr">
        <is>
          <t>FALKENBERG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6447-2019</t>
        </is>
      </c>
      <c r="B290" s="1" t="n">
        <v>43494</v>
      </c>
      <c r="C290" s="1" t="n">
        <v>45203</v>
      </c>
      <c r="D290" t="inlineStr">
        <is>
          <t>HALLANDS LÄN</t>
        </is>
      </c>
      <c r="E290" t="inlineStr">
        <is>
          <t>HALMSTAD</t>
        </is>
      </c>
      <c r="G290" t="n">
        <v>2.3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6482-2019</t>
        </is>
      </c>
      <c r="B291" s="1" t="n">
        <v>43494</v>
      </c>
      <c r="C291" s="1" t="n">
        <v>45203</v>
      </c>
      <c r="D291" t="inlineStr">
        <is>
          <t>HALLANDS LÄN</t>
        </is>
      </c>
      <c r="E291" t="inlineStr">
        <is>
          <t>HALMSTAD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6487-2019</t>
        </is>
      </c>
      <c r="B292" s="1" t="n">
        <v>43494</v>
      </c>
      <c r="C292" s="1" t="n">
        <v>45203</v>
      </c>
      <c r="D292" t="inlineStr">
        <is>
          <t>HALLANDS LÄN</t>
        </is>
      </c>
      <c r="E292" t="inlineStr">
        <is>
          <t>HALMSTAD</t>
        </is>
      </c>
      <c r="G292" t="n">
        <v>2.5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6888-2019</t>
        </is>
      </c>
      <c r="B293" s="1" t="n">
        <v>43495</v>
      </c>
      <c r="C293" s="1" t="n">
        <v>45203</v>
      </c>
      <c r="D293" t="inlineStr">
        <is>
          <t>HALLANDS LÄN</t>
        </is>
      </c>
      <c r="E293" t="inlineStr">
        <is>
          <t>KUNGSBACKA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6782-2019</t>
        </is>
      </c>
      <c r="B294" s="1" t="n">
        <v>43495</v>
      </c>
      <c r="C294" s="1" t="n">
        <v>45203</v>
      </c>
      <c r="D294" t="inlineStr">
        <is>
          <t>HALLANDS LÄN</t>
        </is>
      </c>
      <c r="E294" t="inlineStr">
        <is>
          <t>VARBERG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6806-2019</t>
        </is>
      </c>
      <c r="B295" s="1" t="n">
        <v>43495</v>
      </c>
      <c r="C295" s="1" t="n">
        <v>45203</v>
      </c>
      <c r="D295" t="inlineStr">
        <is>
          <t>HALLANDS LÄN</t>
        </is>
      </c>
      <c r="E295" t="inlineStr">
        <is>
          <t>VARBERG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8175-2019</t>
        </is>
      </c>
      <c r="B296" s="1" t="n">
        <v>43495</v>
      </c>
      <c r="C296" s="1" t="n">
        <v>45203</v>
      </c>
      <c r="D296" t="inlineStr">
        <is>
          <t>HALLANDS LÄN</t>
        </is>
      </c>
      <c r="E296" t="inlineStr">
        <is>
          <t>LAHOLM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6993-2019</t>
        </is>
      </c>
      <c r="B297" s="1" t="n">
        <v>43495</v>
      </c>
      <c r="C297" s="1" t="n">
        <v>45203</v>
      </c>
      <c r="D297" t="inlineStr">
        <is>
          <t>HALLANDS LÄN</t>
        </is>
      </c>
      <c r="E297" t="inlineStr">
        <is>
          <t>HALMSTAD</t>
        </is>
      </c>
      <c r="G297" t="n">
        <v>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6865-2019</t>
        </is>
      </c>
      <c r="B298" s="1" t="n">
        <v>43495</v>
      </c>
      <c r="C298" s="1" t="n">
        <v>45203</v>
      </c>
      <c r="D298" t="inlineStr">
        <is>
          <t>HALLANDS LÄN</t>
        </is>
      </c>
      <c r="E298" t="inlineStr">
        <is>
          <t>FALKENBERG</t>
        </is>
      </c>
      <c r="G298" t="n">
        <v>4.3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6960-2019</t>
        </is>
      </c>
      <c r="B299" s="1" t="n">
        <v>43495</v>
      </c>
      <c r="C299" s="1" t="n">
        <v>45203</v>
      </c>
      <c r="D299" t="inlineStr">
        <is>
          <t>HALLANDS LÄN</t>
        </is>
      </c>
      <c r="E299" t="inlineStr">
        <is>
          <t>VARBERG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7636-2019</t>
        </is>
      </c>
      <c r="B300" s="1" t="n">
        <v>43500</v>
      </c>
      <c r="C300" s="1" t="n">
        <v>45203</v>
      </c>
      <c r="D300" t="inlineStr">
        <is>
          <t>HALLANDS LÄN</t>
        </is>
      </c>
      <c r="E300" t="inlineStr">
        <is>
          <t>HALMSTAD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7641-2019</t>
        </is>
      </c>
      <c r="B301" s="1" t="n">
        <v>43500</v>
      </c>
      <c r="C301" s="1" t="n">
        <v>45203</v>
      </c>
      <c r="D301" t="inlineStr">
        <is>
          <t>HALLANDS LÄN</t>
        </is>
      </c>
      <c r="E301" t="inlineStr">
        <is>
          <t>HALMSTAD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7634-2019</t>
        </is>
      </c>
      <c r="B302" s="1" t="n">
        <v>43500</v>
      </c>
      <c r="C302" s="1" t="n">
        <v>45203</v>
      </c>
      <c r="D302" t="inlineStr">
        <is>
          <t>HALLANDS LÄN</t>
        </is>
      </c>
      <c r="E302" t="inlineStr">
        <is>
          <t>HALMSTAD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7646-2019</t>
        </is>
      </c>
      <c r="B303" s="1" t="n">
        <v>43500</v>
      </c>
      <c r="C303" s="1" t="n">
        <v>45203</v>
      </c>
      <c r="D303" t="inlineStr">
        <is>
          <t>HALLANDS LÄN</t>
        </is>
      </c>
      <c r="E303" t="inlineStr">
        <is>
          <t>HALMSTAD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7637-2019</t>
        </is>
      </c>
      <c r="B304" s="1" t="n">
        <v>43500</v>
      </c>
      <c r="C304" s="1" t="n">
        <v>45203</v>
      </c>
      <c r="D304" t="inlineStr">
        <is>
          <t>HALLANDS LÄN</t>
        </is>
      </c>
      <c r="E304" t="inlineStr">
        <is>
          <t>HALMSTAD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7916-2019</t>
        </is>
      </c>
      <c r="B305" s="1" t="n">
        <v>43501</v>
      </c>
      <c r="C305" s="1" t="n">
        <v>45203</v>
      </c>
      <c r="D305" t="inlineStr">
        <is>
          <t>HALLANDS LÄN</t>
        </is>
      </c>
      <c r="E305" t="inlineStr">
        <is>
          <t>LAHOLM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8793-2019</t>
        </is>
      </c>
      <c r="B306" s="1" t="n">
        <v>43502</v>
      </c>
      <c r="C306" s="1" t="n">
        <v>45203</v>
      </c>
      <c r="D306" t="inlineStr">
        <is>
          <t>HALLANDS LÄN</t>
        </is>
      </c>
      <c r="E306" t="inlineStr">
        <is>
          <t>FALKENBERG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8668-2019</t>
        </is>
      </c>
      <c r="B307" s="1" t="n">
        <v>43503</v>
      </c>
      <c r="C307" s="1" t="n">
        <v>45203</v>
      </c>
      <c r="D307" t="inlineStr">
        <is>
          <t>HALLANDS LÄN</t>
        </is>
      </c>
      <c r="E307" t="inlineStr">
        <is>
          <t>HYLTE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8770-2019</t>
        </is>
      </c>
      <c r="B308" s="1" t="n">
        <v>43503</v>
      </c>
      <c r="C308" s="1" t="n">
        <v>45203</v>
      </c>
      <c r="D308" t="inlineStr">
        <is>
          <t>HALLANDS LÄN</t>
        </is>
      </c>
      <c r="E308" t="inlineStr">
        <is>
          <t>HALMSTAD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8626-2019</t>
        </is>
      </c>
      <c r="B309" s="1" t="n">
        <v>43503</v>
      </c>
      <c r="C309" s="1" t="n">
        <v>45203</v>
      </c>
      <c r="D309" t="inlineStr">
        <is>
          <t>HALLANDS LÄN</t>
        </is>
      </c>
      <c r="E309" t="inlineStr">
        <is>
          <t>HYLTE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9042-2019</t>
        </is>
      </c>
      <c r="B310" s="1" t="n">
        <v>43504</v>
      </c>
      <c r="C310" s="1" t="n">
        <v>45203</v>
      </c>
      <c r="D310" t="inlineStr">
        <is>
          <t>HALLANDS LÄN</t>
        </is>
      </c>
      <c r="E310" t="inlineStr">
        <is>
          <t>FALKENBERG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9196-2019</t>
        </is>
      </c>
      <c r="B311" s="1" t="n">
        <v>43505</v>
      </c>
      <c r="C311" s="1" t="n">
        <v>45203</v>
      </c>
      <c r="D311" t="inlineStr">
        <is>
          <t>HALLANDS LÄN</t>
        </is>
      </c>
      <c r="E311" t="inlineStr">
        <is>
          <t>HYLTE</t>
        </is>
      </c>
      <c r="G311" t="n">
        <v>0.4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9272-2019</t>
        </is>
      </c>
      <c r="B312" s="1" t="n">
        <v>43507</v>
      </c>
      <c r="C312" s="1" t="n">
        <v>45203</v>
      </c>
      <c r="D312" t="inlineStr">
        <is>
          <t>HALLANDS LÄN</t>
        </is>
      </c>
      <c r="E312" t="inlineStr">
        <is>
          <t>FALKENBERG</t>
        </is>
      </c>
      <c r="G312" t="n">
        <v>2.7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9271-2019</t>
        </is>
      </c>
      <c r="B313" s="1" t="n">
        <v>43507</v>
      </c>
      <c r="C313" s="1" t="n">
        <v>45203</v>
      </c>
      <c r="D313" t="inlineStr">
        <is>
          <t>HALLANDS LÄN</t>
        </is>
      </c>
      <c r="E313" t="inlineStr">
        <is>
          <t>FALKENBERG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9328-2019</t>
        </is>
      </c>
      <c r="B314" s="1" t="n">
        <v>43507</v>
      </c>
      <c r="C314" s="1" t="n">
        <v>45203</v>
      </c>
      <c r="D314" t="inlineStr">
        <is>
          <t>HALLANDS LÄN</t>
        </is>
      </c>
      <c r="E314" t="inlineStr">
        <is>
          <t>HALMSTAD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9789-2019</t>
        </is>
      </c>
      <c r="B315" s="1" t="n">
        <v>43509</v>
      </c>
      <c r="C315" s="1" t="n">
        <v>45203</v>
      </c>
      <c r="D315" t="inlineStr">
        <is>
          <t>HALLANDS LÄN</t>
        </is>
      </c>
      <c r="E315" t="inlineStr">
        <is>
          <t>VARBERG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9836-2019</t>
        </is>
      </c>
      <c r="B316" s="1" t="n">
        <v>43509</v>
      </c>
      <c r="C316" s="1" t="n">
        <v>45203</v>
      </c>
      <c r="D316" t="inlineStr">
        <is>
          <t>HALLANDS LÄN</t>
        </is>
      </c>
      <c r="E316" t="inlineStr">
        <is>
          <t>VARBERG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10325-2019</t>
        </is>
      </c>
      <c r="B317" s="1" t="n">
        <v>43511</v>
      </c>
      <c r="C317" s="1" t="n">
        <v>45203</v>
      </c>
      <c r="D317" t="inlineStr">
        <is>
          <t>HALLANDS LÄN</t>
        </is>
      </c>
      <c r="E317" t="inlineStr">
        <is>
          <t>HALMSTAD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10553-2019</t>
        </is>
      </c>
      <c r="B318" s="1" t="n">
        <v>43514</v>
      </c>
      <c r="C318" s="1" t="n">
        <v>45203</v>
      </c>
      <c r="D318" t="inlineStr">
        <is>
          <t>HALLANDS LÄN</t>
        </is>
      </c>
      <c r="E318" t="inlineStr">
        <is>
          <t>HALMSTAD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10541-2019</t>
        </is>
      </c>
      <c r="B319" s="1" t="n">
        <v>43514</v>
      </c>
      <c r="C319" s="1" t="n">
        <v>45203</v>
      </c>
      <c r="D319" t="inlineStr">
        <is>
          <t>HALLANDS LÄN</t>
        </is>
      </c>
      <c r="E319" t="inlineStr">
        <is>
          <t>HALMSTAD</t>
        </is>
      </c>
      <c r="G319" t="n">
        <v>2.1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10927-2019</t>
        </is>
      </c>
      <c r="B320" s="1" t="n">
        <v>43515</v>
      </c>
      <c r="C320" s="1" t="n">
        <v>45203</v>
      </c>
      <c r="D320" t="inlineStr">
        <is>
          <t>HALLANDS LÄN</t>
        </is>
      </c>
      <c r="E320" t="inlineStr">
        <is>
          <t>VARBERG</t>
        </is>
      </c>
      <c r="G320" t="n">
        <v>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10909-2019</t>
        </is>
      </c>
      <c r="B321" s="1" t="n">
        <v>43515</v>
      </c>
      <c r="C321" s="1" t="n">
        <v>45203</v>
      </c>
      <c r="D321" t="inlineStr">
        <is>
          <t>HALLANDS LÄN</t>
        </is>
      </c>
      <c r="E321" t="inlineStr">
        <is>
          <t>VARBERG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10925-2019</t>
        </is>
      </c>
      <c r="B322" s="1" t="n">
        <v>43515</v>
      </c>
      <c r="C322" s="1" t="n">
        <v>45203</v>
      </c>
      <c r="D322" t="inlineStr">
        <is>
          <t>HALLANDS LÄN</t>
        </is>
      </c>
      <c r="E322" t="inlineStr">
        <is>
          <t>VARBERG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11270-2019</t>
        </is>
      </c>
      <c r="B323" s="1" t="n">
        <v>43516</v>
      </c>
      <c r="C323" s="1" t="n">
        <v>45203</v>
      </c>
      <c r="D323" t="inlineStr">
        <is>
          <t>HALLANDS LÄN</t>
        </is>
      </c>
      <c r="E323" t="inlineStr">
        <is>
          <t>HYLTE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11094-2019</t>
        </is>
      </c>
      <c r="B324" s="1" t="n">
        <v>43516</v>
      </c>
      <c r="C324" s="1" t="n">
        <v>45203</v>
      </c>
      <c r="D324" t="inlineStr">
        <is>
          <t>HALLANDS LÄN</t>
        </is>
      </c>
      <c r="E324" t="inlineStr">
        <is>
          <t>FALKENBERG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11272-2019</t>
        </is>
      </c>
      <c r="B325" s="1" t="n">
        <v>43516</v>
      </c>
      <c r="C325" s="1" t="n">
        <v>45203</v>
      </c>
      <c r="D325" t="inlineStr">
        <is>
          <t>HALLANDS LÄN</t>
        </is>
      </c>
      <c r="E325" t="inlineStr">
        <is>
          <t>HYLTE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11316-2019</t>
        </is>
      </c>
      <c r="B326" s="1" t="n">
        <v>43516</v>
      </c>
      <c r="C326" s="1" t="n">
        <v>45203</v>
      </c>
      <c r="D326" t="inlineStr">
        <is>
          <t>HALLANDS LÄN</t>
        </is>
      </c>
      <c r="E326" t="inlineStr">
        <is>
          <t>FALKENBERG</t>
        </is>
      </c>
      <c r="G326" t="n">
        <v>14.4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11091-2019</t>
        </is>
      </c>
      <c r="B327" s="1" t="n">
        <v>43516</v>
      </c>
      <c r="C327" s="1" t="n">
        <v>45203</v>
      </c>
      <c r="D327" t="inlineStr">
        <is>
          <t>HALLANDS LÄN</t>
        </is>
      </c>
      <c r="E327" t="inlineStr">
        <is>
          <t>FALKENBERG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11276-2019</t>
        </is>
      </c>
      <c r="B328" s="1" t="n">
        <v>43516</v>
      </c>
      <c r="C328" s="1" t="n">
        <v>45203</v>
      </c>
      <c r="D328" t="inlineStr">
        <is>
          <t>HALLANDS LÄN</t>
        </is>
      </c>
      <c r="E328" t="inlineStr">
        <is>
          <t>HYLTE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11330-2019</t>
        </is>
      </c>
      <c r="B329" s="1" t="n">
        <v>43516</v>
      </c>
      <c r="C329" s="1" t="n">
        <v>45203</v>
      </c>
      <c r="D329" t="inlineStr">
        <is>
          <t>HALLANDS LÄN</t>
        </is>
      </c>
      <c r="E329" t="inlineStr">
        <is>
          <t>HYLTE</t>
        </is>
      </c>
      <c r="G329" t="n">
        <v>0.8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11327-2019</t>
        </is>
      </c>
      <c r="B330" s="1" t="n">
        <v>43516</v>
      </c>
      <c r="C330" s="1" t="n">
        <v>45203</v>
      </c>
      <c r="D330" t="inlineStr">
        <is>
          <t>HALLANDS LÄN</t>
        </is>
      </c>
      <c r="E330" t="inlineStr">
        <is>
          <t>HYLTE</t>
        </is>
      </c>
      <c r="G330" t="n">
        <v>2.1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11365-2019</t>
        </is>
      </c>
      <c r="B331" s="1" t="n">
        <v>43517</v>
      </c>
      <c r="C331" s="1" t="n">
        <v>45203</v>
      </c>
      <c r="D331" t="inlineStr">
        <is>
          <t>HALLANDS LÄN</t>
        </is>
      </c>
      <c r="E331" t="inlineStr">
        <is>
          <t>KUNGSBACKA</t>
        </is>
      </c>
      <c r="G331" t="n">
        <v>14.2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11349-2019</t>
        </is>
      </c>
      <c r="B332" s="1" t="n">
        <v>43517</v>
      </c>
      <c r="C332" s="1" t="n">
        <v>45203</v>
      </c>
      <c r="D332" t="inlineStr">
        <is>
          <t>HALLANDS LÄN</t>
        </is>
      </c>
      <c r="E332" t="inlineStr">
        <is>
          <t>VARBERG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11380-2019</t>
        </is>
      </c>
      <c r="B333" s="1" t="n">
        <v>43517</v>
      </c>
      <c r="C333" s="1" t="n">
        <v>45203</v>
      </c>
      <c r="D333" t="inlineStr">
        <is>
          <t>HALLANDS LÄN</t>
        </is>
      </c>
      <c r="E333" t="inlineStr">
        <is>
          <t>LAHOLM</t>
        </is>
      </c>
      <c r="G333" t="n">
        <v>0.1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11389-2019</t>
        </is>
      </c>
      <c r="B334" s="1" t="n">
        <v>43517</v>
      </c>
      <c r="C334" s="1" t="n">
        <v>45203</v>
      </c>
      <c r="D334" t="inlineStr">
        <is>
          <t>HALLANDS LÄN</t>
        </is>
      </c>
      <c r="E334" t="inlineStr">
        <is>
          <t>LAHOLM</t>
        </is>
      </c>
      <c r="G334" t="n">
        <v>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11661-2019</t>
        </is>
      </c>
      <c r="B335" s="1" t="n">
        <v>43518</v>
      </c>
      <c r="C335" s="1" t="n">
        <v>45203</v>
      </c>
      <c r="D335" t="inlineStr">
        <is>
          <t>HALLANDS LÄN</t>
        </is>
      </c>
      <c r="E335" t="inlineStr">
        <is>
          <t>FALKENBERG</t>
        </is>
      </c>
      <c r="F335" t="inlineStr">
        <is>
          <t>Kyrkan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11806-2019</t>
        </is>
      </c>
      <c r="B336" s="1" t="n">
        <v>43521</v>
      </c>
      <c r="C336" s="1" t="n">
        <v>45203</v>
      </c>
      <c r="D336" t="inlineStr">
        <is>
          <t>HALLANDS LÄN</t>
        </is>
      </c>
      <c r="E336" t="inlineStr">
        <is>
          <t>LAHOLM</t>
        </is>
      </c>
      <c r="G336" t="n">
        <v>17.8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11925-2019</t>
        </is>
      </c>
      <c r="B337" s="1" t="n">
        <v>43521</v>
      </c>
      <c r="C337" s="1" t="n">
        <v>45203</v>
      </c>
      <c r="D337" t="inlineStr">
        <is>
          <t>HALLANDS LÄN</t>
        </is>
      </c>
      <c r="E337" t="inlineStr">
        <is>
          <t>HYLTE</t>
        </is>
      </c>
      <c r="G337" t="n">
        <v>1.6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11835-2019</t>
        </is>
      </c>
      <c r="B338" s="1" t="n">
        <v>43521</v>
      </c>
      <c r="C338" s="1" t="n">
        <v>45203</v>
      </c>
      <c r="D338" t="inlineStr">
        <is>
          <t>HALLANDS LÄN</t>
        </is>
      </c>
      <c r="E338" t="inlineStr">
        <is>
          <t>LAHOLM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11975-2019</t>
        </is>
      </c>
      <c r="B339" s="1" t="n">
        <v>43521</v>
      </c>
      <c r="C339" s="1" t="n">
        <v>45203</v>
      </c>
      <c r="D339" t="inlineStr">
        <is>
          <t>HALLANDS LÄN</t>
        </is>
      </c>
      <c r="E339" t="inlineStr">
        <is>
          <t>HALMSTAD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11831-2019</t>
        </is>
      </c>
      <c r="B340" s="1" t="n">
        <v>43521</v>
      </c>
      <c r="C340" s="1" t="n">
        <v>45203</v>
      </c>
      <c r="D340" t="inlineStr">
        <is>
          <t>HALLANDS LÄN</t>
        </is>
      </c>
      <c r="E340" t="inlineStr">
        <is>
          <t>LAHOLM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12100-2019</t>
        </is>
      </c>
      <c r="B341" s="1" t="n">
        <v>43522</v>
      </c>
      <c r="C341" s="1" t="n">
        <v>45203</v>
      </c>
      <c r="D341" t="inlineStr">
        <is>
          <t>HALLANDS LÄN</t>
        </is>
      </c>
      <c r="E341" t="inlineStr">
        <is>
          <t>KUNGSBACKA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12123-2019</t>
        </is>
      </c>
      <c r="B342" s="1" t="n">
        <v>43522</v>
      </c>
      <c r="C342" s="1" t="n">
        <v>45203</v>
      </c>
      <c r="D342" t="inlineStr">
        <is>
          <t>HALLANDS LÄN</t>
        </is>
      </c>
      <c r="E342" t="inlineStr">
        <is>
          <t>HALMSTAD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12293-2019</t>
        </is>
      </c>
      <c r="B343" s="1" t="n">
        <v>43523</v>
      </c>
      <c r="C343" s="1" t="n">
        <v>45203</v>
      </c>
      <c r="D343" t="inlineStr">
        <is>
          <t>HALLANDS LÄN</t>
        </is>
      </c>
      <c r="E343" t="inlineStr">
        <is>
          <t>KUNGSBACKA</t>
        </is>
      </c>
      <c r="G343" t="n">
        <v>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12294-2019</t>
        </is>
      </c>
      <c r="B344" s="1" t="n">
        <v>43523</v>
      </c>
      <c r="C344" s="1" t="n">
        <v>45203</v>
      </c>
      <c r="D344" t="inlineStr">
        <is>
          <t>HALLANDS LÄN</t>
        </is>
      </c>
      <c r="E344" t="inlineStr">
        <is>
          <t>HALMSTAD</t>
        </is>
      </c>
      <c r="G344" t="n">
        <v>5.9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12373-2019</t>
        </is>
      </c>
      <c r="B345" s="1" t="n">
        <v>43523</v>
      </c>
      <c r="C345" s="1" t="n">
        <v>45203</v>
      </c>
      <c r="D345" t="inlineStr">
        <is>
          <t>HALLANDS LÄN</t>
        </is>
      </c>
      <c r="E345" t="inlineStr">
        <is>
          <t>HYLTE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12670-2019</t>
        </is>
      </c>
      <c r="B346" s="1" t="n">
        <v>43524</v>
      </c>
      <c r="C346" s="1" t="n">
        <v>45203</v>
      </c>
      <c r="D346" t="inlineStr">
        <is>
          <t>HALLANDS LÄN</t>
        </is>
      </c>
      <c r="E346" t="inlineStr">
        <is>
          <t>HYLTE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12717-2019</t>
        </is>
      </c>
      <c r="B347" s="1" t="n">
        <v>43524</v>
      </c>
      <c r="C347" s="1" t="n">
        <v>45203</v>
      </c>
      <c r="D347" t="inlineStr">
        <is>
          <t>HALLANDS LÄN</t>
        </is>
      </c>
      <c r="E347" t="inlineStr">
        <is>
          <t>HALMSTAD</t>
        </is>
      </c>
      <c r="G347" t="n">
        <v>4.5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12646-2019</t>
        </is>
      </c>
      <c r="B348" s="1" t="n">
        <v>43524</v>
      </c>
      <c r="C348" s="1" t="n">
        <v>45203</v>
      </c>
      <c r="D348" t="inlineStr">
        <is>
          <t>HALLANDS LÄN</t>
        </is>
      </c>
      <c r="E348" t="inlineStr">
        <is>
          <t>VARBERG</t>
        </is>
      </c>
      <c r="G348" t="n">
        <v>1.5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12598-2019</t>
        </is>
      </c>
      <c r="B349" s="1" t="n">
        <v>43524</v>
      </c>
      <c r="C349" s="1" t="n">
        <v>45203</v>
      </c>
      <c r="D349" t="inlineStr">
        <is>
          <t>HALLANDS LÄN</t>
        </is>
      </c>
      <c r="E349" t="inlineStr">
        <is>
          <t>KUNGSBACKA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12629-2019</t>
        </is>
      </c>
      <c r="B350" s="1" t="n">
        <v>43524</v>
      </c>
      <c r="C350" s="1" t="n">
        <v>45203</v>
      </c>
      <c r="D350" t="inlineStr">
        <is>
          <t>HALLANDS LÄN</t>
        </is>
      </c>
      <c r="E350" t="inlineStr">
        <is>
          <t>FALKENBERG</t>
        </is>
      </c>
      <c r="G350" t="n">
        <v>4.1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12775-2019</t>
        </is>
      </c>
      <c r="B351" s="1" t="n">
        <v>43525</v>
      </c>
      <c r="C351" s="1" t="n">
        <v>45203</v>
      </c>
      <c r="D351" t="inlineStr">
        <is>
          <t>HALLANDS LÄN</t>
        </is>
      </c>
      <c r="E351" t="inlineStr">
        <is>
          <t>HALMSTAD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12758-2019</t>
        </is>
      </c>
      <c r="B352" s="1" t="n">
        <v>43525</v>
      </c>
      <c r="C352" s="1" t="n">
        <v>45203</v>
      </c>
      <c r="D352" t="inlineStr">
        <is>
          <t>HALLANDS LÄN</t>
        </is>
      </c>
      <c r="E352" t="inlineStr">
        <is>
          <t>LAHOLM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12773-2019</t>
        </is>
      </c>
      <c r="B353" s="1" t="n">
        <v>43525</v>
      </c>
      <c r="C353" s="1" t="n">
        <v>45203</v>
      </c>
      <c r="D353" t="inlineStr">
        <is>
          <t>HALLANDS LÄN</t>
        </is>
      </c>
      <c r="E353" t="inlineStr">
        <is>
          <t>HALMSTAD</t>
        </is>
      </c>
      <c r="G353" t="n">
        <v>2.5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12809-2019</t>
        </is>
      </c>
      <c r="B354" s="1" t="n">
        <v>43525</v>
      </c>
      <c r="C354" s="1" t="n">
        <v>45203</v>
      </c>
      <c r="D354" t="inlineStr">
        <is>
          <t>HALLANDS LÄN</t>
        </is>
      </c>
      <c r="E354" t="inlineStr">
        <is>
          <t>VARBERG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13049-2019</t>
        </is>
      </c>
      <c r="B355" s="1" t="n">
        <v>43528</v>
      </c>
      <c r="C355" s="1" t="n">
        <v>45203</v>
      </c>
      <c r="D355" t="inlineStr">
        <is>
          <t>HALLANDS LÄN</t>
        </is>
      </c>
      <c r="E355" t="inlineStr">
        <is>
          <t>LAHOLM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13076-2019</t>
        </is>
      </c>
      <c r="B356" s="1" t="n">
        <v>43528</v>
      </c>
      <c r="C356" s="1" t="n">
        <v>45203</v>
      </c>
      <c r="D356" t="inlineStr">
        <is>
          <t>HALLANDS LÄN</t>
        </is>
      </c>
      <c r="E356" t="inlineStr">
        <is>
          <t>HYLTE</t>
        </is>
      </c>
      <c r="F356" t="inlineStr">
        <is>
          <t>Bergvik skog väst AB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13108-2019</t>
        </is>
      </c>
      <c r="B357" s="1" t="n">
        <v>43528</v>
      </c>
      <c r="C357" s="1" t="n">
        <v>45203</v>
      </c>
      <c r="D357" t="inlineStr">
        <is>
          <t>HALLANDS LÄN</t>
        </is>
      </c>
      <c r="E357" t="inlineStr">
        <is>
          <t>VARBERG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13187-2019</t>
        </is>
      </c>
      <c r="B358" s="1" t="n">
        <v>43528</v>
      </c>
      <c r="C358" s="1" t="n">
        <v>45203</v>
      </c>
      <c r="D358" t="inlineStr">
        <is>
          <t>HALLANDS LÄN</t>
        </is>
      </c>
      <c r="E358" t="inlineStr">
        <is>
          <t>HALMSTAD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13219-2019</t>
        </is>
      </c>
      <c r="B359" s="1" t="n">
        <v>43528</v>
      </c>
      <c r="C359" s="1" t="n">
        <v>45203</v>
      </c>
      <c r="D359" t="inlineStr">
        <is>
          <t>HALLANDS LÄN</t>
        </is>
      </c>
      <c r="E359" t="inlineStr">
        <is>
          <t>HALMSTAD</t>
        </is>
      </c>
      <c r="G359" t="n">
        <v>2.4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13267-2019</t>
        </is>
      </c>
      <c r="B360" s="1" t="n">
        <v>43529</v>
      </c>
      <c r="C360" s="1" t="n">
        <v>45203</v>
      </c>
      <c r="D360" t="inlineStr">
        <is>
          <t>HALLANDS LÄN</t>
        </is>
      </c>
      <c r="E360" t="inlineStr">
        <is>
          <t>HALMSTAD</t>
        </is>
      </c>
      <c r="G360" t="n">
        <v>1.6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13507-2019</t>
        </is>
      </c>
      <c r="B361" s="1" t="n">
        <v>43530</v>
      </c>
      <c r="C361" s="1" t="n">
        <v>45203</v>
      </c>
      <c r="D361" t="inlineStr">
        <is>
          <t>HALLANDS LÄN</t>
        </is>
      </c>
      <c r="E361" t="inlineStr">
        <is>
          <t>VARBERG</t>
        </is>
      </c>
      <c r="G361" t="n">
        <v>5.2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13513-2019</t>
        </is>
      </c>
      <c r="B362" s="1" t="n">
        <v>43530</v>
      </c>
      <c r="C362" s="1" t="n">
        <v>45203</v>
      </c>
      <c r="D362" t="inlineStr">
        <is>
          <t>HALLANDS LÄN</t>
        </is>
      </c>
      <c r="E362" t="inlineStr">
        <is>
          <t>VARBERG</t>
        </is>
      </c>
      <c r="G362" t="n">
        <v>3.4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13602-2019</t>
        </is>
      </c>
      <c r="B363" s="1" t="n">
        <v>43530</v>
      </c>
      <c r="C363" s="1" t="n">
        <v>45203</v>
      </c>
      <c r="D363" t="inlineStr">
        <is>
          <t>HALLANDS LÄN</t>
        </is>
      </c>
      <c r="E363" t="inlineStr">
        <is>
          <t>FALKENBERG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13729-2019</t>
        </is>
      </c>
      <c r="B364" s="1" t="n">
        <v>43531</v>
      </c>
      <c r="C364" s="1" t="n">
        <v>45203</v>
      </c>
      <c r="D364" t="inlineStr">
        <is>
          <t>HALLANDS LÄN</t>
        </is>
      </c>
      <c r="E364" t="inlineStr">
        <is>
          <t>HYLTE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14157-2019</t>
        </is>
      </c>
      <c r="B365" s="1" t="n">
        <v>43533</v>
      </c>
      <c r="C365" s="1" t="n">
        <v>45203</v>
      </c>
      <c r="D365" t="inlineStr">
        <is>
          <t>HALLANDS LÄN</t>
        </is>
      </c>
      <c r="E365" t="inlineStr">
        <is>
          <t>FALKENBERG</t>
        </is>
      </c>
      <c r="F365" t="inlineStr">
        <is>
          <t>Kyrkan</t>
        </is>
      </c>
      <c r="G365" t="n">
        <v>4.2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14551-2019</t>
        </is>
      </c>
      <c r="B366" s="1" t="n">
        <v>43535</v>
      </c>
      <c r="C366" s="1" t="n">
        <v>45203</v>
      </c>
      <c r="D366" t="inlineStr">
        <is>
          <t>HALLANDS LÄN</t>
        </is>
      </c>
      <c r="E366" t="inlineStr">
        <is>
          <t>HYLTE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14576-2019</t>
        </is>
      </c>
      <c r="B367" s="1" t="n">
        <v>43536</v>
      </c>
      <c r="C367" s="1" t="n">
        <v>45203</v>
      </c>
      <c r="D367" t="inlineStr">
        <is>
          <t>HALLANDS LÄN</t>
        </is>
      </c>
      <c r="E367" t="inlineStr">
        <is>
          <t>KUNGSBACKA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14466-2019</t>
        </is>
      </c>
      <c r="B368" s="1" t="n">
        <v>43536</v>
      </c>
      <c r="C368" s="1" t="n">
        <v>45203</v>
      </c>
      <c r="D368" t="inlineStr">
        <is>
          <t>HALLANDS LÄN</t>
        </is>
      </c>
      <c r="E368" t="inlineStr">
        <is>
          <t>HYLTE</t>
        </is>
      </c>
      <c r="G368" t="n">
        <v>1.9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14739-2019</t>
        </is>
      </c>
      <c r="B369" s="1" t="n">
        <v>43536</v>
      </c>
      <c r="C369" s="1" t="n">
        <v>45203</v>
      </c>
      <c r="D369" t="inlineStr">
        <is>
          <t>HALLANDS LÄN</t>
        </is>
      </c>
      <c r="E369" t="inlineStr">
        <is>
          <t>FALKENBERG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14468-2019</t>
        </is>
      </c>
      <c r="B370" s="1" t="n">
        <v>43536</v>
      </c>
      <c r="C370" s="1" t="n">
        <v>45203</v>
      </c>
      <c r="D370" t="inlineStr">
        <is>
          <t>HALLANDS LÄN</t>
        </is>
      </c>
      <c r="E370" t="inlineStr">
        <is>
          <t>HYLTE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14741-2019</t>
        </is>
      </c>
      <c r="B371" s="1" t="n">
        <v>43536</v>
      </c>
      <c r="C371" s="1" t="n">
        <v>45203</v>
      </c>
      <c r="D371" t="inlineStr">
        <is>
          <t>HALLANDS LÄN</t>
        </is>
      </c>
      <c r="E371" t="inlineStr">
        <is>
          <t>FALKENBERG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15071-2019</t>
        </is>
      </c>
      <c r="B372" s="1" t="n">
        <v>43538</v>
      </c>
      <c r="C372" s="1" t="n">
        <v>45203</v>
      </c>
      <c r="D372" t="inlineStr">
        <is>
          <t>HALLANDS LÄN</t>
        </is>
      </c>
      <c r="E372" t="inlineStr">
        <is>
          <t>VARBERG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15257-2019</t>
        </is>
      </c>
      <c r="B373" s="1" t="n">
        <v>43539</v>
      </c>
      <c r="C373" s="1" t="n">
        <v>45203</v>
      </c>
      <c r="D373" t="inlineStr">
        <is>
          <t>HALLANDS LÄN</t>
        </is>
      </c>
      <c r="E373" t="inlineStr">
        <is>
          <t>LAHOLM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15436-2019</t>
        </is>
      </c>
      <c r="B374" s="1" t="n">
        <v>43542</v>
      </c>
      <c r="C374" s="1" t="n">
        <v>45203</v>
      </c>
      <c r="D374" t="inlineStr">
        <is>
          <t>HALLANDS LÄN</t>
        </is>
      </c>
      <c r="E374" t="inlineStr">
        <is>
          <t>HYLTE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15432-2019</t>
        </is>
      </c>
      <c r="B375" s="1" t="n">
        <v>43542</v>
      </c>
      <c r="C375" s="1" t="n">
        <v>45203</v>
      </c>
      <c r="D375" t="inlineStr">
        <is>
          <t>HALLANDS LÄN</t>
        </is>
      </c>
      <c r="E375" t="inlineStr">
        <is>
          <t>HYLTE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15435-2019</t>
        </is>
      </c>
      <c r="B376" s="1" t="n">
        <v>43542</v>
      </c>
      <c r="C376" s="1" t="n">
        <v>45203</v>
      </c>
      <c r="D376" t="inlineStr">
        <is>
          <t>HALLANDS LÄN</t>
        </is>
      </c>
      <c r="E376" t="inlineStr">
        <is>
          <t>HYLTE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15534-2019</t>
        </is>
      </c>
      <c r="B377" s="1" t="n">
        <v>43542</v>
      </c>
      <c r="C377" s="1" t="n">
        <v>45203</v>
      </c>
      <c r="D377" t="inlineStr">
        <is>
          <t>HALLANDS LÄN</t>
        </is>
      </c>
      <c r="E377" t="inlineStr">
        <is>
          <t>HYLTE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15591-2019</t>
        </is>
      </c>
      <c r="B378" s="1" t="n">
        <v>43543</v>
      </c>
      <c r="C378" s="1" t="n">
        <v>45203</v>
      </c>
      <c r="D378" t="inlineStr">
        <is>
          <t>HALLANDS LÄN</t>
        </is>
      </c>
      <c r="E378" t="inlineStr">
        <is>
          <t>HALMSTAD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15707-2019</t>
        </is>
      </c>
      <c r="B379" s="1" t="n">
        <v>43543</v>
      </c>
      <c r="C379" s="1" t="n">
        <v>45203</v>
      </c>
      <c r="D379" t="inlineStr">
        <is>
          <t>HALLANDS LÄN</t>
        </is>
      </c>
      <c r="E379" t="inlineStr">
        <is>
          <t>VARBERG</t>
        </is>
      </c>
      <c r="F379" t="inlineStr">
        <is>
          <t>Övriga statliga verk och myndigheter</t>
        </is>
      </c>
      <c r="G379" t="n">
        <v>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15640-2019</t>
        </is>
      </c>
      <c r="B380" s="1" t="n">
        <v>43543</v>
      </c>
      <c r="C380" s="1" t="n">
        <v>45203</v>
      </c>
      <c r="D380" t="inlineStr">
        <is>
          <t>HALLANDS LÄN</t>
        </is>
      </c>
      <c r="E380" t="inlineStr">
        <is>
          <t>VARBERG</t>
        </is>
      </c>
      <c r="G380" t="n">
        <v>3.1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15921-2019</t>
        </is>
      </c>
      <c r="B381" s="1" t="n">
        <v>43543</v>
      </c>
      <c r="C381" s="1" t="n">
        <v>45203</v>
      </c>
      <c r="D381" t="inlineStr">
        <is>
          <t>HALLANDS LÄN</t>
        </is>
      </c>
      <c r="E381" t="inlineStr">
        <is>
          <t>LAHOLM</t>
        </is>
      </c>
      <c r="G381" t="n">
        <v>1.6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15912-2019</t>
        </is>
      </c>
      <c r="B382" s="1" t="n">
        <v>43544</v>
      </c>
      <c r="C382" s="1" t="n">
        <v>45203</v>
      </c>
      <c r="D382" t="inlineStr">
        <is>
          <t>HALLANDS LÄN</t>
        </is>
      </c>
      <c r="E382" t="inlineStr">
        <is>
          <t>KUNGSBACKA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15910-2019</t>
        </is>
      </c>
      <c r="B383" s="1" t="n">
        <v>43544</v>
      </c>
      <c r="C383" s="1" t="n">
        <v>45203</v>
      </c>
      <c r="D383" t="inlineStr">
        <is>
          <t>HALLANDS LÄN</t>
        </is>
      </c>
      <c r="E383" t="inlineStr">
        <is>
          <t>KUNGSBACKA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16054-2019</t>
        </is>
      </c>
      <c r="B384" s="1" t="n">
        <v>43544</v>
      </c>
      <c r="C384" s="1" t="n">
        <v>45203</v>
      </c>
      <c r="D384" t="inlineStr">
        <is>
          <t>HALLANDS LÄN</t>
        </is>
      </c>
      <c r="E384" t="inlineStr">
        <is>
          <t>HYLTE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15914-2019</t>
        </is>
      </c>
      <c r="B385" s="1" t="n">
        <v>43544</v>
      </c>
      <c r="C385" s="1" t="n">
        <v>45203</v>
      </c>
      <c r="D385" t="inlineStr">
        <is>
          <t>HALLANDS LÄN</t>
        </is>
      </c>
      <c r="E385" t="inlineStr">
        <is>
          <t>KUNGSBACKA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15975-2019</t>
        </is>
      </c>
      <c r="B386" s="1" t="n">
        <v>43544</v>
      </c>
      <c r="C386" s="1" t="n">
        <v>45203</v>
      </c>
      <c r="D386" t="inlineStr">
        <is>
          <t>HALLANDS LÄN</t>
        </is>
      </c>
      <c r="E386" t="inlineStr">
        <is>
          <t>KUNGSBACKA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16164-2019</t>
        </is>
      </c>
      <c r="B387" s="1" t="n">
        <v>43545</v>
      </c>
      <c r="C387" s="1" t="n">
        <v>45203</v>
      </c>
      <c r="D387" t="inlineStr">
        <is>
          <t>HALLANDS LÄN</t>
        </is>
      </c>
      <c r="E387" t="inlineStr">
        <is>
          <t>VARBERG</t>
        </is>
      </c>
      <c r="G387" t="n">
        <v>9.1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16271-2019</t>
        </is>
      </c>
      <c r="B388" s="1" t="n">
        <v>43545</v>
      </c>
      <c r="C388" s="1" t="n">
        <v>45203</v>
      </c>
      <c r="D388" t="inlineStr">
        <is>
          <t>HALLANDS LÄN</t>
        </is>
      </c>
      <c r="E388" t="inlineStr">
        <is>
          <t>HYLTE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16297-2019</t>
        </is>
      </c>
      <c r="B389" s="1" t="n">
        <v>43545</v>
      </c>
      <c r="C389" s="1" t="n">
        <v>45203</v>
      </c>
      <c r="D389" t="inlineStr">
        <is>
          <t>HALLANDS LÄN</t>
        </is>
      </c>
      <c r="E389" t="inlineStr">
        <is>
          <t>HYLTE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16475-2019</t>
        </is>
      </c>
      <c r="B390" s="1" t="n">
        <v>43546</v>
      </c>
      <c r="C390" s="1" t="n">
        <v>45203</v>
      </c>
      <c r="D390" t="inlineStr">
        <is>
          <t>HALLANDS LÄN</t>
        </is>
      </c>
      <c r="E390" t="inlineStr">
        <is>
          <t>VARBERG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16760-2019</t>
        </is>
      </c>
      <c r="B391" s="1" t="n">
        <v>43549</v>
      </c>
      <c r="C391" s="1" t="n">
        <v>45203</v>
      </c>
      <c r="D391" t="inlineStr">
        <is>
          <t>HALLANDS LÄN</t>
        </is>
      </c>
      <c r="E391" t="inlineStr">
        <is>
          <t>FALKENBERG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16829-2019</t>
        </is>
      </c>
      <c r="B392" s="1" t="n">
        <v>43549</v>
      </c>
      <c r="C392" s="1" t="n">
        <v>45203</v>
      </c>
      <c r="D392" t="inlineStr">
        <is>
          <t>HALLANDS LÄN</t>
        </is>
      </c>
      <c r="E392" t="inlineStr">
        <is>
          <t>HYLTE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16828-2019</t>
        </is>
      </c>
      <c r="B393" s="1" t="n">
        <v>43549</v>
      </c>
      <c r="C393" s="1" t="n">
        <v>45203</v>
      </c>
      <c r="D393" t="inlineStr">
        <is>
          <t>HALLANDS LÄN</t>
        </is>
      </c>
      <c r="E393" t="inlineStr">
        <is>
          <t>HYLTE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16818-2019</t>
        </is>
      </c>
      <c r="B394" s="1" t="n">
        <v>43549</v>
      </c>
      <c r="C394" s="1" t="n">
        <v>45203</v>
      </c>
      <c r="D394" t="inlineStr">
        <is>
          <t>HALLANDS LÄN</t>
        </is>
      </c>
      <c r="E394" t="inlineStr">
        <is>
          <t>FALKENBERG</t>
        </is>
      </c>
      <c r="G394" t="n">
        <v>4.3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16930-2019</t>
        </is>
      </c>
      <c r="B395" s="1" t="n">
        <v>43550</v>
      </c>
      <c r="C395" s="1" t="n">
        <v>45203</v>
      </c>
      <c r="D395" t="inlineStr">
        <is>
          <t>HALLANDS LÄN</t>
        </is>
      </c>
      <c r="E395" t="inlineStr">
        <is>
          <t>HYLTE</t>
        </is>
      </c>
      <c r="G395" t="n">
        <v>2.4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16996-2019</t>
        </is>
      </c>
      <c r="B396" s="1" t="n">
        <v>43550</v>
      </c>
      <c r="C396" s="1" t="n">
        <v>45203</v>
      </c>
      <c r="D396" t="inlineStr">
        <is>
          <t>HALLANDS LÄN</t>
        </is>
      </c>
      <c r="E396" t="inlineStr">
        <is>
          <t>FALKENBERG</t>
        </is>
      </c>
      <c r="G396" t="n">
        <v>3.8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16915-2019</t>
        </is>
      </c>
      <c r="B397" s="1" t="n">
        <v>43550</v>
      </c>
      <c r="C397" s="1" t="n">
        <v>45203</v>
      </c>
      <c r="D397" t="inlineStr">
        <is>
          <t>HALLANDS LÄN</t>
        </is>
      </c>
      <c r="E397" t="inlineStr">
        <is>
          <t>HYLTE</t>
        </is>
      </c>
      <c r="G397" t="n">
        <v>4.2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17145-2019</t>
        </is>
      </c>
      <c r="B398" s="1" t="n">
        <v>43551</v>
      </c>
      <c r="C398" s="1" t="n">
        <v>45203</v>
      </c>
      <c r="D398" t="inlineStr">
        <is>
          <t>HALLANDS LÄN</t>
        </is>
      </c>
      <c r="E398" t="inlineStr">
        <is>
          <t>KUNGSBACKA</t>
        </is>
      </c>
      <c r="G398" t="n">
        <v>3.1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17406-2019</t>
        </is>
      </c>
      <c r="B399" s="1" t="n">
        <v>43552</v>
      </c>
      <c r="C399" s="1" t="n">
        <v>45203</v>
      </c>
      <c r="D399" t="inlineStr">
        <is>
          <t>HALLANDS LÄN</t>
        </is>
      </c>
      <c r="E399" t="inlineStr">
        <is>
          <t>HYLTE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17407-2019</t>
        </is>
      </c>
      <c r="B400" s="1" t="n">
        <v>43552</v>
      </c>
      <c r="C400" s="1" t="n">
        <v>45203</v>
      </c>
      <c r="D400" t="inlineStr">
        <is>
          <t>HALLANDS LÄN</t>
        </is>
      </c>
      <c r="E400" t="inlineStr">
        <is>
          <t>HYLTE</t>
        </is>
      </c>
      <c r="G400" t="n">
        <v>5.9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17456-2019</t>
        </is>
      </c>
      <c r="B401" s="1" t="n">
        <v>43553</v>
      </c>
      <c r="C401" s="1" t="n">
        <v>45203</v>
      </c>
      <c r="D401" t="inlineStr">
        <is>
          <t>HALLANDS LÄN</t>
        </is>
      </c>
      <c r="E401" t="inlineStr">
        <is>
          <t>VARBERG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17559-2019</t>
        </is>
      </c>
      <c r="B402" s="1" t="n">
        <v>43553</v>
      </c>
      <c r="C402" s="1" t="n">
        <v>45203</v>
      </c>
      <c r="D402" t="inlineStr">
        <is>
          <t>HALLANDS LÄN</t>
        </is>
      </c>
      <c r="E402" t="inlineStr">
        <is>
          <t>HALMSTAD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17862-2019</t>
        </is>
      </c>
      <c r="B403" s="1" t="n">
        <v>43553</v>
      </c>
      <c r="C403" s="1" t="n">
        <v>45203</v>
      </c>
      <c r="D403" t="inlineStr">
        <is>
          <t>HALLANDS LÄN</t>
        </is>
      </c>
      <c r="E403" t="inlineStr">
        <is>
          <t>HALMSTAD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17558-2019</t>
        </is>
      </c>
      <c r="B404" s="1" t="n">
        <v>43553</v>
      </c>
      <c r="C404" s="1" t="n">
        <v>45203</v>
      </c>
      <c r="D404" t="inlineStr">
        <is>
          <t>HALLANDS LÄN</t>
        </is>
      </c>
      <c r="E404" t="inlineStr">
        <is>
          <t>HYLTE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17783-2019</t>
        </is>
      </c>
      <c r="B405" s="1" t="n">
        <v>43556</v>
      </c>
      <c r="C405" s="1" t="n">
        <v>45203</v>
      </c>
      <c r="D405" t="inlineStr">
        <is>
          <t>HALLANDS LÄN</t>
        </is>
      </c>
      <c r="E405" t="inlineStr">
        <is>
          <t>HALMSTAD</t>
        </is>
      </c>
      <c r="G405" t="n">
        <v>3.5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17740-2019</t>
        </is>
      </c>
      <c r="B406" s="1" t="n">
        <v>43556</v>
      </c>
      <c r="C406" s="1" t="n">
        <v>45203</v>
      </c>
      <c r="D406" t="inlineStr">
        <is>
          <t>HALLANDS LÄN</t>
        </is>
      </c>
      <c r="E406" t="inlineStr">
        <is>
          <t>HALMSTAD</t>
        </is>
      </c>
      <c r="G406" t="n">
        <v>5.8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17776-2019</t>
        </is>
      </c>
      <c r="B407" s="1" t="n">
        <v>43556</v>
      </c>
      <c r="C407" s="1" t="n">
        <v>45203</v>
      </c>
      <c r="D407" t="inlineStr">
        <is>
          <t>HALLANDS LÄN</t>
        </is>
      </c>
      <c r="E407" t="inlineStr">
        <is>
          <t>HALMSTAD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18252-2019</t>
        </is>
      </c>
      <c r="B408" s="1" t="n">
        <v>43557</v>
      </c>
      <c r="C408" s="1" t="n">
        <v>45203</v>
      </c>
      <c r="D408" t="inlineStr">
        <is>
          <t>HALLANDS LÄN</t>
        </is>
      </c>
      <c r="E408" t="inlineStr">
        <is>
          <t>HYLTE</t>
        </is>
      </c>
      <c r="G408" t="n">
        <v>3.3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17886-2019</t>
        </is>
      </c>
      <c r="B409" s="1" t="n">
        <v>43557</v>
      </c>
      <c r="C409" s="1" t="n">
        <v>45203</v>
      </c>
      <c r="D409" t="inlineStr">
        <is>
          <t>HALLANDS LÄN</t>
        </is>
      </c>
      <c r="E409" t="inlineStr">
        <is>
          <t>KUNGSBACKA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18231-2019</t>
        </is>
      </c>
      <c r="B410" s="1" t="n">
        <v>43558</v>
      </c>
      <c r="C410" s="1" t="n">
        <v>45203</v>
      </c>
      <c r="D410" t="inlineStr">
        <is>
          <t>HALLANDS LÄN</t>
        </is>
      </c>
      <c r="E410" t="inlineStr">
        <is>
          <t>HYLTE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18541-2019</t>
        </is>
      </c>
      <c r="B411" s="1" t="n">
        <v>43558</v>
      </c>
      <c r="C411" s="1" t="n">
        <v>45203</v>
      </c>
      <c r="D411" t="inlineStr">
        <is>
          <t>HALLANDS LÄN</t>
        </is>
      </c>
      <c r="E411" t="inlineStr">
        <is>
          <t>FALKENBERG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18248-2019</t>
        </is>
      </c>
      <c r="B412" s="1" t="n">
        <v>43558</v>
      </c>
      <c r="C412" s="1" t="n">
        <v>45203</v>
      </c>
      <c r="D412" t="inlineStr">
        <is>
          <t>HALLANDS LÄN</t>
        </is>
      </c>
      <c r="E412" t="inlineStr">
        <is>
          <t>FALKENBERG</t>
        </is>
      </c>
      <c r="G412" t="n">
        <v>3.8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18298-2019</t>
        </is>
      </c>
      <c r="B413" s="1" t="n">
        <v>43558</v>
      </c>
      <c r="C413" s="1" t="n">
        <v>45203</v>
      </c>
      <c r="D413" t="inlineStr">
        <is>
          <t>HALLANDS LÄN</t>
        </is>
      </c>
      <c r="E413" t="inlineStr">
        <is>
          <t>VARBERG</t>
        </is>
      </c>
      <c r="G413" t="n">
        <v>12.8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18296-2019</t>
        </is>
      </c>
      <c r="B414" s="1" t="n">
        <v>43558</v>
      </c>
      <c r="C414" s="1" t="n">
        <v>45203</v>
      </c>
      <c r="D414" t="inlineStr">
        <is>
          <t>HALLANDS LÄN</t>
        </is>
      </c>
      <c r="E414" t="inlineStr">
        <is>
          <t>VARBERG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18306-2019</t>
        </is>
      </c>
      <c r="B415" s="1" t="n">
        <v>43558</v>
      </c>
      <c r="C415" s="1" t="n">
        <v>45203</v>
      </c>
      <c r="D415" t="inlineStr">
        <is>
          <t>HALLANDS LÄN</t>
        </is>
      </c>
      <c r="E415" t="inlineStr">
        <is>
          <t>VARBERG</t>
        </is>
      </c>
      <c r="G415" t="n">
        <v>1.8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18226-2019</t>
        </is>
      </c>
      <c r="B416" s="1" t="n">
        <v>43558</v>
      </c>
      <c r="C416" s="1" t="n">
        <v>45203</v>
      </c>
      <c r="D416" t="inlineStr">
        <is>
          <t>HALLANDS LÄN</t>
        </is>
      </c>
      <c r="E416" t="inlineStr">
        <is>
          <t>HYLTE</t>
        </is>
      </c>
      <c r="G416" t="n">
        <v>4.9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18297-2019</t>
        </is>
      </c>
      <c r="B417" s="1" t="n">
        <v>43558</v>
      </c>
      <c r="C417" s="1" t="n">
        <v>45203</v>
      </c>
      <c r="D417" t="inlineStr">
        <is>
          <t>HALLANDS LÄN</t>
        </is>
      </c>
      <c r="E417" t="inlineStr">
        <is>
          <t>VARBERG</t>
        </is>
      </c>
      <c r="G417" t="n">
        <v>13.6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18628-2019</t>
        </is>
      </c>
      <c r="B418" s="1" t="n">
        <v>43559</v>
      </c>
      <c r="C418" s="1" t="n">
        <v>45203</v>
      </c>
      <c r="D418" t="inlineStr">
        <is>
          <t>HALLANDS LÄN</t>
        </is>
      </c>
      <c r="E418" t="inlineStr">
        <is>
          <t>FALKENBERG</t>
        </is>
      </c>
      <c r="G418" t="n">
        <v>0.8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18661-2019</t>
        </is>
      </c>
      <c r="B419" s="1" t="n">
        <v>43560</v>
      </c>
      <c r="C419" s="1" t="n">
        <v>45203</v>
      </c>
      <c r="D419" t="inlineStr">
        <is>
          <t>HALLANDS LÄN</t>
        </is>
      </c>
      <c r="E419" t="inlineStr">
        <is>
          <t>HALMSTAD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18990-2019</t>
        </is>
      </c>
      <c r="B420" s="1" t="n">
        <v>43563</v>
      </c>
      <c r="C420" s="1" t="n">
        <v>45203</v>
      </c>
      <c r="D420" t="inlineStr">
        <is>
          <t>HALLANDS LÄN</t>
        </is>
      </c>
      <c r="E420" t="inlineStr">
        <is>
          <t>HYLTE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18851-2019</t>
        </is>
      </c>
      <c r="B421" s="1" t="n">
        <v>43563</v>
      </c>
      <c r="C421" s="1" t="n">
        <v>45203</v>
      </c>
      <c r="D421" t="inlineStr">
        <is>
          <t>HALLANDS LÄN</t>
        </is>
      </c>
      <c r="E421" t="inlineStr">
        <is>
          <t>FALKENBERG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19013-2019</t>
        </is>
      </c>
      <c r="B422" s="1" t="n">
        <v>43563</v>
      </c>
      <c r="C422" s="1" t="n">
        <v>45203</v>
      </c>
      <c r="D422" t="inlineStr">
        <is>
          <t>HALLANDS LÄN</t>
        </is>
      </c>
      <c r="E422" t="inlineStr">
        <is>
          <t>KUNGSBACKA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19188-2019</t>
        </is>
      </c>
      <c r="B423" s="1" t="n">
        <v>43564</v>
      </c>
      <c r="C423" s="1" t="n">
        <v>45203</v>
      </c>
      <c r="D423" t="inlineStr">
        <is>
          <t>HALLANDS LÄN</t>
        </is>
      </c>
      <c r="E423" t="inlineStr">
        <is>
          <t>HYLTE</t>
        </is>
      </c>
      <c r="G423" t="n">
        <v>4.5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19203-2019</t>
        </is>
      </c>
      <c r="B424" s="1" t="n">
        <v>43564</v>
      </c>
      <c r="C424" s="1" t="n">
        <v>45203</v>
      </c>
      <c r="D424" t="inlineStr">
        <is>
          <t>HALLANDS LÄN</t>
        </is>
      </c>
      <c r="E424" t="inlineStr">
        <is>
          <t>HALMSTAD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19223-2019</t>
        </is>
      </c>
      <c r="B425" s="1" t="n">
        <v>43564</v>
      </c>
      <c r="C425" s="1" t="n">
        <v>45203</v>
      </c>
      <c r="D425" t="inlineStr">
        <is>
          <t>HALLANDS LÄN</t>
        </is>
      </c>
      <c r="E425" t="inlineStr">
        <is>
          <t>HYLTE</t>
        </is>
      </c>
      <c r="G425" t="n">
        <v>3.4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19284-2019</t>
        </is>
      </c>
      <c r="B426" s="1" t="n">
        <v>43565</v>
      </c>
      <c r="C426" s="1" t="n">
        <v>45203</v>
      </c>
      <c r="D426" t="inlineStr">
        <is>
          <t>HALLANDS LÄN</t>
        </is>
      </c>
      <c r="E426" t="inlineStr">
        <is>
          <t>HYLTE</t>
        </is>
      </c>
      <c r="G426" t="n">
        <v>1.6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19331-2019</t>
        </is>
      </c>
      <c r="B427" s="1" t="n">
        <v>43565</v>
      </c>
      <c r="C427" s="1" t="n">
        <v>45203</v>
      </c>
      <c r="D427" t="inlineStr">
        <is>
          <t>HALLANDS LÄN</t>
        </is>
      </c>
      <c r="E427" t="inlineStr">
        <is>
          <t>KUNGSBACKA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19535-2019</t>
        </is>
      </c>
      <c r="B428" s="1" t="n">
        <v>43565</v>
      </c>
      <c r="C428" s="1" t="n">
        <v>45203</v>
      </c>
      <c r="D428" t="inlineStr">
        <is>
          <t>HALLANDS LÄN</t>
        </is>
      </c>
      <c r="E428" t="inlineStr">
        <is>
          <t>LAHOLM</t>
        </is>
      </c>
      <c r="G428" t="n">
        <v>4.7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19994-2019</t>
        </is>
      </c>
      <c r="B429" s="1" t="n">
        <v>43566</v>
      </c>
      <c r="C429" s="1" t="n">
        <v>45203</v>
      </c>
      <c r="D429" t="inlineStr">
        <is>
          <t>HALLANDS LÄN</t>
        </is>
      </c>
      <c r="E429" t="inlineStr">
        <is>
          <t>HYLTE</t>
        </is>
      </c>
      <c r="G429" t="n">
        <v>4.6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20022-2019</t>
        </is>
      </c>
      <c r="B430" s="1" t="n">
        <v>43570</v>
      </c>
      <c r="C430" s="1" t="n">
        <v>45203</v>
      </c>
      <c r="D430" t="inlineStr">
        <is>
          <t>HALLANDS LÄN</t>
        </is>
      </c>
      <c r="E430" t="inlineStr">
        <is>
          <t>VARBERG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20146-2019</t>
        </is>
      </c>
      <c r="B431" s="1" t="n">
        <v>43570</v>
      </c>
      <c r="C431" s="1" t="n">
        <v>45203</v>
      </c>
      <c r="D431" t="inlineStr">
        <is>
          <t>HALLANDS LÄN</t>
        </is>
      </c>
      <c r="E431" t="inlineStr">
        <is>
          <t>VARBERG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20124-2019</t>
        </is>
      </c>
      <c r="B432" s="1" t="n">
        <v>43570</v>
      </c>
      <c r="C432" s="1" t="n">
        <v>45203</v>
      </c>
      <c r="D432" t="inlineStr">
        <is>
          <t>HALLANDS LÄN</t>
        </is>
      </c>
      <c r="E432" t="inlineStr">
        <is>
          <t>HYLTE</t>
        </is>
      </c>
      <c r="G432" t="n">
        <v>1.1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20122-2019</t>
        </is>
      </c>
      <c r="B433" s="1" t="n">
        <v>43570</v>
      </c>
      <c r="C433" s="1" t="n">
        <v>45203</v>
      </c>
      <c r="D433" t="inlineStr">
        <is>
          <t>HALLANDS LÄN</t>
        </is>
      </c>
      <c r="E433" t="inlineStr">
        <is>
          <t>LAHOLM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20327-2019</t>
        </is>
      </c>
      <c r="B434" s="1" t="n">
        <v>43571</v>
      </c>
      <c r="C434" s="1" t="n">
        <v>45203</v>
      </c>
      <c r="D434" t="inlineStr">
        <is>
          <t>HALLANDS LÄN</t>
        </is>
      </c>
      <c r="E434" t="inlineStr">
        <is>
          <t>HALMSTAD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20554-2019</t>
        </is>
      </c>
      <c r="B435" s="1" t="n">
        <v>43572</v>
      </c>
      <c r="C435" s="1" t="n">
        <v>45203</v>
      </c>
      <c r="D435" t="inlineStr">
        <is>
          <t>HALLANDS LÄN</t>
        </is>
      </c>
      <c r="E435" t="inlineStr">
        <is>
          <t>HALMSTAD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20735-2019</t>
        </is>
      </c>
      <c r="B436" s="1" t="n">
        <v>43573</v>
      </c>
      <c r="C436" s="1" t="n">
        <v>45203</v>
      </c>
      <c r="D436" t="inlineStr">
        <is>
          <t>HALLANDS LÄN</t>
        </is>
      </c>
      <c r="E436" t="inlineStr">
        <is>
          <t>HYLTE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21022-2019</t>
        </is>
      </c>
      <c r="B437" s="1" t="n">
        <v>43578</v>
      </c>
      <c r="C437" s="1" t="n">
        <v>45203</v>
      </c>
      <c r="D437" t="inlineStr">
        <is>
          <t>HALLANDS LÄN</t>
        </is>
      </c>
      <c r="E437" t="inlineStr">
        <is>
          <t>LAHOLM</t>
        </is>
      </c>
      <c r="G437" t="n">
        <v>5.4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21159-2019</t>
        </is>
      </c>
      <c r="B438" s="1" t="n">
        <v>43578</v>
      </c>
      <c r="C438" s="1" t="n">
        <v>45203</v>
      </c>
      <c r="D438" t="inlineStr">
        <is>
          <t>HALLANDS LÄN</t>
        </is>
      </c>
      <c r="E438" t="inlineStr">
        <is>
          <t>HALMSTAD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20878-2019</t>
        </is>
      </c>
      <c r="B439" s="1" t="n">
        <v>43578</v>
      </c>
      <c r="C439" s="1" t="n">
        <v>45203</v>
      </c>
      <c r="D439" t="inlineStr">
        <is>
          <t>HALLANDS LÄN</t>
        </is>
      </c>
      <c r="E439" t="inlineStr">
        <is>
          <t>VARBERG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21024-2019</t>
        </is>
      </c>
      <c r="B440" s="1" t="n">
        <v>43578</v>
      </c>
      <c r="C440" s="1" t="n">
        <v>45203</v>
      </c>
      <c r="D440" t="inlineStr">
        <is>
          <t>HALLANDS LÄN</t>
        </is>
      </c>
      <c r="E440" t="inlineStr">
        <is>
          <t>LAHOLM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21151-2019</t>
        </is>
      </c>
      <c r="B441" s="1" t="n">
        <v>43578</v>
      </c>
      <c r="C441" s="1" t="n">
        <v>45203</v>
      </c>
      <c r="D441" t="inlineStr">
        <is>
          <t>HALLANDS LÄN</t>
        </is>
      </c>
      <c r="E441" t="inlineStr">
        <is>
          <t>LAHOLM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20882-2019</t>
        </is>
      </c>
      <c r="B442" s="1" t="n">
        <v>43578</v>
      </c>
      <c r="C442" s="1" t="n">
        <v>45203</v>
      </c>
      <c r="D442" t="inlineStr">
        <is>
          <t>HALLANDS LÄN</t>
        </is>
      </c>
      <c r="E442" t="inlineStr">
        <is>
          <t>VARBERG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21163-2019</t>
        </is>
      </c>
      <c r="B443" s="1" t="n">
        <v>43578</v>
      </c>
      <c r="C443" s="1" t="n">
        <v>45203</v>
      </c>
      <c r="D443" t="inlineStr">
        <is>
          <t>HALLANDS LÄN</t>
        </is>
      </c>
      <c r="E443" t="inlineStr">
        <is>
          <t>HALMSTAD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21135-2019</t>
        </is>
      </c>
      <c r="B444" s="1" t="n">
        <v>43579</v>
      </c>
      <c r="C444" s="1" t="n">
        <v>45203</v>
      </c>
      <c r="D444" t="inlineStr">
        <is>
          <t>HALLANDS LÄN</t>
        </is>
      </c>
      <c r="E444" t="inlineStr">
        <is>
          <t>FALKENBERG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21536-2019</t>
        </is>
      </c>
      <c r="B445" s="1" t="n">
        <v>43580</v>
      </c>
      <c r="C445" s="1" t="n">
        <v>45203</v>
      </c>
      <c r="D445" t="inlineStr">
        <is>
          <t>HALLANDS LÄN</t>
        </is>
      </c>
      <c r="E445" t="inlineStr">
        <is>
          <t>HALMSTAD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21505-2019</t>
        </is>
      </c>
      <c r="B446" s="1" t="n">
        <v>43580</v>
      </c>
      <c r="C446" s="1" t="n">
        <v>45203</v>
      </c>
      <c r="D446" t="inlineStr">
        <is>
          <t>HALLANDS LÄN</t>
        </is>
      </c>
      <c r="E446" t="inlineStr">
        <is>
          <t>KUNGSBACKA</t>
        </is>
      </c>
      <c r="G446" t="n">
        <v>7.7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21448-2019</t>
        </is>
      </c>
      <c r="B447" s="1" t="n">
        <v>43580</v>
      </c>
      <c r="C447" s="1" t="n">
        <v>45203</v>
      </c>
      <c r="D447" t="inlineStr">
        <is>
          <t>HALLANDS LÄN</t>
        </is>
      </c>
      <c r="E447" t="inlineStr">
        <is>
          <t>LAHOLM</t>
        </is>
      </c>
      <c r="G447" t="n">
        <v>4.4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21649-2019</t>
        </is>
      </c>
      <c r="B448" s="1" t="n">
        <v>43581</v>
      </c>
      <c r="C448" s="1" t="n">
        <v>45203</v>
      </c>
      <c r="D448" t="inlineStr">
        <is>
          <t>HALLANDS LÄN</t>
        </is>
      </c>
      <c r="E448" t="inlineStr">
        <is>
          <t>HYLTE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21713-2019</t>
        </is>
      </c>
      <c r="B449" s="1" t="n">
        <v>43581</v>
      </c>
      <c r="C449" s="1" t="n">
        <v>45203</v>
      </c>
      <c r="D449" t="inlineStr">
        <is>
          <t>HALLANDS LÄN</t>
        </is>
      </c>
      <c r="E449" t="inlineStr">
        <is>
          <t>HALMSTAD</t>
        </is>
      </c>
      <c r="G449" t="n">
        <v>7.5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21988-2019</t>
        </is>
      </c>
      <c r="B450" s="1" t="n">
        <v>43584</v>
      </c>
      <c r="C450" s="1" t="n">
        <v>45203</v>
      </c>
      <c r="D450" t="inlineStr">
        <is>
          <t>HALLANDS LÄN</t>
        </is>
      </c>
      <c r="E450" t="inlineStr">
        <is>
          <t>HYLTE</t>
        </is>
      </c>
      <c r="G450" t="n">
        <v>0.7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21944-2019</t>
        </is>
      </c>
      <c r="B451" s="1" t="n">
        <v>43584</v>
      </c>
      <c r="C451" s="1" t="n">
        <v>45203</v>
      </c>
      <c r="D451" t="inlineStr">
        <is>
          <t>HALLANDS LÄN</t>
        </is>
      </c>
      <c r="E451" t="inlineStr">
        <is>
          <t>VARBERG</t>
        </is>
      </c>
      <c r="G451" t="n">
        <v>3.2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21996-2019</t>
        </is>
      </c>
      <c r="B452" s="1" t="n">
        <v>43584</v>
      </c>
      <c r="C452" s="1" t="n">
        <v>45203</v>
      </c>
      <c r="D452" t="inlineStr">
        <is>
          <t>HALLANDS LÄN</t>
        </is>
      </c>
      <c r="E452" t="inlineStr">
        <is>
          <t>KUNGSBACKA</t>
        </is>
      </c>
      <c r="G452" t="n">
        <v>4.5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22407-2019</t>
        </is>
      </c>
      <c r="B453" s="1" t="n">
        <v>43587</v>
      </c>
      <c r="C453" s="1" t="n">
        <v>45203</v>
      </c>
      <c r="D453" t="inlineStr">
        <is>
          <t>HALLANDS LÄN</t>
        </is>
      </c>
      <c r="E453" t="inlineStr">
        <is>
          <t>HYLTE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22474-2019</t>
        </is>
      </c>
      <c r="B454" s="1" t="n">
        <v>43587</v>
      </c>
      <c r="C454" s="1" t="n">
        <v>45203</v>
      </c>
      <c r="D454" t="inlineStr">
        <is>
          <t>HALLANDS LÄN</t>
        </is>
      </c>
      <c r="E454" t="inlineStr">
        <is>
          <t>KUNGSBACKA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22488-2019</t>
        </is>
      </c>
      <c r="B455" s="1" t="n">
        <v>43587</v>
      </c>
      <c r="C455" s="1" t="n">
        <v>45203</v>
      </c>
      <c r="D455" t="inlineStr">
        <is>
          <t>HALLANDS LÄN</t>
        </is>
      </c>
      <c r="E455" t="inlineStr">
        <is>
          <t>LAHOLM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22651-2019</t>
        </is>
      </c>
      <c r="B456" s="1" t="n">
        <v>43588</v>
      </c>
      <c r="C456" s="1" t="n">
        <v>45203</v>
      </c>
      <c r="D456" t="inlineStr">
        <is>
          <t>HALLANDS LÄN</t>
        </is>
      </c>
      <c r="E456" t="inlineStr">
        <is>
          <t>FALKENBERG</t>
        </is>
      </c>
      <c r="F456" t="inlineStr">
        <is>
          <t>Bergvik skog väst AB</t>
        </is>
      </c>
      <c r="G456" t="n">
        <v>0.5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22652-2019</t>
        </is>
      </c>
      <c r="B457" s="1" t="n">
        <v>43588</v>
      </c>
      <c r="C457" s="1" t="n">
        <v>45203</v>
      </c>
      <c r="D457" t="inlineStr">
        <is>
          <t>HALLANDS LÄN</t>
        </is>
      </c>
      <c r="E457" t="inlineStr">
        <is>
          <t>FALKENBERG</t>
        </is>
      </c>
      <c r="F457" t="inlineStr">
        <is>
          <t>Bergvik skog väst AB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22856-2019</t>
        </is>
      </c>
      <c r="B458" s="1" t="n">
        <v>43591</v>
      </c>
      <c r="C458" s="1" t="n">
        <v>45203</v>
      </c>
      <c r="D458" t="inlineStr">
        <is>
          <t>HALLANDS LÄN</t>
        </is>
      </c>
      <c r="E458" t="inlineStr">
        <is>
          <t>FALKENBERG</t>
        </is>
      </c>
      <c r="G458" t="n">
        <v>0.7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22855-2019</t>
        </is>
      </c>
      <c r="B459" s="1" t="n">
        <v>43591</v>
      </c>
      <c r="C459" s="1" t="n">
        <v>45203</v>
      </c>
      <c r="D459" t="inlineStr">
        <is>
          <t>HALLANDS LÄN</t>
        </is>
      </c>
      <c r="E459" t="inlineStr">
        <is>
          <t>FALKENBERG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23219-2019</t>
        </is>
      </c>
      <c r="B460" s="1" t="n">
        <v>43592</v>
      </c>
      <c r="C460" s="1" t="n">
        <v>45203</v>
      </c>
      <c r="D460" t="inlineStr">
        <is>
          <t>HALLANDS LÄN</t>
        </is>
      </c>
      <c r="E460" t="inlineStr">
        <is>
          <t>LAHOLM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23113-2019</t>
        </is>
      </c>
      <c r="B461" s="1" t="n">
        <v>43592</v>
      </c>
      <c r="C461" s="1" t="n">
        <v>45203</v>
      </c>
      <c r="D461" t="inlineStr">
        <is>
          <t>HALLANDS LÄN</t>
        </is>
      </c>
      <c r="E461" t="inlineStr">
        <is>
          <t>LAHOLM</t>
        </is>
      </c>
      <c r="G461" t="n">
        <v>11.4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23522-2019</t>
        </is>
      </c>
      <c r="B462" s="1" t="n">
        <v>43593</v>
      </c>
      <c r="C462" s="1" t="n">
        <v>45203</v>
      </c>
      <c r="D462" t="inlineStr">
        <is>
          <t>HALLANDS LÄN</t>
        </is>
      </c>
      <c r="E462" t="inlineStr">
        <is>
          <t>HALMSTAD</t>
        </is>
      </c>
      <c r="F462" t="inlineStr">
        <is>
          <t>Kyrkan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23552-2019</t>
        </is>
      </c>
      <c r="B463" s="1" t="n">
        <v>43593</v>
      </c>
      <c r="C463" s="1" t="n">
        <v>45203</v>
      </c>
      <c r="D463" t="inlineStr">
        <is>
          <t>HALLANDS LÄN</t>
        </is>
      </c>
      <c r="E463" t="inlineStr">
        <is>
          <t>HALMSTAD</t>
        </is>
      </c>
      <c r="F463" t="inlineStr">
        <is>
          <t>Kyrkan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23924-2019</t>
        </is>
      </c>
      <c r="B464" s="1" t="n">
        <v>43595</v>
      </c>
      <c r="C464" s="1" t="n">
        <v>45203</v>
      </c>
      <c r="D464" t="inlineStr">
        <is>
          <t>HALLANDS LÄN</t>
        </is>
      </c>
      <c r="E464" t="inlineStr">
        <is>
          <t>FALKENBERG</t>
        </is>
      </c>
      <c r="G464" t="n">
        <v>10.7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23857-2019</t>
        </is>
      </c>
      <c r="B465" s="1" t="n">
        <v>43595</v>
      </c>
      <c r="C465" s="1" t="n">
        <v>45203</v>
      </c>
      <c r="D465" t="inlineStr">
        <is>
          <t>HALLANDS LÄN</t>
        </is>
      </c>
      <c r="E465" t="inlineStr">
        <is>
          <t>KUNGSBACKA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24047-2019</t>
        </is>
      </c>
      <c r="B466" s="1" t="n">
        <v>43598</v>
      </c>
      <c r="C466" s="1" t="n">
        <v>45203</v>
      </c>
      <c r="D466" t="inlineStr">
        <is>
          <t>HALLANDS LÄN</t>
        </is>
      </c>
      <c r="E466" t="inlineStr">
        <is>
          <t>LAHOLM</t>
        </is>
      </c>
      <c r="F466" t="inlineStr">
        <is>
          <t>Övriga statliga verk och myndigheter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24057-2019</t>
        </is>
      </c>
      <c r="B467" s="1" t="n">
        <v>43598</v>
      </c>
      <c r="C467" s="1" t="n">
        <v>45203</v>
      </c>
      <c r="D467" t="inlineStr">
        <is>
          <t>HALLANDS LÄN</t>
        </is>
      </c>
      <c r="E467" t="inlineStr">
        <is>
          <t>VARBERG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24269-2019</t>
        </is>
      </c>
      <c r="B468" s="1" t="n">
        <v>43599</v>
      </c>
      <c r="C468" s="1" t="n">
        <v>45203</v>
      </c>
      <c r="D468" t="inlineStr">
        <is>
          <t>HALLANDS LÄN</t>
        </is>
      </c>
      <c r="E468" t="inlineStr">
        <is>
          <t>VARBERG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24232-2019</t>
        </is>
      </c>
      <c r="B469" s="1" t="n">
        <v>43599</v>
      </c>
      <c r="C469" s="1" t="n">
        <v>45203</v>
      </c>
      <c r="D469" t="inlineStr">
        <is>
          <t>HALLANDS LÄN</t>
        </is>
      </c>
      <c r="E469" t="inlineStr">
        <is>
          <t>VARBERG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24264-2019</t>
        </is>
      </c>
      <c r="B470" s="1" t="n">
        <v>43599</v>
      </c>
      <c r="C470" s="1" t="n">
        <v>45203</v>
      </c>
      <c r="D470" t="inlineStr">
        <is>
          <t>HALLANDS LÄN</t>
        </is>
      </c>
      <c r="E470" t="inlineStr">
        <is>
          <t>VARBERG</t>
        </is>
      </c>
      <c r="G470" t="n">
        <v>4.2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24588-2019</t>
        </is>
      </c>
      <c r="B471" s="1" t="n">
        <v>43601</v>
      </c>
      <c r="C471" s="1" t="n">
        <v>45203</v>
      </c>
      <c r="D471" t="inlineStr">
        <is>
          <t>HALLANDS LÄN</t>
        </is>
      </c>
      <c r="E471" t="inlineStr">
        <is>
          <t>VARBERG</t>
        </is>
      </c>
      <c r="G471" t="n">
        <v>5.9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24587-2019</t>
        </is>
      </c>
      <c r="B472" s="1" t="n">
        <v>43601</v>
      </c>
      <c r="C472" s="1" t="n">
        <v>45203</v>
      </c>
      <c r="D472" t="inlineStr">
        <is>
          <t>HALLANDS LÄN</t>
        </is>
      </c>
      <c r="E472" t="inlineStr">
        <is>
          <t>VARBERG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25198-2019</t>
        </is>
      </c>
      <c r="B473" s="1" t="n">
        <v>43605</v>
      </c>
      <c r="C473" s="1" t="n">
        <v>45203</v>
      </c>
      <c r="D473" t="inlineStr">
        <is>
          <t>HALLANDS LÄN</t>
        </is>
      </c>
      <c r="E473" t="inlineStr">
        <is>
          <t>HALMSTAD</t>
        </is>
      </c>
      <c r="F473" t="inlineStr">
        <is>
          <t>Övriga statliga verk och myndigheter</t>
        </is>
      </c>
      <c r="G473" t="n">
        <v>8.4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25222-2019</t>
        </is>
      </c>
      <c r="B474" s="1" t="n">
        <v>43605</v>
      </c>
      <c r="C474" s="1" t="n">
        <v>45203</v>
      </c>
      <c r="D474" t="inlineStr">
        <is>
          <t>HALLANDS LÄN</t>
        </is>
      </c>
      <c r="E474" t="inlineStr">
        <is>
          <t>HALMSTAD</t>
        </is>
      </c>
      <c r="F474" t="inlineStr">
        <is>
          <t>Övriga statliga verk och myndigheter</t>
        </is>
      </c>
      <c r="G474" t="n">
        <v>2.1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26295-2019</t>
        </is>
      </c>
      <c r="B475" s="1" t="n">
        <v>43606</v>
      </c>
      <c r="C475" s="1" t="n">
        <v>45203</v>
      </c>
      <c r="D475" t="inlineStr">
        <is>
          <t>HALLANDS LÄN</t>
        </is>
      </c>
      <c r="E475" t="inlineStr">
        <is>
          <t>HALMSTAD</t>
        </is>
      </c>
      <c r="G475" t="n">
        <v>2.4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26354-2019</t>
        </is>
      </c>
      <c r="B476" s="1" t="n">
        <v>43606</v>
      </c>
      <c r="C476" s="1" t="n">
        <v>45203</v>
      </c>
      <c r="D476" t="inlineStr">
        <is>
          <t>HALLANDS LÄN</t>
        </is>
      </c>
      <c r="E476" t="inlineStr">
        <is>
          <t>HYLTE</t>
        </is>
      </c>
      <c r="G476" t="n">
        <v>0.4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25536-2019</t>
        </is>
      </c>
      <c r="B477" s="1" t="n">
        <v>43606</v>
      </c>
      <c r="C477" s="1" t="n">
        <v>45203</v>
      </c>
      <c r="D477" t="inlineStr">
        <is>
          <t>HALLANDS LÄN</t>
        </is>
      </c>
      <c r="E477" t="inlineStr">
        <is>
          <t>KUNGSBACKA</t>
        </is>
      </c>
      <c r="G477" t="n">
        <v>6.6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25571-2019</t>
        </is>
      </c>
      <c r="B478" s="1" t="n">
        <v>43607</v>
      </c>
      <c r="C478" s="1" t="n">
        <v>45203</v>
      </c>
      <c r="D478" t="inlineStr">
        <is>
          <t>HALLANDS LÄN</t>
        </is>
      </c>
      <c r="E478" t="inlineStr">
        <is>
          <t>FALKENBERG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25913-2019</t>
        </is>
      </c>
      <c r="B479" s="1" t="n">
        <v>43608</v>
      </c>
      <c r="C479" s="1" t="n">
        <v>45203</v>
      </c>
      <c r="D479" t="inlineStr">
        <is>
          <t>HALLANDS LÄN</t>
        </is>
      </c>
      <c r="E479" t="inlineStr">
        <is>
          <t>FALKENBERG</t>
        </is>
      </c>
      <c r="F479" t="inlineStr">
        <is>
          <t>Bergvik skog väst AB</t>
        </is>
      </c>
      <c r="G479" t="n">
        <v>2.1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26135-2019</t>
        </is>
      </c>
      <c r="B480" s="1" t="n">
        <v>43609</v>
      </c>
      <c r="C480" s="1" t="n">
        <v>45203</v>
      </c>
      <c r="D480" t="inlineStr">
        <is>
          <t>HALLANDS LÄN</t>
        </is>
      </c>
      <c r="E480" t="inlineStr">
        <is>
          <t>HALMSTAD</t>
        </is>
      </c>
      <c r="F480" t="inlineStr">
        <is>
          <t>Övriga statliga verk och myndigheter</t>
        </is>
      </c>
      <c r="G480" t="n">
        <v>4.7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26392-2019</t>
        </is>
      </c>
      <c r="B481" s="1" t="n">
        <v>43612</v>
      </c>
      <c r="C481" s="1" t="n">
        <v>45203</v>
      </c>
      <c r="D481" t="inlineStr">
        <is>
          <t>HALLANDS LÄN</t>
        </is>
      </c>
      <c r="E481" t="inlineStr">
        <is>
          <t>FALKENBERG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26454-2019</t>
        </is>
      </c>
      <c r="B482" s="1" t="n">
        <v>43612</v>
      </c>
      <c r="C482" s="1" t="n">
        <v>45203</v>
      </c>
      <c r="D482" t="inlineStr">
        <is>
          <t>HALLANDS LÄN</t>
        </is>
      </c>
      <c r="E482" t="inlineStr">
        <is>
          <t>HYLTE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26455-2019</t>
        </is>
      </c>
      <c r="B483" s="1" t="n">
        <v>43612</v>
      </c>
      <c r="C483" s="1" t="n">
        <v>45203</v>
      </c>
      <c r="D483" t="inlineStr">
        <is>
          <t>HALLANDS LÄN</t>
        </is>
      </c>
      <c r="E483" t="inlineStr">
        <is>
          <t>HYLTE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26463-2019</t>
        </is>
      </c>
      <c r="B484" s="1" t="n">
        <v>43612</v>
      </c>
      <c r="C484" s="1" t="n">
        <v>45203</v>
      </c>
      <c r="D484" t="inlineStr">
        <is>
          <t>HALLANDS LÄN</t>
        </is>
      </c>
      <c r="E484" t="inlineStr">
        <is>
          <t>HYLTE</t>
        </is>
      </c>
      <c r="G484" t="n">
        <v>0.4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26744-2019</t>
        </is>
      </c>
      <c r="B485" s="1" t="n">
        <v>43613</v>
      </c>
      <c r="C485" s="1" t="n">
        <v>45203</v>
      </c>
      <c r="D485" t="inlineStr">
        <is>
          <t>HALLANDS LÄN</t>
        </is>
      </c>
      <c r="E485" t="inlineStr">
        <is>
          <t>LAHOLM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26930-2019</t>
        </is>
      </c>
      <c r="B486" s="1" t="n">
        <v>43613</v>
      </c>
      <c r="C486" s="1" t="n">
        <v>45203</v>
      </c>
      <c r="D486" t="inlineStr">
        <is>
          <t>HALLANDS LÄN</t>
        </is>
      </c>
      <c r="E486" t="inlineStr">
        <is>
          <t>VARBERG</t>
        </is>
      </c>
      <c r="G486" t="n">
        <v>2.4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28901-2019</t>
        </is>
      </c>
      <c r="B487" s="1" t="n">
        <v>43616</v>
      </c>
      <c r="C487" s="1" t="n">
        <v>45203</v>
      </c>
      <c r="D487" t="inlineStr">
        <is>
          <t>HALLANDS LÄN</t>
        </is>
      </c>
      <c r="E487" t="inlineStr">
        <is>
          <t>HYLTE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27675-2019</t>
        </is>
      </c>
      <c r="B488" s="1" t="n">
        <v>43619</v>
      </c>
      <c r="C488" s="1" t="n">
        <v>45203</v>
      </c>
      <c r="D488" t="inlineStr">
        <is>
          <t>HALLANDS LÄN</t>
        </is>
      </c>
      <c r="E488" t="inlineStr">
        <is>
          <t>FALKENBERG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27467-2019</t>
        </is>
      </c>
      <c r="B489" s="1" t="n">
        <v>43619</v>
      </c>
      <c r="C489" s="1" t="n">
        <v>45203</v>
      </c>
      <c r="D489" t="inlineStr">
        <is>
          <t>HALLANDS LÄN</t>
        </is>
      </c>
      <c r="E489" t="inlineStr">
        <is>
          <t>KUNGSBACKA</t>
        </is>
      </c>
      <c r="G489" t="n">
        <v>3.4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27633-2019</t>
        </is>
      </c>
      <c r="B490" s="1" t="n">
        <v>43619</v>
      </c>
      <c r="C490" s="1" t="n">
        <v>45203</v>
      </c>
      <c r="D490" t="inlineStr">
        <is>
          <t>HALLANDS LÄN</t>
        </is>
      </c>
      <c r="E490" t="inlineStr">
        <is>
          <t>FALKENBERG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28926-2019</t>
        </is>
      </c>
      <c r="B491" s="1" t="n">
        <v>43619</v>
      </c>
      <c r="C491" s="1" t="n">
        <v>45203</v>
      </c>
      <c r="D491" t="inlineStr">
        <is>
          <t>HALLANDS LÄN</t>
        </is>
      </c>
      <c r="E491" t="inlineStr">
        <is>
          <t>FALKENBERG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27555-2019</t>
        </is>
      </c>
      <c r="B492" s="1" t="n">
        <v>43619</v>
      </c>
      <c r="C492" s="1" t="n">
        <v>45203</v>
      </c>
      <c r="D492" t="inlineStr">
        <is>
          <t>HALLANDS LÄN</t>
        </is>
      </c>
      <c r="E492" t="inlineStr">
        <is>
          <t>FALKENBERG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27638-2019</t>
        </is>
      </c>
      <c r="B493" s="1" t="n">
        <v>43619</v>
      </c>
      <c r="C493" s="1" t="n">
        <v>45203</v>
      </c>
      <c r="D493" t="inlineStr">
        <is>
          <t>HALLANDS LÄN</t>
        </is>
      </c>
      <c r="E493" t="inlineStr">
        <is>
          <t>HYLTE</t>
        </is>
      </c>
      <c r="G493" t="n">
        <v>1.7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27796-2019</t>
        </is>
      </c>
      <c r="B494" s="1" t="n">
        <v>43620</v>
      </c>
      <c r="C494" s="1" t="n">
        <v>45203</v>
      </c>
      <c r="D494" t="inlineStr">
        <is>
          <t>HALLANDS LÄN</t>
        </is>
      </c>
      <c r="E494" t="inlineStr">
        <is>
          <t>HALMSTAD</t>
        </is>
      </c>
      <c r="G494" t="n">
        <v>7.4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27848-2019</t>
        </is>
      </c>
      <c r="B495" s="1" t="n">
        <v>43620</v>
      </c>
      <c r="C495" s="1" t="n">
        <v>45203</v>
      </c>
      <c r="D495" t="inlineStr">
        <is>
          <t>HALLANDS LÄN</t>
        </is>
      </c>
      <c r="E495" t="inlineStr">
        <is>
          <t>HYLTE</t>
        </is>
      </c>
      <c r="G495" t="n">
        <v>3.7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27853-2019</t>
        </is>
      </c>
      <c r="B496" s="1" t="n">
        <v>43620</v>
      </c>
      <c r="C496" s="1" t="n">
        <v>45203</v>
      </c>
      <c r="D496" t="inlineStr">
        <is>
          <t>HALLANDS LÄN</t>
        </is>
      </c>
      <c r="E496" t="inlineStr">
        <is>
          <t>LAHOLM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27854-2019</t>
        </is>
      </c>
      <c r="B497" s="1" t="n">
        <v>43620</v>
      </c>
      <c r="C497" s="1" t="n">
        <v>45203</v>
      </c>
      <c r="D497" t="inlineStr">
        <is>
          <t>HALLANDS LÄN</t>
        </is>
      </c>
      <c r="E497" t="inlineStr">
        <is>
          <t>HYLTE</t>
        </is>
      </c>
      <c r="G497" t="n">
        <v>0.5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28032-2019</t>
        </is>
      </c>
      <c r="B498" s="1" t="n">
        <v>43621</v>
      </c>
      <c r="C498" s="1" t="n">
        <v>45203</v>
      </c>
      <c r="D498" t="inlineStr">
        <is>
          <t>HALLANDS LÄN</t>
        </is>
      </c>
      <c r="E498" t="inlineStr">
        <is>
          <t>KUNGSBACKA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28305-2019</t>
        </is>
      </c>
      <c r="B499" s="1" t="n">
        <v>43623</v>
      </c>
      <c r="C499" s="1" t="n">
        <v>45203</v>
      </c>
      <c r="D499" t="inlineStr">
        <is>
          <t>HALLANDS LÄN</t>
        </is>
      </c>
      <c r="E499" t="inlineStr">
        <is>
          <t>VARBERG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28459-2019</t>
        </is>
      </c>
      <c r="B500" s="1" t="n">
        <v>43626</v>
      </c>
      <c r="C500" s="1" t="n">
        <v>45203</v>
      </c>
      <c r="D500" t="inlineStr">
        <is>
          <t>HALLANDS LÄN</t>
        </is>
      </c>
      <c r="E500" t="inlineStr">
        <is>
          <t>KUNGSBACKA</t>
        </is>
      </c>
      <c r="G500" t="n">
        <v>11.2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28658-2019</t>
        </is>
      </c>
      <c r="B501" s="1" t="n">
        <v>43627</v>
      </c>
      <c r="C501" s="1" t="n">
        <v>45203</v>
      </c>
      <c r="D501" t="inlineStr">
        <is>
          <t>HALLANDS LÄN</t>
        </is>
      </c>
      <c r="E501" t="inlineStr">
        <is>
          <t>FALKENBERG</t>
        </is>
      </c>
      <c r="G501" t="n">
        <v>5.3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28753-2019</t>
        </is>
      </c>
      <c r="B502" s="1" t="n">
        <v>43627</v>
      </c>
      <c r="C502" s="1" t="n">
        <v>45203</v>
      </c>
      <c r="D502" t="inlineStr">
        <is>
          <t>HALLANDS LÄN</t>
        </is>
      </c>
      <c r="E502" t="inlineStr">
        <is>
          <t>LAHOLM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28910-2019</t>
        </is>
      </c>
      <c r="B503" s="1" t="n">
        <v>43628</v>
      </c>
      <c r="C503" s="1" t="n">
        <v>45203</v>
      </c>
      <c r="D503" t="inlineStr">
        <is>
          <t>HALLANDS LÄN</t>
        </is>
      </c>
      <c r="E503" t="inlineStr">
        <is>
          <t>FALKENBERG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29059-2019</t>
        </is>
      </c>
      <c r="B504" s="1" t="n">
        <v>43628</v>
      </c>
      <c r="C504" s="1" t="n">
        <v>45203</v>
      </c>
      <c r="D504" t="inlineStr">
        <is>
          <t>HALLANDS LÄN</t>
        </is>
      </c>
      <c r="E504" t="inlineStr">
        <is>
          <t>VARBERG</t>
        </is>
      </c>
      <c r="G504" t="n">
        <v>6.6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29819-2019</t>
        </is>
      </c>
      <c r="B505" s="1" t="n">
        <v>43633</v>
      </c>
      <c r="C505" s="1" t="n">
        <v>45203</v>
      </c>
      <c r="D505" t="inlineStr">
        <is>
          <t>HALLANDS LÄN</t>
        </is>
      </c>
      <c r="E505" t="inlineStr">
        <is>
          <t>FALKENBERG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30422-2019</t>
        </is>
      </c>
      <c r="B506" s="1" t="n">
        <v>43633</v>
      </c>
      <c r="C506" s="1" t="n">
        <v>45203</v>
      </c>
      <c r="D506" t="inlineStr">
        <is>
          <t>HALLANDS LÄN</t>
        </is>
      </c>
      <c r="E506" t="inlineStr">
        <is>
          <t>HALMSTAD</t>
        </is>
      </c>
      <c r="F506" t="inlineStr">
        <is>
          <t>Kyrkan</t>
        </is>
      </c>
      <c r="G506" t="n">
        <v>3.5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29870-2019</t>
        </is>
      </c>
      <c r="B507" s="1" t="n">
        <v>43633</v>
      </c>
      <c r="C507" s="1" t="n">
        <v>45203</v>
      </c>
      <c r="D507" t="inlineStr">
        <is>
          <t>HALLANDS LÄN</t>
        </is>
      </c>
      <c r="E507" t="inlineStr">
        <is>
          <t>HALMSTAD</t>
        </is>
      </c>
      <c r="G507" t="n">
        <v>4.2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30222-2019</t>
        </is>
      </c>
      <c r="B508" s="1" t="n">
        <v>43634</v>
      </c>
      <c r="C508" s="1" t="n">
        <v>45203</v>
      </c>
      <c r="D508" t="inlineStr">
        <is>
          <t>HALLANDS LÄN</t>
        </is>
      </c>
      <c r="E508" t="inlineStr">
        <is>
          <t>FALKENBERG</t>
        </is>
      </c>
      <c r="G508" t="n">
        <v>3.3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30224-2019</t>
        </is>
      </c>
      <c r="B509" s="1" t="n">
        <v>43634</v>
      </c>
      <c r="C509" s="1" t="n">
        <v>45203</v>
      </c>
      <c r="D509" t="inlineStr">
        <is>
          <t>HALLANDS LÄN</t>
        </is>
      </c>
      <c r="E509" t="inlineStr">
        <is>
          <t>FALKENBERG</t>
        </is>
      </c>
      <c r="G509" t="n">
        <v>0.7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30557-2019</t>
        </is>
      </c>
      <c r="B510" s="1" t="n">
        <v>43635</v>
      </c>
      <c r="C510" s="1" t="n">
        <v>45203</v>
      </c>
      <c r="D510" t="inlineStr">
        <is>
          <t>HALLANDS LÄN</t>
        </is>
      </c>
      <c r="E510" t="inlineStr">
        <is>
          <t>FALKENBERG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30490-2019</t>
        </is>
      </c>
      <c r="B511" s="1" t="n">
        <v>43635</v>
      </c>
      <c r="C511" s="1" t="n">
        <v>45203</v>
      </c>
      <c r="D511" t="inlineStr">
        <is>
          <t>HALLANDS LÄN</t>
        </is>
      </c>
      <c r="E511" t="inlineStr">
        <is>
          <t>HALMSTAD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30555-2019</t>
        </is>
      </c>
      <c r="B512" s="1" t="n">
        <v>43635</v>
      </c>
      <c r="C512" s="1" t="n">
        <v>45203</v>
      </c>
      <c r="D512" t="inlineStr">
        <is>
          <t>HALLANDS LÄN</t>
        </is>
      </c>
      <c r="E512" t="inlineStr">
        <is>
          <t>FALKENBERG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30560-2019</t>
        </is>
      </c>
      <c r="B513" s="1" t="n">
        <v>43635</v>
      </c>
      <c r="C513" s="1" t="n">
        <v>45203</v>
      </c>
      <c r="D513" t="inlineStr">
        <is>
          <t>HALLANDS LÄN</t>
        </is>
      </c>
      <c r="E513" t="inlineStr">
        <is>
          <t>FALKENBERG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30846-2019</t>
        </is>
      </c>
      <c r="B514" s="1" t="n">
        <v>43636</v>
      </c>
      <c r="C514" s="1" t="n">
        <v>45203</v>
      </c>
      <c r="D514" t="inlineStr">
        <is>
          <t>HALLANDS LÄN</t>
        </is>
      </c>
      <c r="E514" t="inlineStr">
        <is>
          <t>FALKENBERG</t>
        </is>
      </c>
      <c r="G514" t="n">
        <v>1.5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31367-2019</t>
        </is>
      </c>
      <c r="B515" s="1" t="n">
        <v>43641</v>
      </c>
      <c r="C515" s="1" t="n">
        <v>45203</v>
      </c>
      <c r="D515" t="inlineStr">
        <is>
          <t>HALLANDS LÄN</t>
        </is>
      </c>
      <c r="E515" t="inlineStr">
        <is>
          <t>HALMSTAD</t>
        </is>
      </c>
      <c r="G515" t="n">
        <v>3.4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31527-2019</t>
        </is>
      </c>
      <c r="B516" s="1" t="n">
        <v>43641</v>
      </c>
      <c r="C516" s="1" t="n">
        <v>45203</v>
      </c>
      <c r="D516" t="inlineStr">
        <is>
          <t>HALLANDS LÄN</t>
        </is>
      </c>
      <c r="E516" t="inlineStr">
        <is>
          <t>HALMSTAD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31498-2019</t>
        </is>
      </c>
      <c r="B517" s="1" t="n">
        <v>43641</v>
      </c>
      <c r="C517" s="1" t="n">
        <v>45203</v>
      </c>
      <c r="D517" t="inlineStr">
        <is>
          <t>HALLANDS LÄN</t>
        </is>
      </c>
      <c r="E517" t="inlineStr">
        <is>
          <t>KUNGSBACKA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31800-2019</t>
        </is>
      </c>
      <c r="B518" s="1" t="n">
        <v>43642</v>
      </c>
      <c r="C518" s="1" t="n">
        <v>45203</v>
      </c>
      <c r="D518" t="inlineStr">
        <is>
          <t>HALLANDS LÄN</t>
        </is>
      </c>
      <c r="E518" t="inlineStr">
        <is>
          <t>VARBERG</t>
        </is>
      </c>
      <c r="G518" t="n">
        <v>3.4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32059-2019</t>
        </is>
      </c>
      <c r="B519" s="1" t="n">
        <v>43643</v>
      </c>
      <c r="C519" s="1" t="n">
        <v>45203</v>
      </c>
      <c r="D519" t="inlineStr">
        <is>
          <t>HALLANDS LÄN</t>
        </is>
      </c>
      <c r="E519" t="inlineStr">
        <is>
          <t>KUNGSBACKA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32437-2019</t>
        </is>
      </c>
      <c r="B520" s="1" t="n">
        <v>43644</v>
      </c>
      <c r="C520" s="1" t="n">
        <v>45203</v>
      </c>
      <c r="D520" t="inlineStr">
        <is>
          <t>HALLANDS LÄN</t>
        </is>
      </c>
      <c r="E520" t="inlineStr">
        <is>
          <t>KUNGSBACKA</t>
        </is>
      </c>
      <c r="G520" t="n">
        <v>0.6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32265-2019</t>
        </is>
      </c>
      <c r="B521" s="1" t="n">
        <v>43644</v>
      </c>
      <c r="C521" s="1" t="n">
        <v>45203</v>
      </c>
      <c r="D521" t="inlineStr">
        <is>
          <t>HALLANDS LÄN</t>
        </is>
      </c>
      <c r="E521" t="inlineStr">
        <is>
          <t>HALMSTAD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32713-2019</t>
        </is>
      </c>
      <c r="B522" s="1" t="n">
        <v>43647</v>
      </c>
      <c r="C522" s="1" t="n">
        <v>45203</v>
      </c>
      <c r="D522" t="inlineStr">
        <is>
          <t>HALLANDS LÄN</t>
        </is>
      </c>
      <c r="E522" t="inlineStr">
        <is>
          <t>VARBERG</t>
        </is>
      </c>
      <c r="G522" t="n">
        <v>1.2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32755-2019</t>
        </is>
      </c>
      <c r="B523" s="1" t="n">
        <v>43648</v>
      </c>
      <c r="C523" s="1" t="n">
        <v>45203</v>
      </c>
      <c r="D523" t="inlineStr">
        <is>
          <t>HALLANDS LÄN</t>
        </is>
      </c>
      <c r="E523" t="inlineStr">
        <is>
          <t>HALMSTAD</t>
        </is>
      </c>
      <c r="G523" t="n">
        <v>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32803-2019</t>
        </is>
      </c>
      <c r="B524" s="1" t="n">
        <v>43648</v>
      </c>
      <c r="C524" s="1" t="n">
        <v>45203</v>
      </c>
      <c r="D524" t="inlineStr">
        <is>
          <t>HALLANDS LÄN</t>
        </is>
      </c>
      <c r="E524" t="inlineStr">
        <is>
          <t>FALKENBERG</t>
        </is>
      </c>
      <c r="G524" t="n">
        <v>0.9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32802-2019</t>
        </is>
      </c>
      <c r="B525" s="1" t="n">
        <v>43648</v>
      </c>
      <c r="C525" s="1" t="n">
        <v>45203</v>
      </c>
      <c r="D525" t="inlineStr">
        <is>
          <t>HALLANDS LÄN</t>
        </is>
      </c>
      <c r="E525" t="inlineStr">
        <is>
          <t>FALKENBERG</t>
        </is>
      </c>
      <c r="G525" t="n">
        <v>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33205-2019</t>
        </is>
      </c>
      <c r="B526" s="1" t="n">
        <v>43649</v>
      </c>
      <c r="C526" s="1" t="n">
        <v>45203</v>
      </c>
      <c r="D526" t="inlineStr">
        <is>
          <t>HALLANDS LÄN</t>
        </is>
      </c>
      <c r="E526" t="inlineStr">
        <is>
          <t>KUNGSBACKA</t>
        </is>
      </c>
      <c r="F526" t="inlineStr">
        <is>
          <t>Kyrkan</t>
        </is>
      </c>
      <c r="G526" t="n">
        <v>4.1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33945-2019</t>
        </is>
      </c>
      <c r="B527" s="1" t="n">
        <v>43654</v>
      </c>
      <c r="C527" s="1" t="n">
        <v>45203</v>
      </c>
      <c r="D527" t="inlineStr">
        <is>
          <t>HALLANDS LÄN</t>
        </is>
      </c>
      <c r="E527" t="inlineStr">
        <is>
          <t>HALMSTAD</t>
        </is>
      </c>
      <c r="G527" t="n">
        <v>0.8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34029-2019</t>
        </is>
      </c>
      <c r="B528" s="1" t="n">
        <v>43654</v>
      </c>
      <c r="C528" s="1" t="n">
        <v>45203</v>
      </c>
      <c r="D528" t="inlineStr">
        <is>
          <t>HALLANDS LÄN</t>
        </is>
      </c>
      <c r="E528" t="inlineStr">
        <is>
          <t>FALKENBERG</t>
        </is>
      </c>
      <c r="G528" t="n">
        <v>3.1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34479-2019</t>
        </is>
      </c>
      <c r="B529" s="1" t="n">
        <v>43656</v>
      </c>
      <c r="C529" s="1" t="n">
        <v>45203</v>
      </c>
      <c r="D529" t="inlineStr">
        <is>
          <t>HALLANDS LÄN</t>
        </is>
      </c>
      <c r="E529" t="inlineStr">
        <is>
          <t>HYLTE</t>
        </is>
      </c>
      <c r="G529" t="n">
        <v>3.7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34403-2019</t>
        </is>
      </c>
      <c r="B530" s="1" t="n">
        <v>43656</v>
      </c>
      <c r="C530" s="1" t="n">
        <v>45203</v>
      </c>
      <c r="D530" t="inlineStr">
        <is>
          <t>HALLANDS LÄN</t>
        </is>
      </c>
      <c r="E530" t="inlineStr">
        <is>
          <t>FALKENBERG</t>
        </is>
      </c>
      <c r="G530" t="n">
        <v>4.5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34407-2019</t>
        </is>
      </c>
      <c r="B531" s="1" t="n">
        <v>43656</v>
      </c>
      <c r="C531" s="1" t="n">
        <v>45203</v>
      </c>
      <c r="D531" t="inlineStr">
        <is>
          <t>HALLANDS LÄN</t>
        </is>
      </c>
      <c r="E531" t="inlineStr">
        <is>
          <t>FALKENBERG</t>
        </is>
      </c>
      <c r="G531" t="n">
        <v>0.4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34730-2019</t>
        </is>
      </c>
      <c r="B532" s="1" t="n">
        <v>43657</v>
      </c>
      <c r="C532" s="1" t="n">
        <v>45203</v>
      </c>
      <c r="D532" t="inlineStr">
        <is>
          <t>HALLANDS LÄN</t>
        </is>
      </c>
      <c r="E532" t="inlineStr">
        <is>
          <t>FALKENBERG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34849-2019</t>
        </is>
      </c>
      <c r="B533" s="1" t="n">
        <v>43658</v>
      </c>
      <c r="C533" s="1" t="n">
        <v>45203</v>
      </c>
      <c r="D533" t="inlineStr">
        <is>
          <t>HALLANDS LÄN</t>
        </is>
      </c>
      <c r="E533" t="inlineStr">
        <is>
          <t>HALMSTAD</t>
        </is>
      </c>
      <c r="G533" t="n">
        <v>0.9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34825-2019</t>
        </is>
      </c>
      <c r="B534" s="1" t="n">
        <v>43658</v>
      </c>
      <c r="C534" s="1" t="n">
        <v>45203</v>
      </c>
      <c r="D534" t="inlineStr">
        <is>
          <t>HALLANDS LÄN</t>
        </is>
      </c>
      <c r="E534" t="inlineStr">
        <is>
          <t>FALKENBERG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34835-2019</t>
        </is>
      </c>
      <c r="B535" s="1" t="n">
        <v>43658</v>
      </c>
      <c r="C535" s="1" t="n">
        <v>45203</v>
      </c>
      <c r="D535" t="inlineStr">
        <is>
          <t>HALLANDS LÄN</t>
        </is>
      </c>
      <c r="E535" t="inlineStr">
        <is>
          <t>HYLTE</t>
        </is>
      </c>
      <c r="G535" t="n">
        <v>0.5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34850-2019</t>
        </is>
      </c>
      <c r="B536" s="1" t="n">
        <v>43658</v>
      </c>
      <c r="C536" s="1" t="n">
        <v>45203</v>
      </c>
      <c r="D536" t="inlineStr">
        <is>
          <t>HALLANDS LÄN</t>
        </is>
      </c>
      <c r="E536" t="inlineStr">
        <is>
          <t>HALMSTAD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35077-2019</t>
        </is>
      </c>
      <c r="B537" s="1" t="n">
        <v>43661</v>
      </c>
      <c r="C537" s="1" t="n">
        <v>45203</v>
      </c>
      <c r="D537" t="inlineStr">
        <is>
          <t>HALLANDS LÄN</t>
        </is>
      </c>
      <c r="E537" t="inlineStr">
        <is>
          <t>LAHOLM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35274-2019</t>
        </is>
      </c>
      <c r="B538" s="1" t="n">
        <v>43662</v>
      </c>
      <c r="C538" s="1" t="n">
        <v>45203</v>
      </c>
      <c r="D538" t="inlineStr">
        <is>
          <t>HALLANDS LÄN</t>
        </is>
      </c>
      <c r="E538" t="inlineStr">
        <is>
          <t>KUNGSBACKA</t>
        </is>
      </c>
      <c r="G538" t="n">
        <v>2.5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35263-2019</t>
        </is>
      </c>
      <c r="B539" s="1" t="n">
        <v>43662</v>
      </c>
      <c r="C539" s="1" t="n">
        <v>45203</v>
      </c>
      <c r="D539" t="inlineStr">
        <is>
          <t>HALLANDS LÄN</t>
        </is>
      </c>
      <c r="E539" t="inlineStr">
        <is>
          <t>KUNGSBACKA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35265-2019</t>
        </is>
      </c>
      <c r="B540" s="1" t="n">
        <v>43662</v>
      </c>
      <c r="C540" s="1" t="n">
        <v>45203</v>
      </c>
      <c r="D540" t="inlineStr">
        <is>
          <t>HALLANDS LÄN</t>
        </is>
      </c>
      <c r="E540" t="inlineStr">
        <is>
          <t>KUNGSBACKA</t>
        </is>
      </c>
      <c r="G540" t="n">
        <v>1.6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35435-2019</t>
        </is>
      </c>
      <c r="B541" s="1" t="n">
        <v>43663</v>
      </c>
      <c r="C541" s="1" t="n">
        <v>45203</v>
      </c>
      <c r="D541" t="inlineStr">
        <is>
          <t>HALLANDS LÄN</t>
        </is>
      </c>
      <c r="E541" t="inlineStr">
        <is>
          <t>HYLTE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35446-2019</t>
        </is>
      </c>
      <c r="B542" s="1" t="n">
        <v>43663</v>
      </c>
      <c r="C542" s="1" t="n">
        <v>45203</v>
      </c>
      <c r="D542" t="inlineStr">
        <is>
          <t>HALLANDS LÄN</t>
        </is>
      </c>
      <c r="E542" t="inlineStr">
        <is>
          <t>KUNGSBACKA</t>
        </is>
      </c>
      <c r="G542" t="n">
        <v>4.3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35652-2019</t>
        </is>
      </c>
      <c r="B543" s="1" t="n">
        <v>43664</v>
      </c>
      <c r="C543" s="1" t="n">
        <v>45203</v>
      </c>
      <c r="D543" t="inlineStr">
        <is>
          <t>HALLANDS LÄN</t>
        </is>
      </c>
      <c r="E543" t="inlineStr">
        <is>
          <t>HYLTE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35774-2019</t>
        </is>
      </c>
      <c r="B544" s="1" t="n">
        <v>43665</v>
      </c>
      <c r="C544" s="1" t="n">
        <v>45203</v>
      </c>
      <c r="D544" t="inlineStr">
        <is>
          <t>HALLANDS LÄN</t>
        </is>
      </c>
      <c r="E544" t="inlineStr">
        <is>
          <t>HYLTE</t>
        </is>
      </c>
      <c r="G544" t="n">
        <v>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35866-2019</t>
        </is>
      </c>
      <c r="B545" s="1" t="n">
        <v>43665</v>
      </c>
      <c r="C545" s="1" t="n">
        <v>45203</v>
      </c>
      <c r="D545" t="inlineStr">
        <is>
          <t>HALLANDS LÄN</t>
        </is>
      </c>
      <c r="E545" t="inlineStr">
        <is>
          <t>FALKENBERG</t>
        </is>
      </c>
      <c r="G545" t="n">
        <v>0.8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35892-2019</t>
        </is>
      </c>
      <c r="B546" s="1" t="n">
        <v>43665</v>
      </c>
      <c r="C546" s="1" t="n">
        <v>45203</v>
      </c>
      <c r="D546" t="inlineStr">
        <is>
          <t>HALLANDS LÄN</t>
        </is>
      </c>
      <c r="E546" t="inlineStr">
        <is>
          <t>FALKENBERG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35874-2019</t>
        </is>
      </c>
      <c r="B547" s="1" t="n">
        <v>43665</v>
      </c>
      <c r="C547" s="1" t="n">
        <v>45203</v>
      </c>
      <c r="D547" t="inlineStr">
        <is>
          <t>HALLANDS LÄN</t>
        </is>
      </c>
      <c r="E547" t="inlineStr">
        <is>
          <t>HYLTE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35889-2019</t>
        </is>
      </c>
      <c r="B548" s="1" t="n">
        <v>43665</v>
      </c>
      <c r="C548" s="1" t="n">
        <v>45203</v>
      </c>
      <c r="D548" t="inlineStr">
        <is>
          <t>HALLANDS LÄN</t>
        </is>
      </c>
      <c r="E548" t="inlineStr">
        <is>
          <t>FALKENBERG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36033-2019</t>
        </is>
      </c>
      <c r="B549" s="1" t="n">
        <v>43668</v>
      </c>
      <c r="C549" s="1" t="n">
        <v>45203</v>
      </c>
      <c r="D549" t="inlineStr">
        <is>
          <t>HALLANDS LÄN</t>
        </is>
      </c>
      <c r="E549" t="inlineStr">
        <is>
          <t>HYLTE</t>
        </is>
      </c>
      <c r="G549" t="n">
        <v>2.2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36173-2019</t>
        </is>
      </c>
      <c r="B550" s="1" t="n">
        <v>43668</v>
      </c>
      <c r="C550" s="1" t="n">
        <v>45203</v>
      </c>
      <c r="D550" t="inlineStr">
        <is>
          <t>HALLANDS LÄN</t>
        </is>
      </c>
      <c r="E550" t="inlineStr">
        <is>
          <t>FALKENBERG</t>
        </is>
      </c>
      <c r="G550" t="n">
        <v>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36036-2019</t>
        </is>
      </c>
      <c r="B551" s="1" t="n">
        <v>43668</v>
      </c>
      <c r="C551" s="1" t="n">
        <v>45203</v>
      </c>
      <c r="D551" t="inlineStr">
        <is>
          <t>HALLANDS LÄN</t>
        </is>
      </c>
      <c r="E551" t="inlineStr">
        <is>
          <t>HYLTE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36030-2019</t>
        </is>
      </c>
      <c r="B552" s="1" t="n">
        <v>43668</v>
      </c>
      <c r="C552" s="1" t="n">
        <v>45203</v>
      </c>
      <c r="D552" t="inlineStr">
        <is>
          <t>HALLANDS LÄN</t>
        </is>
      </c>
      <c r="E552" t="inlineStr">
        <is>
          <t>HYLTE</t>
        </is>
      </c>
      <c r="G552" t="n">
        <v>6.3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36172-2019</t>
        </is>
      </c>
      <c r="B553" s="1" t="n">
        <v>43668</v>
      </c>
      <c r="C553" s="1" t="n">
        <v>45203</v>
      </c>
      <c r="D553" t="inlineStr">
        <is>
          <t>HALLANDS LÄN</t>
        </is>
      </c>
      <c r="E553" t="inlineStr">
        <is>
          <t>FALKENBERG</t>
        </is>
      </c>
      <c r="G553" t="n">
        <v>1.7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36035-2019</t>
        </is>
      </c>
      <c r="B554" s="1" t="n">
        <v>43668</v>
      </c>
      <c r="C554" s="1" t="n">
        <v>45203</v>
      </c>
      <c r="D554" t="inlineStr">
        <is>
          <t>HALLANDS LÄN</t>
        </is>
      </c>
      <c r="E554" t="inlineStr">
        <is>
          <t>HYLTE</t>
        </is>
      </c>
      <c r="G554" t="n">
        <v>2.6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36216-2019</t>
        </is>
      </c>
      <c r="B555" s="1" t="n">
        <v>43669</v>
      </c>
      <c r="C555" s="1" t="n">
        <v>45203</v>
      </c>
      <c r="D555" t="inlineStr">
        <is>
          <t>HALLANDS LÄN</t>
        </is>
      </c>
      <c r="E555" t="inlineStr">
        <is>
          <t>FALKENBERG</t>
        </is>
      </c>
      <c r="G555" t="n">
        <v>1.2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36757-2019</t>
        </is>
      </c>
      <c r="B556" s="1" t="n">
        <v>43672</v>
      </c>
      <c r="C556" s="1" t="n">
        <v>45203</v>
      </c>
      <c r="D556" t="inlineStr">
        <is>
          <t>HALLANDS LÄN</t>
        </is>
      </c>
      <c r="E556" t="inlineStr">
        <is>
          <t>HALMSTAD</t>
        </is>
      </c>
      <c r="G556" t="n">
        <v>2.3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37690-2019</t>
        </is>
      </c>
      <c r="B557" s="1" t="n">
        <v>43682</v>
      </c>
      <c r="C557" s="1" t="n">
        <v>45203</v>
      </c>
      <c r="D557" t="inlineStr">
        <is>
          <t>HALLANDS LÄN</t>
        </is>
      </c>
      <c r="E557" t="inlineStr">
        <is>
          <t>HYLTE</t>
        </is>
      </c>
      <c r="G557" t="n">
        <v>0.4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37672-2019</t>
        </is>
      </c>
      <c r="B558" s="1" t="n">
        <v>43682</v>
      </c>
      <c r="C558" s="1" t="n">
        <v>45203</v>
      </c>
      <c r="D558" t="inlineStr">
        <is>
          <t>HALLANDS LÄN</t>
        </is>
      </c>
      <c r="E558" t="inlineStr">
        <is>
          <t>HYLTE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37692-2019</t>
        </is>
      </c>
      <c r="B559" s="1" t="n">
        <v>43682</v>
      </c>
      <c r="C559" s="1" t="n">
        <v>45203</v>
      </c>
      <c r="D559" t="inlineStr">
        <is>
          <t>HALLANDS LÄN</t>
        </is>
      </c>
      <c r="E559" t="inlineStr">
        <is>
          <t>HYLTE</t>
        </is>
      </c>
      <c r="G559" t="n">
        <v>0.4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37682-2019</t>
        </is>
      </c>
      <c r="B560" s="1" t="n">
        <v>43682</v>
      </c>
      <c r="C560" s="1" t="n">
        <v>45203</v>
      </c>
      <c r="D560" t="inlineStr">
        <is>
          <t>HALLANDS LÄN</t>
        </is>
      </c>
      <c r="E560" t="inlineStr">
        <is>
          <t>HYLTE</t>
        </is>
      </c>
      <c r="G560" t="n">
        <v>0.4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37686-2019</t>
        </is>
      </c>
      <c r="B561" s="1" t="n">
        <v>43682</v>
      </c>
      <c r="C561" s="1" t="n">
        <v>45203</v>
      </c>
      <c r="D561" t="inlineStr">
        <is>
          <t>HALLANDS LÄN</t>
        </is>
      </c>
      <c r="E561" t="inlineStr">
        <is>
          <t>HYLTE</t>
        </is>
      </c>
      <c r="G561" t="n">
        <v>1.8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37739-2019</t>
        </is>
      </c>
      <c r="B562" s="1" t="n">
        <v>43682</v>
      </c>
      <c r="C562" s="1" t="n">
        <v>45203</v>
      </c>
      <c r="D562" t="inlineStr">
        <is>
          <t>HALLANDS LÄN</t>
        </is>
      </c>
      <c r="E562" t="inlineStr">
        <is>
          <t>LAHOLM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38962-2019</t>
        </is>
      </c>
      <c r="B563" s="1" t="n">
        <v>43685</v>
      </c>
      <c r="C563" s="1" t="n">
        <v>45203</v>
      </c>
      <c r="D563" t="inlineStr">
        <is>
          <t>HALLANDS LÄN</t>
        </is>
      </c>
      <c r="E563" t="inlineStr">
        <is>
          <t>HALMSTAD</t>
        </is>
      </c>
      <c r="G563" t="n">
        <v>3.8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38402-2019</t>
        </is>
      </c>
      <c r="B564" s="1" t="n">
        <v>43685</v>
      </c>
      <c r="C564" s="1" t="n">
        <v>45203</v>
      </c>
      <c r="D564" t="inlineStr">
        <is>
          <t>HALLANDS LÄN</t>
        </is>
      </c>
      <c r="E564" t="inlineStr">
        <is>
          <t>LAHOLM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38958-2019</t>
        </is>
      </c>
      <c r="B565" s="1" t="n">
        <v>43685</v>
      </c>
      <c r="C565" s="1" t="n">
        <v>45203</v>
      </c>
      <c r="D565" t="inlineStr">
        <is>
          <t>HALLANDS LÄN</t>
        </is>
      </c>
      <c r="E565" t="inlineStr">
        <is>
          <t>HALMSTAD</t>
        </is>
      </c>
      <c r="G565" t="n">
        <v>6.9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38397-2019</t>
        </is>
      </c>
      <c r="B566" s="1" t="n">
        <v>43685</v>
      </c>
      <c r="C566" s="1" t="n">
        <v>45203</v>
      </c>
      <c r="D566" t="inlineStr">
        <is>
          <t>HALLANDS LÄN</t>
        </is>
      </c>
      <c r="E566" t="inlineStr">
        <is>
          <t>LAHOLM</t>
        </is>
      </c>
      <c r="G566" t="n">
        <v>1.3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38968-2019</t>
        </is>
      </c>
      <c r="B567" s="1" t="n">
        <v>43689</v>
      </c>
      <c r="C567" s="1" t="n">
        <v>45203</v>
      </c>
      <c r="D567" t="inlineStr">
        <is>
          <t>HALLANDS LÄN</t>
        </is>
      </c>
      <c r="E567" t="inlineStr">
        <is>
          <t>FALKENBERG</t>
        </is>
      </c>
      <c r="G567" t="n">
        <v>6.4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38933-2019</t>
        </is>
      </c>
      <c r="B568" s="1" t="n">
        <v>43689</v>
      </c>
      <c r="C568" s="1" t="n">
        <v>45203</v>
      </c>
      <c r="D568" t="inlineStr">
        <is>
          <t>HALLANDS LÄN</t>
        </is>
      </c>
      <c r="E568" t="inlineStr">
        <is>
          <t>HYLTE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39657-2019</t>
        </is>
      </c>
      <c r="B569" s="1" t="n">
        <v>43691</v>
      </c>
      <c r="C569" s="1" t="n">
        <v>45203</v>
      </c>
      <c r="D569" t="inlineStr">
        <is>
          <t>HALLANDS LÄN</t>
        </is>
      </c>
      <c r="E569" t="inlineStr">
        <is>
          <t>HALMSTAD</t>
        </is>
      </c>
      <c r="G569" t="n">
        <v>2.2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39792-2019</t>
        </is>
      </c>
      <c r="B570" s="1" t="n">
        <v>43692</v>
      </c>
      <c r="C570" s="1" t="n">
        <v>45203</v>
      </c>
      <c r="D570" t="inlineStr">
        <is>
          <t>HALLANDS LÄN</t>
        </is>
      </c>
      <c r="E570" t="inlineStr">
        <is>
          <t>FALKENBERG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39820-2019</t>
        </is>
      </c>
      <c r="B571" s="1" t="n">
        <v>43692</v>
      </c>
      <c r="C571" s="1" t="n">
        <v>45203</v>
      </c>
      <c r="D571" t="inlineStr">
        <is>
          <t>HALLANDS LÄN</t>
        </is>
      </c>
      <c r="E571" t="inlineStr">
        <is>
          <t>HALMSTAD</t>
        </is>
      </c>
      <c r="G571" t="n">
        <v>2.7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40574-2019</t>
        </is>
      </c>
      <c r="B572" s="1" t="n">
        <v>43696</v>
      </c>
      <c r="C572" s="1" t="n">
        <v>45203</v>
      </c>
      <c r="D572" t="inlineStr">
        <is>
          <t>HALLANDS LÄN</t>
        </is>
      </c>
      <c r="E572" t="inlineStr">
        <is>
          <t>LAHOLM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41813-2019</t>
        </is>
      </c>
      <c r="B573" s="1" t="n">
        <v>43697</v>
      </c>
      <c r="C573" s="1" t="n">
        <v>45203</v>
      </c>
      <c r="D573" t="inlineStr">
        <is>
          <t>HALLANDS LÄN</t>
        </is>
      </c>
      <c r="E573" t="inlineStr">
        <is>
          <t>VARBERG</t>
        </is>
      </c>
      <c r="G573" t="n">
        <v>1.1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41810-2019</t>
        </is>
      </c>
      <c r="B574" s="1" t="n">
        <v>43697</v>
      </c>
      <c r="C574" s="1" t="n">
        <v>45203</v>
      </c>
      <c r="D574" t="inlineStr">
        <is>
          <t>HALLANDS LÄN</t>
        </is>
      </c>
      <c r="E574" t="inlineStr">
        <is>
          <t>VARBERG</t>
        </is>
      </c>
      <c r="G574" t="n">
        <v>0.7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41064-2019</t>
        </is>
      </c>
      <c r="B575" s="1" t="n">
        <v>43698</v>
      </c>
      <c r="C575" s="1" t="n">
        <v>45203</v>
      </c>
      <c r="D575" t="inlineStr">
        <is>
          <t>HALLANDS LÄN</t>
        </is>
      </c>
      <c r="E575" t="inlineStr">
        <is>
          <t>HALMSTAD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41093-2019</t>
        </is>
      </c>
      <c r="B576" s="1" t="n">
        <v>43698</v>
      </c>
      <c r="C576" s="1" t="n">
        <v>45203</v>
      </c>
      <c r="D576" t="inlineStr">
        <is>
          <t>HALLANDS LÄN</t>
        </is>
      </c>
      <c r="E576" t="inlineStr">
        <is>
          <t>LAHOLM</t>
        </is>
      </c>
      <c r="G576" t="n">
        <v>0.7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41177-2019</t>
        </is>
      </c>
      <c r="B577" s="1" t="n">
        <v>43698</v>
      </c>
      <c r="C577" s="1" t="n">
        <v>45203</v>
      </c>
      <c r="D577" t="inlineStr">
        <is>
          <t>HALLANDS LÄN</t>
        </is>
      </c>
      <c r="E577" t="inlineStr">
        <is>
          <t>HALMSTAD</t>
        </is>
      </c>
      <c r="G577" t="n">
        <v>10.1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41301-2019</t>
        </is>
      </c>
      <c r="B578" s="1" t="n">
        <v>43698</v>
      </c>
      <c r="C578" s="1" t="n">
        <v>45203</v>
      </c>
      <c r="D578" t="inlineStr">
        <is>
          <t>HALLANDS LÄN</t>
        </is>
      </c>
      <c r="E578" t="inlineStr">
        <is>
          <t>HALMSTAD</t>
        </is>
      </c>
      <c r="G578" t="n">
        <v>1.7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41295-2019</t>
        </is>
      </c>
      <c r="B579" s="1" t="n">
        <v>43698</v>
      </c>
      <c r="C579" s="1" t="n">
        <v>45203</v>
      </c>
      <c r="D579" t="inlineStr">
        <is>
          <t>HALLANDS LÄN</t>
        </is>
      </c>
      <c r="E579" t="inlineStr">
        <is>
          <t>HALMSTAD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41302-2019</t>
        </is>
      </c>
      <c r="B580" s="1" t="n">
        <v>43698</v>
      </c>
      <c r="C580" s="1" t="n">
        <v>45203</v>
      </c>
      <c r="D580" t="inlineStr">
        <is>
          <t>HALLANDS LÄN</t>
        </is>
      </c>
      <c r="E580" t="inlineStr">
        <is>
          <t>HALMSTAD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42194-2019</t>
        </is>
      </c>
      <c r="B581" s="1" t="n">
        <v>43698</v>
      </c>
      <c r="C581" s="1" t="n">
        <v>45203</v>
      </c>
      <c r="D581" t="inlineStr">
        <is>
          <t>HALLANDS LÄN</t>
        </is>
      </c>
      <c r="E581" t="inlineStr">
        <is>
          <t>VARBERG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42189-2019</t>
        </is>
      </c>
      <c r="B582" s="1" t="n">
        <v>43703</v>
      </c>
      <c r="C582" s="1" t="n">
        <v>45203</v>
      </c>
      <c r="D582" t="inlineStr">
        <is>
          <t>HALLANDS LÄN</t>
        </is>
      </c>
      <c r="E582" t="inlineStr">
        <is>
          <t>LAHOLM</t>
        </is>
      </c>
      <c r="G582" t="n">
        <v>1.9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42233-2019</t>
        </is>
      </c>
      <c r="B583" s="1" t="n">
        <v>43703</v>
      </c>
      <c r="C583" s="1" t="n">
        <v>45203</v>
      </c>
      <c r="D583" t="inlineStr">
        <is>
          <t>HALLANDS LÄN</t>
        </is>
      </c>
      <c r="E583" t="inlineStr">
        <is>
          <t>KUNGSBACKA</t>
        </is>
      </c>
      <c r="G583" t="n">
        <v>0.6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42738-2019</t>
        </is>
      </c>
      <c r="B584" s="1" t="n">
        <v>43704</v>
      </c>
      <c r="C584" s="1" t="n">
        <v>45203</v>
      </c>
      <c r="D584" t="inlineStr">
        <is>
          <t>HALLANDS LÄN</t>
        </is>
      </c>
      <c r="E584" t="inlineStr">
        <is>
          <t>LAHOLM</t>
        </is>
      </c>
      <c r="G584" t="n">
        <v>0.7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42465-2019</t>
        </is>
      </c>
      <c r="B585" s="1" t="n">
        <v>43704</v>
      </c>
      <c r="C585" s="1" t="n">
        <v>45203</v>
      </c>
      <c r="D585" t="inlineStr">
        <is>
          <t>HALLANDS LÄN</t>
        </is>
      </c>
      <c r="E585" t="inlineStr">
        <is>
          <t>LAHOLM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43453-2019</t>
        </is>
      </c>
      <c r="B586" s="1" t="n">
        <v>43704</v>
      </c>
      <c r="C586" s="1" t="n">
        <v>45203</v>
      </c>
      <c r="D586" t="inlineStr">
        <is>
          <t>HALLANDS LÄN</t>
        </is>
      </c>
      <c r="E586" t="inlineStr">
        <is>
          <t>KUNGSBACKA</t>
        </is>
      </c>
      <c r="G586" t="n">
        <v>4.1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42989-2019</t>
        </is>
      </c>
      <c r="B587" s="1" t="n">
        <v>43705</v>
      </c>
      <c r="C587" s="1" t="n">
        <v>45203</v>
      </c>
      <c r="D587" t="inlineStr">
        <is>
          <t>HALLANDS LÄN</t>
        </is>
      </c>
      <c r="E587" t="inlineStr">
        <is>
          <t>HYLTE</t>
        </is>
      </c>
      <c r="G587" t="n">
        <v>0.7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42934-2019</t>
        </is>
      </c>
      <c r="B588" s="1" t="n">
        <v>43705</v>
      </c>
      <c r="C588" s="1" t="n">
        <v>45203</v>
      </c>
      <c r="D588" t="inlineStr">
        <is>
          <t>HALLANDS LÄN</t>
        </is>
      </c>
      <c r="E588" t="inlineStr">
        <is>
          <t>FALKENBERG</t>
        </is>
      </c>
      <c r="G588" t="n">
        <v>2.9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42876-2019</t>
        </is>
      </c>
      <c r="B589" s="1" t="n">
        <v>43705</v>
      </c>
      <c r="C589" s="1" t="n">
        <v>45203</v>
      </c>
      <c r="D589" t="inlineStr">
        <is>
          <t>HALLANDS LÄN</t>
        </is>
      </c>
      <c r="E589" t="inlineStr">
        <is>
          <t>LAHOLM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43497-2019</t>
        </is>
      </c>
      <c r="B590" s="1" t="n">
        <v>43706</v>
      </c>
      <c r="C590" s="1" t="n">
        <v>45203</v>
      </c>
      <c r="D590" t="inlineStr">
        <is>
          <t>HALLANDS LÄN</t>
        </is>
      </c>
      <c r="E590" t="inlineStr">
        <is>
          <t>HYLTE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43888-2019</t>
        </is>
      </c>
      <c r="B591" s="1" t="n">
        <v>43707</v>
      </c>
      <c r="C591" s="1" t="n">
        <v>45203</v>
      </c>
      <c r="D591" t="inlineStr">
        <is>
          <t>HALLANDS LÄN</t>
        </is>
      </c>
      <c r="E591" t="inlineStr">
        <is>
          <t>VARBERG</t>
        </is>
      </c>
      <c r="G591" t="n">
        <v>17.6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43936-2019</t>
        </is>
      </c>
      <c r="B592" s="1" t="n">
        <v>43707</v>
      </c>
      <c r="C592" s="1" t="n">
        <v>45203</v>
      </c>
      <c r="D592" t="inlineStr">
        <is>
          <t>HALLANDS LÄN</t>
        </is>
      </c>
      <c r="E592" t="inlineStr">
        <is>
          <t>KUNGSBACKA</t>
        </is>
      </c>
      <c r="G592" t="n">
        <v>0.6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44084-2019</t>
        </is>
      </c>
      <c r="B593" s="1" t="n">
        <v>43710</v>
      </c>
      <c r="C593" s="1" t="n">
        <v>45203</v>
      </c>
      <c r="D593" t="inlineStr">
        <is>
          <t>HALLANDS LÄN</t>
        </is>
      </c>
      <c r="E593" t="inlineStr">
        <is>
          <t>FALKENBERG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44159-2019</t>
        </is>
      </c>
      <c r="B594" s="1" t="n">
        <v>43710</v>
      </c>
      <c r="C594" s="1" t="n">
        <v>45203</v>
      </c>
      <c r="D594" t="inlineStr">
        <is>
          <t>HALLANDS LÄN</t>
        </is>
      </c>
      <c r="E594" t="inlineStr">
        <is>
          <t>LAHOLM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44257-2019</t>
        </is>
      </c>
      <c r="B595" s="1" t="n">
        <v>43710</v>
      </c>
      <c r="C595" s="1" t="n">
        <v>45203</v>
      </c>
      <c r="D595" t="inlineStr">
        <is>
          <t>HALLANDS LÄN</t>
        </is>
      </c>
      <c r="E595" t="inlineStr">
        <is>
          <t>FALKENBERG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44258-2019</t>
        </is>
      </c>
      <c r="B596" s="1" t="n">
        <v>43710</v>
      </c>
      <c r="C596" s="1" t="n">
        <v>45203</v>
      </c>
      <c r="D596" t="inlineStr">
        <is>
          <t>HALLANDS LÄN</t>
        </is>
      </c>
      <c r="E596" t="inlineStr">
        <is>
          <t>FALKENBERG</t>
        </is>
      </c>
      <c r="G596" t="n">
        <v>0.4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44170-2019</t>
        </is>
      </c>
      <c r="B597" s="1" t="n">
        <v>43710</v>
      </c>
      <c r="C597" s="1" t="n">
        <v>45203</v>
      </c>
      <c r="D597" t="inlineStr">
        <is>
          <t>HALLANDS LÄN</t>
        </is>
      </c>
      <c r="E597" t="inlineStr">
        <is>
          <t>HALMSTAD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44175-2019</t>
        </is>
      </c>
      <c r="B598" s="1" t="n">
        <v>43710</v>
      </c>
      <c r="C598" s="1" t="n">
        <v>45203</v>
      </c>
      <c r="D598" t="inlineStr">
        <is>
          <t>HALLANDS LÄN</t>
        </is>
      </c>
      <c r="E598" t="inlineStr">
        <is>
          <t>HALMSTAD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46034-2019</t>
        </is>
      </c>
      <c r="B599" s="1" t="n">
        <v>43712</v>
      </c>
      <c r="C599" s="1" t="n">
        <v>45203</v>
      </c>
      <c r="D599" t="inlineStr">
        <is>
          <t>HALLANDS LÄN</t>
        </is>
      </c>
      <c r="E599" t="inlineStr">
        <is>
          <t>HYLTE</t>
        </is>
      </c>
      <c r="G599" t="n">
        <v>3.7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45821-2019</t>
        </is>
      </c>
      <c r="B600" s="1" t="n">
        <v>43712</v>
      </c>
      <c r="C600" s="1" t="n">
        <v>45203</v>
      </c>
      <c r="D600" t="inlineStr">
        <is>
          <t>HALLANDS LÄN</t>
        </is>
      </c>
      <c r="E600" t="inlineStr">
        <is>
          <t>HYLTE</t>
        </is>
      </c>
      <c r="G600" t="n">
        <v>2.7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46065-2019</t>
        </is>
      </c>
      <c r="B601" s="1" t="n">
        <v>43712</v>
      </c>
      <c r="C601" s="1" t="n">
        <v>45203</v>
      </c>
      <c r="D601" t="inlineStr">
        <is>
          <t>HALLANDS LÄN</t>
        </is>
      </c>
      <c r="E601" t="inlineStr">
        <is>
          <t>HYLTE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44927-2019</t>
        </is>
      </c>
      <c r="B602" s="1" t="n">
        <v>43713</v>
      </c>
      <c r="C602" s="1" t="n">
        <v>45203</v>
      </c>
      <c r="D602" t="inlineStr">
        <is>
          <t>HALLANDS LÄN</t>
        </is>
      </c>
      <c r="E602" t="inlineStr">
        <is>
          <t>VARBERG</t>
        </is>
      </c>
      <c r="G602" t="n">
        <v>5.6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46041-2019</t>
        </is>
      </c>
      <c r="B603" s="1" t="n">
        <v>43718</v>
      </c>
      <c r="C603" s="1" t="n">
        <v>45203</v>
      </c>
      <c r="D603" t="inlineStr">
        <is>
          <t>HALLANDS LÄN</t>
        </is>
      </c>
      <c r="E603" t="inlineStr">
        <is>
          <t>HALMSTAD</t>
        </is>
      </c>
      <c r="G603" t="n">
        <v>0.6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46188-2019</t>
        </is>
      </c>
      <c r="B604" s="1" t="n">
        <v>43718</v>
      </c>
      <c r="C604" s="1" t="n">
        <v>45203</v>
      </c>
      <c r="D604" t="inlineStr">
        <is>
          <t>HALLANDS LÄN</t>
        </is>
      </c>
      <c r="E604" t="inlineStr">
        <is>
          <t>VARBERG</t>
        </is>
      </c>
      <c r="G604" t="n">
        <v>7.8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46035-2019</t>
        </is>
      </c>
      <c r="B605" s="1" t="n">
        <v>43718</v>
      </c>
      <c r="C605" s="1" t="n">
        <v>45203</v>
      </c>
      <c r="D605" t="inlineStr">
        <is>
          <t>HALLANDS LÄN</t>
        </is>
      </c>
      <c r="E605" t="inlineStr">
        <is>
          <t>HALMSTAD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46042-2019</t>
        </is>
      </c>
      <c r="B606" s="1" t="n">
        <v>43718</v>
      </c>
      <c r="C606" s="1" t="n">
        <v>45203</v>
      </c>
      <c r="D606" t="inlineStr">
        <is>
          <t>HALLANDS LÄN</t>
        </is>
      </c>
      <c r="E606" t="inlineStr">
        <is>
          <t>HALMSTAD</t>
        </is>
      </c>
      <c r="G606" t="n">
        <v>1.1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46082-2019</t>
        </is>
      </c>
      <c r="B607" s="1" t="n">
        <v>43718</v>
      </c>
      <c r="C607" s="1" t="n">
        <v>45203</v>
      </c>
      <c r="D607" t="inlineStr">
        <is>
          <t>HALLANDS LÄN</t>
        </is>
      </c>
      <c r="E607" t="inlineStr">
        <is>
          <t>LAHOLM</t>
        </is>
      </c>
      <c r="G607" t="n">
        <v>2.2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46181-2019</t>
        </is>
      </c>
      <c r="B608" s="1" t="n">
        <v>43718</v>
      </c>
      <c r="C608" s="1" t="n">
        <v>45203</v>
      </c>
      <c r="D608" t="inlineStr">
        <is>
          <t>HALLANDS LÄN</t>
        </is>
      </c>
      <c r="E608" t="inlineStr">
        <is>
          <t>VARBERG</t>
        </is>
      </c>
      <c r="G608" t="n">
        <v>2.6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46861-2019</t>
        </is>
      </c>
      <c r="B609" s="1" t="n">
        <v>43719</v>
      </c>
      <c r="C609" s="1" t="n">
        <v>45203</v>
      </c>
      <c r="D609" t="inlineStr">
        <is>
          <t>HALLANDS LÄN</t>
        </is>
      </c>
      <c r="E609" t="inlineStr">
        <is>
          <t>VARBERG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46846-2019</t>
        </is>
      </c>
      <c r="B610" s="1" t="n">
        <v>43720</v>
      </c>
      <c r="C610" s="1" t="n">
        <v>45203</v>
      </c>
      <c r="D610" t="inlineStr">
        <is>
          <t>HALLANDS LÄN</t>
        </is>
      </c>
      <c r="E610" t="inlineStr">
        <is>
          <t>LAHOLM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47139-2019</t>
        </is>
      </c>
      <c r="B611" s="1" t="n">
        <v>43721</v>
      </c>
      <c r="C611" s="1" t="n">
        <v>45203</v>
      </c>
      <c r="D611" t="inlineStr">
        <is>
          <t>HALLANDS LÄN</t>
        </is>
      </c>
      <c r="E611" t="inlineStr">
        <is>
          <t>HALMSTAD</t>
        </is>
      </c>
      <c r="G611" t="n">
        <v>4.2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47480-2019</t>
        </is>
      </c>
      <c r="B612" s="1" t="n">
        <v>43724</v>
      </c>
      <c r="C612" s="1" t="n">
        <v>45203</v>
      </c>
      <c r="D612" t="inlineStr">
        <is>
          <t>HALLANDS LÄN</t>
        </is>
      </c>
      <c r="E612" t="inlineStr">
        <is>
          <t>HALMSTAD</t>
        </is>
      </c>
      <c r="G612" t="n">
        <v>0.6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47597-2019</t>
        </is>
      </c>
      <c r="B613" s="1" t="n">
        <v>43724</v>
      </c>
      <c r="C613" s="1" t="n">
        <v>45203</v>
      </c>
      <c r="D613" t="inlineStr">
        <is>
          <t>HALLANDS LÄN</t>
        </is>
      </c>
      <c r="E613" t="inlineStr">
        <is>
          <t>VARBERG</t>
        </is>
      </c>
      <c r="G613" t="n">
        <v>2.8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47711-2019</t>
        </is>
      </c>
      <c r="B614" s="1" t="n">
        <v>43724</v>
      </c>
      <c r="C614" s="1" t="n">
        <v>45203</v>
      </c>
      <c r="D614" t="inlineStr">
        <is>
          <t>HALLANDS LÄN</t>
        </is>
      </c>
      <c r="E614" t="inlineStr">
        <is>
          <t>LAHOLM</t>
        </is>
      </c>
      <c r="G614" t="n">
        <v>1.7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48619-2019</t>
        </is>
      </c>
      <c r="B615" s="1" t="n">
        <v>43727</v>
      </c>
      <c r="C615" s="1" t="n">
        <v>45203</v>
      </c>
      <c r="D615" t="inlineStr">
        <is>
          <t>HALLANDS LÄN</t>
        </is>
      </c>
      <c r="E615" t="inlineStr">
        <is>
          <t>HALMSTAD</t>
        </is>
      </c>
      <c r="G615" t="n">
        <v>1.9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48694-2019</t>
        </is>
      </c>
      <c r="B616" s="1" t="n">
        <v>43728</v>
      </c>
      <c r="C616" s="1" t="n">
        <v>45203</v>
      </c>
      <c r="D616" t="inlineStr">
        <is>
          <t>HALLANDS LÄN</t>
        </is>
      </c>
      <c r="E616" t="inlineStr">
        <is>
          <t>VARBERG</t>
        </is>
      </c>
      <c r="G616" t="n">
        <v>1.3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49072-2019</t>
        </is>
      </c>
      <c r="B617" s="1" t="n">
        <v>43731</v>
      </c>
      <c r="C617" s="1" t="n">
        <v>45203</v>
      </c>
      <c r="D617" t="inlineStr">
        <is>
          <t>HALLANDS LÄN</t>
        </is>
      </c>
      <c r="E617" t="inlineStr">
        <is>
          <t>VARBERG</t>
        </is>
      </c>
      <c r="G617" t="n">
        <v>1.6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50041-2019</t>
        </is>
      </c>
      <c r="B618" s="1" t="n">
        <v>43731</v>
      </c>
      <c r="C618" s="1" t="n">
        <v>45203</v>
      </c>
      <c r="D618" t="inlineStr">
        <is>
          <t>HALLANDS LÄN</t>
        </is>
      </c>
      <c r="E618" t="inlineStr">
        <is>
          <t>HYLTE</t>
        </is>
      </c>
      <c r="G618" t="n">
        <v>2.9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50043-2019</t>
        </is>
      </c>
      <c r="B619" s="1" t="n">
        <v>43731</v>
      </c>
      <c r="C619" s="1" t="n">
        <v>45203</v>
      </c>
      <c r="D619" t="inlineStr">
        <is>
          <t>HALLANDS LÄN</t>
        </is>
      </c>
      <c r="E619" t="inlineStr">
        <is>
          <t>HYLTE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49405-2019</t>
        </is>
      </c>
      <c r="B620" s="1" t="n">
        <v>43732</v>
      </c>
      <c r="C620" s="1" t="n">
        <v>45203</v>
      </c>
      <c r="D620" t="inlineStr">
        <is>
          <t>HALLANDS LÄN</t>
        </is>
      </c>
      <c r="E620" t="inlineStr">
        <is>
          <t>HYLTE</t>
        </is>
      </c>
      <c r="G620" t="n">
        <v>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51527-2019</t>
        </is>
      </c>
      <c r="B621" s="1" t="n">
        <v>43732</v>
      </c>
      <c r="C621" s="1" t="n">
        <v>45203</v>
      </c>
      <c r="D621" t="inlineStr">
        <is>
          <t>HALLANDS LÄN</t>
        </is>
      </c>
      <c r="E621" t="inlineStr">
        <is>
          <t>FALKENBERG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49479-2019</t>
        </is>
      </c>
      <c r="B622" s="1" t="n">
        <v>43732</v>
      </c>
      <c r="C622" s="1" t="n">
        <v>45203</v>
      </c>
      <c r="D622" t="inlineStr">
        <is>
          <t>HALLANDS LÄN</t>
        </is>
      </c>
      <c r="E622" t="inlineStr">
        <is>
          <t>FALKENBERG</t>
        </is>
      </c>
      <c r="G622" t="n">
        <v>10.1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49808-2019</t>
        </is>
      </c>
      <c r="B623" s="1" t="n">
        <v>43733</v>
      </c>
      <c r="C623" s="1" t="n">
        <v>45203</v>
      </c>
      <c r="D623" t="inlineStr">
        <is>
          <t>HALLANDS LÄN</t>
        </is>
      </c>
      <c r="E623" t="inlineStr">
        <is>
          <t>HALMSTAD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52070-2019</t>
        </is>
      </c>
      <c r="B624" s="1" t="n">
        <v>43734</v>
      </c>
      <c r="C624" s="1" t="n">
        <v>45203</v>
      </c>
      <c r="D624" t="inlineStr">
        <is>
          <t>HALLANDS LÄN</t>
        </is>
      </c>
      <c r="E624" t="inlineStr">
        <is>
          <t>VARBERG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52666-2019</t>
        </is>
      </c>
      <c r="B625" s="1" t="n">
        <v>43738</v>
      </c>
      <c r="C625" s="1" t="n">
        <v>45203</v>
      </c>
      <c r="D625" t="inlineStr">
        <is>
          <t>HALLANDS LÄN</t>
        </is>
      </c>
      <c r="E625" t="inlineStr">
        <is>
          <t>HYLTE</t>
        </is>
      </c>
      <c r="G625" t="n">
        <v>4.2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51306-2019</t>
        </is>
      </c>
      <c r="B626" s="1" t="n">
        <v>43739</v>
      </c>
      <c r="C626" s="1" t="n">
        <v>45203</v>
      </c>
      <c r="D626" t="inlineStr">
        <is>
          <t>HALLANDS LÄN</t>
        </is>
      </c>
      <c r="E626" t="inlineStr">
        <is>
          <t>HYLTE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51308-2019</t>
        </is>
      </c>
      <c r="B627" s="1" t="n">
        <v>43739</v>
      </c>
      <c r="C627" s="1" t="n">
        <v>45203</v>
      </c>
      <c r="D627" t="inlineStr">
        <is>
          <t>HALLANDS LÄN</t>
        </is>
      </c>
      <c r="E627" t="inlineStr">
        <is>
          <t>HYLTE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51495-2019</t>
        </is>
      </c>
      <c r="B628" s="1" t="n">
        <v>43740</v>
      </c>
      <c r="C628" s="1" t="n">
        <v>45203</v>
      </c>
      <c r="D628" t="inlineStr">
        <is>
          <t>HALLANDS LÄN</t>
        </is>
      </c>
      <c r="E628" t="inlineStr">
        <is>
          <t>KUNGSBACKA</t>
        </is>
      </c>
      <c r="G628" t="n">
        <v>1.9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51807-2019</t>
        </is>
      </c>
      <c r="B629" s="1" t="n">
        <v>43741</v>
      </c>
      <c r="C629" s="1" t="n">
        <v>45203</v>
      </c>
      <c r="D629" t="inlineStr">
        <is>
          <t>HALLANDS LÄN</t>
        </is>
      </c>
      <c r="E629" t="inlineStr">
        <is>
          <t>HYLTE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51792-2019</t>
        </is>
      </c>
      <c r="B630" s="1" t="n">
        <v>43741</v>
      </c>
      <c r="C630" s="1" t="n">
        <v>45203</v>
      </c>
      <c r="D630" t="inlineStr">
        <is>
          <t>HALLANDS LÄN</t>
        </is>
      </c>
      <c r="E630" t="inlineStr">
        <is>
          <t>LAHOLM</t>
        </is>
      </c>
      <c r="G630" t="n">
        <v>3.8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53861-2019</t>
        </is>
      </c>
      <c r="B631" s="1" t="n">
        <v>43742</v>
      </c>
      <c r="C631" s="1" t="n">
        <v>45203</v>
      </c>
      <c r="D631" t="inlineStr">
        <is>
          <t>HALLANDS LÄN</t>
        </is>
      </c>
      <c r="E631" t="inlineStr">
        <is>
          <t>HALMSTAD</t>
        </is>
      </c>
      <c r="G631" t="n">
        <v>1.9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51977-2019</t>
        </is>
      </c>
      <c r="B632" s="1" t="n">
        <v>43742</v>
      </c>
      <c r="C632" s="1" t="n">
        <v>45203</v>
      </c>
      <c r="D632" t="inlineStr">
        <is>
          <t>HALLANDS LÄN</t>
        </is>
      </c>
      <c r="E632" t="inlineStr">
        <is>
          <t>HYLTE</t>
        </is>
      </c>
      <c r="G632" t="n">
        <v>1.6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52003-2019</t>
        </is>
      </c>
      <c r="B633" s="1" t="n">
        <v>43742</v>
      </c>
      <c r="C633" s="1" t="n">
        <v>45203</v>
      </c>
      <c r="D633" t="inlineStr">
        <is>
          <t>HALLANDS LÄN</t>
        </is>
      </c>
      <c r="E633" t="inlineStr">
        <is>
          <t>HYLTE</t>
        </is>
      </c>
      <c r="G633" t="n">
        <v>2.3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52106-2019</t>
        </is>
      </c>
      <c r="B634" s="1" t="n">
        <v>43742</v>
      </c>
      <c r="C634" s="1" t="n">
        <v>45203</v>
      </c>
      <c r="D634" t="inlineStr">
        <is>
          <t>HALLANDS LÄN</t>
        </is>
      </c>
      <c r="E634" t="inlineStr">
        <is>
          <t>HALMSTAD</t>
        </is>
      </c>
      <c r="G634" t="n">
        <v>1.1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52118-2019</t>
        </is>
      </c>
      <c r="B635" s="1" t="n">
        <v>43742</v>
      </c>
      <c r="C635" s="1" t="n">
        <v>45203</v>
      </c>
      <c r="D635" t="inlineStr">
        <is>
          <t>HALLANDS LÄN</t>
        </is>
      </c>
      <c r="E635" t="inlineStr">
        <is>
          <t>HALMSTAD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51965-2019</t>
        </is>
      </c>
      <c r="B636" s="1" t="n">
        <v>43742</v>
      </c>
      <c r="C636" s="1" t="n">
        <v>45203</v>
      </c>
      <c r="D636" t="inlineStr">
        <is>
          <t>HALLANDS LÄN</t>
        </is>
      </c>
      <c r="E636" t="inlineStr">
        <is>
          <t>VARBERG</t>
        </is>
      </c>
      <c r="G636" t="n">
        <v>0.4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52002-2019</t>
        </is>
      </c>
      <c r="B637" s="1" t="n">
        <v>43742</v>
      </c>
      <c r="C637" s="1" t="n">
        <v>45203</v>
      </c>
      <c r="D637" t="inlineStr">
        <is>
          <t>HALLANDS LÄN</t>
        </is>
      </c>
      <c r="E637" t="inlineStr">
        <is>
          <t>HYLTE</t>
        </is>
      </c>
      <c r="G637" t="n">
        <v>1.5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52133-2019</t>
        </is>
      </c>
      <c r="B638" s="1" t="n">
        <v>43742</v>
      </c>
      <c r="C638" s="1" t="n">
        <v>45203</v>
      </c>
      <c r="D638" t="inlineStr">
        <is>
          <t>HALLANDS LÄN</t>
        </is>
      </c>
      <c r="E638" t="inlineStr">
        <is>
          <t>VARBERG</t>
        </is>
      </c>
      <c r="G638" t="n">
        <v>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51964-2019</t>
        </is>
      </c>
      <c r="B639" s="1" t="n">
        <v>43742</v>
      </c>
      <c r="C639" s="1" t="n">
        <v>45203</v>
      </c>
      <c r="D639" t="inlineStr">
        <is>
          <t>HALLANDS LÄN</t>
        </is>
      </c>
      <c r="E639" t="inlineStr">
        <is>
          <t>VARBERG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52007-2019</t>
        </is>
      </c>
      <c r="B640" s="1" t="n">
        <v>43742</v>
      </c>
      <c r="C640" s="1" t="n">
        <v>45203</v>
      </c>
      <c r="D640" t="inlineStr">
        <is>
          <t>HALLANDS LÄN</t>
        </is>
      </c>
      <c r="E640" t="inlineStr">
        <is>
          <t>KUNGSBACKA</t>
        </is>
      </c>
      <c r="G640" t="n">
        <v>0.6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52108-2019</t>
        </is>
      </c>
      <c r="B641" s="1" t="n">
        <v>43742</v>
      </c>
      <c r="C641" s="1" t="n">
        <v>45203</v>
      </c>
      <c r="D641" t="inlineStr">
        <is>
          <t>HALLANDS LÄN</t>
        </is>
      </c>
      <c r="E641" t="inlineStr">
        <is>
          <t>HALMSTAD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52749-2019</t>
        </is>
      </c>
      <c r="B642" s="1" t="n">
        <v>43746</v>
      </c>
      <c r="C642" s="1" t="n">
        <v>45203</v>
      </c>
      <c r="D642" t="inlineStr">
        <is>
          <t>HALLANDS LÄN</t>
        </is>
      </c>
      <c r="E642" t="inlineStr">
        <is>
          <t>LAHOLM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53053-2019</t>
        </is>
      </c>
      <c r="B643" s="1" t="n">
        <v>43747</v>
      </c>
      <c r="C643" s="1" t="n">
        <v>45203</v>
      </c>
      <c r="D643" t="inlineStr">
        <is>
          <t>HALLANDS LÄN</t>
        </is>
      </c>
      <c r="E643" t="inlineStr">
        <is>
          <t>VARBERG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54439-2019</t>
        </is>
      </c>
      <c r="B644" s="1" t="n">
        <v>43747</v>
      </c>
      <c r="C644" s="1" t="n">
        <v>45203</v>
      </c>
      <c r="D644" t="inlineStr">
        <is>
          <t>HALLANDS LÄN</t>
        </is>
      </c>
      <c r="E644" t="inlineStr">
        <is>
          <t>VARBERG</t>
        </is>
      </c>
      <c r="G644" t="n">
        <v>8.300000000000001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54444-2019</t>
        </is>
      </c>
      <c r="B645" s="1" t="n">
        <v>43747</v>
      </c>
      <c r="C645" s="1" t="n">
        <v>45203</v>
      </c>
      <c r="D645" t="inlineStr">
        <is>
          <t>HALLANDS LÄN</t>
        </is>
      </c>
      <c r="E645" t="inlineStr">
        <is>
          <t>VARBERG</t>
        </is>
      </c>
      <c r="G645" t="n">
        <v>4.3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54623-2019</t>
        </is>
      </c>
      <c r="B646" s="1" t="n">
        <v>43748</v>
      </c>
      <c r="C646" s="1" t="n">
        <v>45203</v>
      </c>
      <c r="D646" t="inlineStr">
        <is>
          <t>HALLANDS LÄN</t>
        </is>
      </c>
      <c r="E646" t="inlineStr">
        <is>
          <t>FALKENBERG</t>
        </is>
      </c>
      <c r="G646" t="n">
        <v>0.2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53288-2019</t>
        </is>
      </c>
      <c r="B647" s="1" t="n">
        <v>43748</v>
      </c>
      <c r="C647" s="1" t="n">
        <v>45203</v>
      </c>
      <c r="D647" t="inlineStr">
        <is>
          <t>HALLANDS LÄN</t>
        </is>
      </c>
      <c r="E647" t="inlineStr">
        <is>
          <t>KUNGSBACKA</t>
        </is>
      </c>
      <c r="G647" t="n">
        <v>7.6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53283-2019</t>
        </is>
      </c>
      <c r="B648" s="1" t="n">
        <v>43748</v>
      </c>
      <c r="C648" s="1" t="n">
        <v>45203</v>
      </c>
      <c r="D648" t="inlineStr">
        <is>
          <t>HALLANDS LÄN</t>
        </is>
      </c>
      <c r="E648" t="inlineStr">
        <is>
          <t>HALMSTAD</t>
        </is>
      </c>
      <c r="G648" t="n">
        <v>1.7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54646-2019</t>
        </is>
      </c>
      <c r="B649" s="1" t="n">
        <v>43748</v>
      </c>
      <c r="C649" s="1" t="n">
        <v>45203</v>
      </c>
      <c r="D649" t="inlineStr">
        <is>
          <t>HALLANDS LÄN</t>
        </is>
      </c>
      <c r="E649" t="inlineStr">
        <is>
          <t>VARBERG</t>
        </is>
      </c>
      <c r="G649" t="n">
        <v>5.6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53587-2019</t>
        </is>
      </c>
      <c r="B650" s="1" t="n">
        <v>43749</v>
      </c>
      <c r="C650" s="1" t="n">
        <v>45203</v>
      </c>
      <c r="D650" t="inlineStr">
        <is>
          <t>HALLANDS LÄN</t>
        </is>
      </c>
      <c r="E650" t="inlineStr">
        <is>
          <t>FALKENBERG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54016-2019</t>
        </is>
      </c>
      <c r="B651" s="1" t="n">
        <v>43752</v>
      </c>
      <c r="C651" s="1" t="n">
        <v>45203</v>
      </c>
      <c r="D651" t="inlineStr">
        <is>
          <t>HALLANDS LÄN</t>
        </is>
      </c>
      <c r="E651" t="inlineStr">
        <is>
          <t>LAHOLM</t>
        </is>
      </c>
      <c r="F651" t="inlineStr">
        <is>
          <t>Kommuner</t>
        </is>
      </c>
      <c r="G651" t="n">
        <v>2.9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53880-2019</t>
        </is>
      </c>
      <c r="B652" s="1" t="n">
        <v>43752</v>
      </c>
      <c r="C652" s="1" t="n">
        <v>45203</v>
      </c>
      <c r="D652" t="inlineStr">
        <is>
          <t>HALLANDS LÄN</t>
        </is>
      </c>
      <c r="E652" t="inlineStr">
        <is>
          <t>FALKENBERG</t>
        </is>
      </c>
      <c r="G652" t="n">
        <v>3.8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53966-2019</t>
        </is>
      </c>
      <c r="B653" s="1" t="n">
        <v>43752</v>
      </c>
      <c r="C653" s="1" t="n">
        <v>45203</v>
      </c>
      <c r="D653" t="inlineStr">
        <is>
          <t>HALLANDS LÄN</t>
        </is>
      </c>
      <c r="E653" t="inlineStr">
        <is>
          <t>VARBERG</t>
        </is>
      </c>
      <c r="G653" t="n">
        <v>5.6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53882-2019</t>
        </is>
      </c>
      <c r="B654" s="1" t="n">
        <v>43752</v>
      </c>
      <c r="C654" s="1" t="n">
        <v>45203</v>
      </c>
      <c r="D654" t="inlineStr">
        <is>
          <t>HALLANDS LÄN</t>
        </is>
      </c>
      <c r="E654" t="inlineStr">
        <is>
          <t>FALKENBERG</t>
        </is>
      </c>
      <c r="G654" t="n">
        <v>3.2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54461-2019</t>
        </is>
      </c>
      <c r="B655" s="1" t="n">
        <v>43754</v>
      </c>
      <c r="C655" s="1" t="n">
        <v>45203</v>
      </c>
      <c r="D655" t="inlineStr">
        <is>
          <t>HALLANDS LÄN</t>
        </is>
      </c>
      <c r="E655" t="inlineStr">
        <is>
          <t>HALMSTAD</t>
        </is>
      </c>
      <c r="G655" t="n">
        <v>4.8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54533-2019</t>
        </is>
      </c>
      <c r="B656" s="1" t="n">
        <v>43754</v>
      </c>
      <c r="C656" s="1" t="n">
        <v>45203</v>
      </c>
      <c r="D656" t="inlineStr">
        <is>
          <t>HALLANDS LÄN</t>
        </is>
      </c>
      <c r="E656" t="inlineStr">
        <is>
          <t>KUNGSBACKA</t>
        </is>
      </c>
      <c r="F656" t="inlineStr">
        <is>
          <t>Sveaskog</t>
        </is>
      </c>
      <c r="G656" t="n">
        <v>8.5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54543-2019</t>
        </is>
      </c>
      <c r="B657" s="1" t="n">
        <v>43754</v>
      </c>
      <c r="C657" s="1" t="n">
        <v>45203</v>
      </c>
      <c r="D657" t="inlineStr">
        <is>
          <t>HALLANDS LÄN</t>
        </is>
      </c>
      <c r="E657" t="inlineStr">
        <is>
          <t>LAHOLM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54530-2019</t>
        </is>
      </c>
      <c r="B658" s="1" t="n">
        <v>43754</v>
      </c>
      <c r="C658" s="1" t="n">
        <v>45203</v>
      </c>
      <c r="D658" t="inlineStr">
        <is>
          <t>HALLANDS LÄN</t>
        </is>
      </c>
      <c r="E658" t="inlineStr">
        <is>
          <t>KUNGSBACKA</t>
        </is>
      </c>
      <c r="F658" t="inlineStr">
        <is>
          <t>Sveaskog</t>
        </is>
      </c>
      <c r="G658" t="n">
        <v>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54537-2019</t>
        </is>
      </c>
      <c r="B659" s="1" t="n">
        <v>43754</v>
      </c>
      <c r="C659" s="1" t="n">
        <v>45203</v>
      </c>
      <c r="D659" t="inlineStr">
        <is>
          <t>HALLANDS LÄN</t>
        </is>
      </c>
      <c r="E659" t="inlineStr">
        <is>
          <t>KUNGSBACKA</t>
        </is>
      </c>
      <c r="F659" t="inlineStr">
        <is>
          <t>Sveaskog</t>
        </is>
      </c>
      <c r="G659" t="n">
        <v>5.9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54432-2019</t>
        </is>
      </c>
      <c r="B660" s="1" t="n">
        <v>43754</v>
      </c>
      <c r="C660" s="1" t="n">
        <v>45203</v>
      </c>
      <c r="D660" t="inlineStr">
        <is>
          <t>HALLANDS LÄN</t>
        </is>
      </c>
      <c r="E660" t="inlineStr">
        <is>
          <t>FALKENBERG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54535-2019</t>
        </is>
      </c>
      <c r="B661" s="1" t="n">
        <v>43754</v>
      </c>
      <c r="C661" s="1" t="n">
        <v>45203</v>
      </c>
      <c r="D661" t="inlineStr">
        <is>
          <t>HALLANDS LÄN</t>
        </is>
      </c>
      <c r="E661" t="inlineStr">
        <is>
          <t>KUNGSBACKA</t>
        </is>
      </c>
      <c r="F661" t="inlineStr">
        <is>
          <t>Sveaskog</t>
        </is>
      </c>
      <c r="G661" t="n">
        <v>3.8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54626-2019</t>
        </is>
      </c>
      <c r="B662" s="1" t="n">
        <v>43754</v>
      </c>
      <c r="C662" s="1" t="n">
        <v>45203</v>
      </c>
      <c r="D662" t="inlineStr">
        <is>
          <t>HALLANDS LÄN</t>
        </is>
      </c>
      <c r="E662" t="inlineStr">
        <is>
          <t>FALKENBERG</t>
        </is>
      </c>
      <c r="G662" t="n">
        <v>0.3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55036-2019</t>
        </is>
      </c>
      <c r="B663" s="1" t="n">
        <v>43755</v>
      </c>
      <c r="C663" s="1" t="n">
        <v>45203</v>
      </c>
      <c r="D663" t="inlineStr">
        <is>
          <t>HALLANDS LÄN</t>
        </is>
      </c>
      <c r="E663" t="inlineStr">
        <is>
          <t>FALKENBERG</t>
        </is>
      </c>
      <c r="G663" t="n">
        <v>7.5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55035-2019</t>
        </is>
      </c>
      <c r="B664" s="1" t="n">
        <v>43755</v>
      </c>
      <c r="C664" s="1" t="n">
        <v>45203</v>
      </c>
      <c r="D664" t="inlineStr">
        <is>
          <t>HALLANDS LÄN</t>
        </is>
      </c>
      <c r="E664" t="inlineStr">
        <is>
          <t>FALKENBERG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55037-2019</t>
        </is>
      </c>
      <c r="B665" s="1" t="n">
        <v>43755</v>
      </c>
      <c r="C665" s="1" t="n">
        <v>45203</v>
      </c>
      <c r="D665" t="inlineStr">
        <is>
          <t>HALLANDS LÄN</t>
        </is>
      </c>
      <c r="E665" t="inlineStr">
        <is>
          <t>FALKENBERG</t>
        </is>
      </c>
      <c r="G665" t="n">
        <v>2.6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55584-2019</t>
        </is>
      </c>
      <c r="B666" s="1" t="n">
        <v>43760</v>
      </c>
      <c r="C666" s="1" t="n">
        <v>45203</v>
      </c>
      <c r="D666" t="inlineStr">
        <is>
          <t>HALLANDS LÄN</t>
        </is>
      </c>
      <c r="E666" t="inlineStr">
        <is>
          <t>LAHOLM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56020-2019</t>
        </is>
      </c>
      <c r="B667" s="1" t="n">
        <v>43761</v>
      </c>
      <c r="C667" s="1" t="n">
        <v>45203</v>
      </c>
      <c r="D667" t="inlineStr">
        <is>
          <t>HALLANDS LÄN</t>
        </is>
      </c>
      <c r="E667" t="inlineStr">
        <is>
          <t>FALKENBERG</t>
        </is>
      </c>
      <c r="G667" t="n">
        <v>0.6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56247-2019</t>
        </is>
      </c>
      <c r="B668" s="1" t="n">
        <v>43762</v>
      </c>
      <c r="C668" s="1" t="n">
        <v>45203</v>
      </c>
      <c r="D668" t="inlineStr">
        <is>
          <t>HALLANDS LÄN</t>
        </is>
      </c>
      <c r="E668" t="inlineStr">
        <is>
          <t>VARBERG</t>
        </is>
      </c>
      <c r="G668" t="n">
        <v>1.2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56226-2019</t>
        </is>
      </c>
      <c r="B669" s="1" t="n">
        <v>43762</v>
      </c>
      <c r="C669" s="1" t="n">
        <v>45203</v>
      </c>
      <c r="D669" t="inlineStr">
        <is>
          <t>HALLANDS LÄN</t>
        </is>
      </c>
      <c r="E669" t="inlineStr">
        <is>
          <t>FALKENBERG</t>
        </is>
      </c>
      <c r="G669" t="n">
        <v>1.9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57817-2019</t>
        </is>
      </c>
      <c r="B670" s="1" t="n">
        <v>43762</v>
      </c>
      <c r="C670" s="1" t="n">
        <v>45203</v>
      </c>
      <c r="D670" t="inlineStr">
        <is>
          <t>HALLANDS LÄN</t>
        </is>
      </c>
      <c r="E670" t="inlineStr">
        <is>
          <t>LAHOLM</t>
        </is>
      </c>
      <c r="G670" t="n">
        <v>2.7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56390-2019</t>
        </is>
      </c>
      <c r="B671" s="1" t="n">
        <v>43762</v>
      </c>
      <c r="C671" s="1" t="n">
        <v>45203</v>
      </c>
      <c r="D671" t="inlineStr">
        <is>
          <t>HALLANDS LÄN</t>
        </is>
      </c>
      <c r="E671" t="inlineStr">
        <is>
          <t>FALKENBERG</t>
        </is>
      </c>
      <c r="G671" t="n">
        <v>1.2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56782-2019</t>
        </is>
      </c>
      <c r="B672" s="1" t="n">
        <v>43763</v>
      </c>
      <c r="C672" s="1" t="n">
        <v>45203</v>
      </c>
      <c r="D672" t="inlineStr">
        <is>
          <t>HALLANDS LÄN</t>
        </is>
      </c>
      <c r="E672" t="inlineStr">
        <is>
          <t>VARBERG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57076-2019</t>
        </is>
      </c>
      <c r="B673" s="1" t="n">
        <v>43766</v>
      </c>
      <c r="C673" s="1" t="n">
        <v>45203</v>
      </c>
      <c r="D673" t="inlineStr">
        <is>
          <t>HALLANDS LÄN</t>
        </is>
      </c>
      <c r="E673" t="inlineStr">
        <is>
          <t>VARBERG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57709-2019</t>
        </is>
      </c>
      <c r="B674" s="1" t="n">
        <v>43768</v>
      </c>
      <c r="C674" s="1" t="n">
        <v>45203</v>
      </c>
      <c r="D674" t="inlineStr">
        <is>
          <t>HALLANDS LÄN</t>
        </is>
      </c>
      <c r="E674" t="inlineStr">
        <is>
          <t>FALKENBERG</t>
        </is>
      </c>
      <c r="G674" t="n">
        <v>1.2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57699-2019</t>
        </is>
      </c>
      <c r="B675" s="1" t="n">
        <v>43768</v>
      </c>
      <c r="C675" s="1" t="n">
        <v>45203</v>
      </c>
      <c r="D675" t="inlineStr">
        <is>
          <t>HALLANDS LÄN</t>
        </is>
      </c>
      <c r="E675" t="inlineStr">
        <is>
          <t>HYLTE</t>
        </is>
      </c>
      <c r="G675" t="n">
        <v>0.8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57707-2019</t>
        </is>
      </c>
      <c r="B676" s="1" t="n">
        <v>43768</v>
      </c>
      <c r="C676" s="1" t="n">
        <v>45203</v>
      </c>
      <c r="D676" t="inlineStr">
        <is>
          <t>HALLANDS LÄN</t>
        </is>
      </c>
      <c r="E676" t="inlineStr">
        <is>
          <t>FALKENBERG</t>
        </is>
      </c>
      <c r="G676" t="n">
        <v>0.7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58297-2019</t>
        </is>
      </c>
      <c r="B677" s="1" t="n">
        <v>43770</v>
      </c>
      <c r="C677" s="1" t="n">
        <v>45203</v>
      </c>
      <c r="D677" t="inlineStr">
        <is>
          <t>HALLANDS LÄN</t>
        </is>
      </c>
      <c r="E677" t="inlineStr">
        <is>
          <t>HYLTE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58277-2019</t>
        </is>
      </c>
      <c r="B678" s="1" t="n">
        <v>43770</v>
      </c>
      <c r="C678" s="1" t="n">
        <v>45203</v>
      </c>
      <c r="D678" t="inlineStr">
        <is>
          <t>HALLANDS LÄN</t>
        </is>
      </c>
      <c r="E678" t="inlineStr">
        <is>
          <t>HALMSTAD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58578-2019</t>
        </is>
      </c>
      <c r="B679" s="1" t="n">
        <v>43773</v>
      </c>
      <c r="C679" s="1" t="n">
        <v>45203</v>
      </c>
      <c r="D679" t="inlineStr">
        <is>
          <t>HALLANDS LÄN</t>
        </is>
      </c>
      <c r="E679" t="inlineStr">
        <is>
          <t>FALKENBERG</t>
        </is>
      </c>
      <c r="G679" t="n">
        <v>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58690-2019</t>
        </is>
      </c>
      <c r="B680" s="1" t="n">
        <v>43773</v>
      </c>
      <c r="C680" s="1" t="n">
        <v>45203</v>
      </c>
      <c r="D680" t="inlineStr">
        <is>
          <t>HALLANDS LÄN</t>
        </is>
      </c>
      <c r="E680" t="inlineStr">
        <is>
          <t>FALKENBERG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58737-2019</t>
        </is>
      </c>
      <c r="B681" s="1" t="n">
        <v>43773</v>
      </c>
      <c r="C681" s="1" t="n">
        <v>45203</v>
      </c>
      <c r="D681" t="inlineStr">
        <is>
          <t>HALLANDS LÄN</t>
        </is>
      </c>
      <c r="E681" t="inlineStr">
        <is>
          <t>FALKENBERG</t>
        </is>
      </c>
      <c r="G681" t="n">
        <v>2.5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58782-2019</t>
        </is>
      </c>
      <c r="B682" s="1" t="n">
        <v>43773</v>
      </c>
      <c r="C682" s="1" t="n">
        <v>45203</v>
      </c>
      <c r="D682" t="inlineStr">
        <is>
          <t>HALLANDS LÄN</t>
        </is>
      </c>
      <c r="E682" t="inlineStr">
        <is>
          <t>LAHOLM</t>
        </is>
      </c>
      <c r="G682" t="n">
        <v>5.8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58728-2019</t>
        </is>
      </c>
      <c r="B683" s="1" t="n">
        <v>43773</v>
      </c>
      <c r="C683" s="1" t="n">
        <v>45203</v>
      </c>
      <c r="D683" t="inlineStr">
        <is>
          <t>HALLANDS LÄN</t>
        </is>
      </c>
      <c r="E683" t="inlineStr">
        <is>
          <t>FALKENBERG</t>
        </is>
      </c>
      <c r="G683" t="n">
        <v>1.7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58884-2019</t>
        </is>
      </c>
      <c r="B684" s="1" t="n">
        <v>43774</v>
      </c>
      <c r="C684" s="1" t="n">
        <v>45203</v>
      </c>
      <c r="D684" t="inlineStr">
        <is>
          <t>HALLANDS LÄN</t>
        </is>
      </c>
      <c r="E684" t="inlineStr">
        <is>
          <t>HYLTE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59398-2019</t>
        </is>
      </c>
      <c r="B685" s="1" t="n">
        <v>43775</v>
      </c>
      <c r="C685" s="1" t="n">
        <v>45203</v>
      </c>
      <c r="D685" t="inlineStr">
        <is>
          <t>HALLANDS LÄN</t>
        </is>
      </c>
      <c r="E685" t="inlineStr">
        <is>
          <t>HYLTE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59161-2019</t>
        </is>
      </c>
      <c r="B686" s="1" t="n">
        <v>43775</v>
      </c>
      <c r="C686" s="1" t="n">
        <v>45203</v>
      </c>
      <c r="D686" t="inlineStr">
        <is>
          <t>HALLANDS LÄN</t>
        </is>
      </c>
      <c r="E686" t="inlineStr">
        <is>
          <t>FALKENBERG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59162-2019</t>
        </is>
      </c>
      <c r="B687" s="1" t="n">
        <v>43775</v>
      </c>
      <c r="C687" s="1" t="n">
        <v>45203</v>
      </c>
      <c r="D687" t="inlineStr">
        <is>
          <t>HALLANDS LÄN</t>
        </is>
      </c>
      <c r="E687" t="inlineStr">
        <is>
          <t>FALKENBERG</t>
        </is>
      </c>
      <c r="G687" t="n">
        <v>0.6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59205-2019</t>
        </is>
      </c>
      <c r="B688" s="1" t="n">
        <v>43775</v>
      </c>
      <c r="C688" s="1" t="n">
        <v>45203</v>
      </c>
      <c r="D688" t="inlineStr">
        <is>
          <t>HALLANDS LÄN</t>
        </is>
      </c>
      <c r="E688" t="inlineStr">
        <is>
          <t>HYLTE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59348-2019</t>
        </is>
      </c>
      <c r="B689" s="1" t="n">
        <v>43775</v>
      </c>
      <c r="C689" s="1" t="n">
        <v>45203</v>
      </c>
      <c r="D689" t="inlineStr">
        <is>
          <t>HALLANDS LÄN</t>
        </is>
      </c>
      <c r="E689" t="inlineStr">
        <is>
          <t>HALMSTAD</t>
        </is>
      </c>
      <c r="G689" t="n">
        <v>5.4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59798-2019</t>
        </is>
      </c>
      <c r="B690" s="1" t="n">
        <v>43777</v>
      </c>
      <c r="C690" s="1" t="n">
        <v>45203</v>
      </c>
      <c r="D690" t="inlineStr">
        <is>
          <t>HALLANDS LÄN</t>
        </is>
      </c>
      <c r="E690" t="inlineStr">
        <is>
          <t>FALKENBERG</t>
        </is>
      </c>
      <c r="G690" t="n">
        <v>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60076-2019</t>
        </is>
      </c>
      <c r="B691" s="1" t="n">
        <v>43777</v>
      </c>
      <c r="C691" s="1" t="n">
        <v>45203</v>
      </c>
      <c r="D691" t="inlineStr">
        <is>
          <t>HALLANDS LÄN</t>
        </is>
      </c>
      <c r="E691" t="inlineStr">
        <is>
          <t>VARBERG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60712-2019</t>
        </is>
      </c>
      <c r="B692" s="1" t="n">
        <v>43781</v>
      </c>
      <c r="C692" s="1" t="n">
        <v>45203</v>
      </c>
      <c r="D692" t="inlineStr">
        <is>
          <t>HALLANDS LÄN</t>
        </is>
      </c>
      <c r="E692" t="inlineStr">
        <is>
          <t>LAHOLM</t>
        </is>
      </c>
      <c r="F692" t="inlineStr">
        <is>
          <t>Övriga statliga verk och myndigheter</t>
        </is>
      </c>
      <c r="G692" t="n">
        <v>1.5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60734-2019</t>
        </is>
      </c>
      <c r="B693" s="1" t="n">
        <v>43781</v>
      </c>
      <c r="C693" s="1" t="n">
        <v>45203</v>
      </c>
      <c r="D693" t="inlineStr">
        <is>
          <t>HALLANDS LÄN</t>
        </is>
      </c>
      <c r="E693" t="inlineStr">
        <is>
          <t>LAHOLM</t>
        </is>
      </c>
      <c r="F693" t="inlineStr">
        <is>
          <t>Övriga statliga verk och myndigheter</t>
        </is>
      </c>
      <c r="G693" t="n">
        <v>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60823-2019</t>
        </is>
      </c>
      <c r="B694" s="1" t="n">
        <v>43781</v>
      </c>
      <c r="C694" s="1" t="n">
        <v>45203</v>
      </c>
      <c r="D694" t="inlineStr">
        <is>
          <t>HALLANDS LÄN</t>
        </is>
      </c>
      <c r="E694" t="inlineStr">
        <is>
          <t>LAHOLM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61225-2019</t>
        </is>
      </c>
      <c r="B695" s="1" t="n">
        <v>43783</v>
      </c>
      <c r="C695" s="1" t="n">
        <v>45203</v>
      </c>
      <c r="D695" t="inlineStr">
        <is>
          <t>HALLANDS LÄN</t>
        </is>
      </c>
      <c r="E695" t="inlineStr">
        <is>
          <t>FALKENBERG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61426-2019</t>
        </is>
      </c>
      <c r="B696" s="1" t="n">
        <v>43783</v>
      </c>
      <c r="C696" s="1" t="n">
        <v>45203</v>
      </c>
      <c r="D696" t="inlineStr">
        <is>
          <t>HALLANDS LÄN</t>
        </is>
      </c>
      <c r="E696" t="inlineStr">
        <is>
          <t>LAHOLM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61434-2019</t>
        </is>
      </c>
      <c r="B697" s="1" t="n">
        <v>43783</v>
      </c>
      <c r="C697" s="1" t="n">
        <v>45203</v>
      </c>
      <c r="D697" t="inlineStr">
        <is>
          <t>HALLANDS LÄN</t>
        </is>
      </c>
      <c r="E697" t="inlineStr">
        <is>
          <t>LAHOLM</t>
        </is>
      </c>
      <c r="G697" t="n">
        <v>2.8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62365-2019</t>
        </is>
      </c>
      <c r="B698" s="1" t="n">
        <v>43788</v>
      </c>
      <c r="C698" s="1" t="n">
        <v>45203</v>
      </c>
      <c r="D698" t="inlineStr">
        <is>
          <t>HALLANDS LÄN</t>
        </is>
      </c>
      <c r="E698" t="inlineStr">
        <is>
          <t>HALMSTAD</t>
        </is>
      </c>
      <c r="G698" t="n">
        <v>4.7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62408-2019</t>
        </is>
      </c>
      <c r="B699" s="1" t="n">
        <v>43788</v>
      </c>
      <c r="C699" s="1" t="n">
        <v>45203</v>
      </c>
      <c r="D699" t="inlineStr">
        <is>
          <t>HALLANDS LÄN</t>
        </is>
      </c>
      <c r="E699" t="inlineStr">
        <is>
          <t>HALMSTAD</t>
        </is>
      </c>
      <c r="G699" t="n">
        <v>12.8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62533-2019</t>
        </is>
      </c>
      <c r="B700" s="1" t="n">
        <v>43789</v>
      </c>
      <c r="C700" s="1" t="n">
        <v>45203</v>
      </c>
      <c r="D700" t="inlineStr">
        <is>
          <t>HALLANDS LÄN</t>
        </is>
      </c>
      <c r="E700" t="inlineStr">
        <is>
          <t>FALKENBERG</t>
        </is>
      </c>
      <c r="G700" t="n">
        <v>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62601-2019</t>
        </is>
      </c>
      <c r="B701" s="1" t="n">
        <v>43789</v>
      </c>
      <c r="C701" s="1" t="n">
        <v>45203</v>
      </c>
      <c r="D701" t="inlineStr">
        <is>
          <t>HALLANDS LÄN</t>
        </is>
      </c>
      <c r="E701" t="inlineStr">
        <is>
          <t>HALMSTAD</t>
        </is>
      </c>
      <c r="G701" t="n">
        <v>13.5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63797-2019</t>
        </is>
      </c>
      <c r="B702" s="1" t="n">
        <v>43790</v>
      </c>
      <c r="C702" s="1" t="n">
        <v>45203</v>
      </c>
      <c r="D702" t="inlineStr">
        <is>
          <t>HALLANDS LÄN</t>
        </is>
      </c>
      <c r="E702" t="inlineStr">
        <is>
          <t>HYLTE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64033-2019</t>
        </is>
      </c>
      <c r="B703" s="1" t="n">
        <v>43795</v>
      </c>
      <c r="C703" s="1" t="n">
        <v>45203</v>
      </c>
      <c r="D703" t="inlineStr">
        <is>
          <t>HALLANDS LÄN</t>
        </is>
      </c>
      <c r="E703" t="inlineStr">
        <is>
          <t>HALMSTAD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64877-2019</t>
        </is>
      </c>
      <c r="B704" s="1" t="n">
        <v>43795</v>
      </c>
      <c r="C704" s="1" t="n">
        <v>45203</v>
      </c>
      <c r="D704" t="inlineStr">
        <is>
          <t>HALLANDS LÄN</t>
        </is>
      </c>
      <c r="E704" t="inlineStr">
        <is>
          <t>HALMSTAD</t>
        </is>
      </c>
      <c r="G704" t="n">
        <v>11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63975-2019</t>
        </is>
      </c>
      <c r="B705" s="1" t="n">
        <v>43796</v>
      </c>
      <c r="C705" s="1" t="n">
        <v>45203</v>
      </c>
      <c r="D705" t="inlineStr">
        <is>
          <t>HALLANDS LÄN</t>
        </is>
      </c>
      <c r="E705" t="inlineStr">
        <is>
          <t>HALMSTAD</t>
        </is>
      </c>
      <c r="G705" t="n">
        <v>4.5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63858-2019</t>
        </is>
      </c>
      <c r="B706" s="1" t="n">
        <v>43796</v>
      </c>
      <c r="C706" s="1" t="n">
        <v>45203</v>
      </c>
      <c r="D706" t="inlineStr">
        <is>
          <t>HALLANDS LÄN</t>
        </is>
      </c>
      <c r="E706" t="inlineStr">
        <is>
          <t>HALMSTAD</t>
        </is>
      </c>
      <c r="G706" t="n">
        <v>5.7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63907-2019</t>
        </is>
      </c>
      <c r="B707" s="1" t="n">
        <v>43796</v>
      </c>
      <c r="C707" s="1" t="n">
        <v>45203</v>
      </c>
      <c r="D707" t="inlineStr">
        <is>
          <t>HALLANDS LÄN</t>
        </is>
      </c>
      <c r="E707" t="inlineStr">
        <is>
          <t>HALMSTAD</t>
        </is>
      </c>
      <c r="G707" t="n">
        <v>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64065-2019</t>
        </is>
      </c>
      <c r="B708" s="1" t="n">
        <v>43796</v>
      </c>
      <c r="C708" s="1" t="n">
        <v>45203</v>
      </c>
      <c r="D708" t="inlineStr">
        <is>
          <t>HALLANDS LÄN</t>
        </is>
      </c>
      <c r="E708" t="inlineStr">
        <is>
          <t>HYLTE</t>
        </is>
      </c>
      <c r="G708" t="n">
        <v>4.3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65339-2019</t>
        </is>
      </c>
      <c r="B709" s="1" t="n">
        <v>43803</v>
      </c>
      <c r="C709" s="1" t="n">
        <v>45203</v>
      </c>
      <c r="D709" t="inlineStr">
        <is>
          <t>HALLANDS LÄN</t>
        </is>
      </c>
      <c r="E709" t="inlineStr">
        <is>
          <t>LAHOLM</t>
        </is>
      </c>
      <c r="G709" t="n">
        <v>2.7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65478-2019</t>
        </is>
      </c>
      <c r="B710" s="1" t="n">
        <v>43803</v>
      </c>
      <c r="C710" s="1" t="n">
        <v>45203</v>
      </c>
      <c r="D710" t="inlineStr">
        <is>
          <t>HALLANDS LÄN</t>
        </is>
      </c>
      <c r="E710" t="inlineStr">
        <is>
          <t>HYLTE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66249-2019</t>
        </is>
      </c>
      <c r="B711" s="1" t="n">
        <v>43805</v>
      </c>
      <c r="C711" s="1" t="n">
        <v>45203</v>
      </c>
      <c r="D711" t="inlineStr">
        <is>
          <t>HALLANDS LÄN</t>
        </is>
      </c>
      <c r="E711" t="inlineStr">
        <is>
          <t>FALKENBERG</t>
        </is>
      </c>
      <c r="F711" t="inlineStr">
        <is>
          <t>Kyrkan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66247-2019</t>
        </is>
      </c>
      <c r="B712" s="1" t="n">
        <v>43805</v>
      </c>
      <c r="C712" s="1" t="n">
        <v>45203</v>
      </c>
      <c r="D712" t="inlineStr">
        <is>
          <t>HALLANDS LÄN</t>
        </is>
      </c>
      <c r="E712" t="inlineStr">
        <is>
          <t>FALKENBERG</t>
        </is>
      </c>
      <c r="F712" t="inlineStr">
        <is>
          <t>Kyrkan</t>
        </is>
      </c>
      <c r="G712" t="n">
        <v>9.4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66210-2019</t>
        </is>
      </c>
      <c r="B713" s="1" t="n">
        <v>43808</v>
      </c>
      <c r="C713" s="1" t="n">
        <v>45203</v>
      </c>
      <c r="D713" t="inlineStr">
        <is>
          <t>HALLANDS LÄN</t>
        </is>
      </c>
      <c r="E713" t="inlineStr">
        <is>
          <t>VARBERG</t>
        </is>
      </c>
      <c r="G713" t="n">
        <v>2.6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66778-2019</t>
        </is>
      </c>
      <c r="B714" s="1" t="n">
        <v>43810</v>
      </c>
      <c r="C714" s="1" t="n">
        <v>45203</v>
      </c>
      <c r="D714" t="inlineStr">
        <is>
          <t>HALLANDS LÄN</t>
        </is>
      </c>
      <c r="E714" t="inlineStr">
        <is>
          <t>HALMSTAD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66726-2019</t>
        </is>
      </c>
      <c r="B715" s="1" t="n">
        <v>43810</v>
      </c>
      <c r="C715" s="1" t="n">
        <v>45203</v>
      </c>
      <c r="D715" t="inlineStr">
        <is>
          <t>HALLANDS LÄN</t>
        </is>
      </c>
      <c r="E715" t="inlineStr">
        <is>
          <t>VARBERG</t>
        </is>
      </c>
      <c r="G715" t="n">
        <v>1.3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66779-2019</t>
        </is>
      </c>
      <c r="B716" s="1" t="n">
        <v>43810</v>
      </c>
      <c r="C716" s="1" t="n">
        <v>45203</v>
      </c>
      <c r="D716" t="inlineStr">
        <is>
          <t>HALLANDS LÄN</t>
        </is>
      </c>
      <c r="E716" t="inlineStr">
        <is>
          <t>HALMSTAD</t>
        </is>
      </c>
      <c r="G716" t="n">
        <v>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67210-2019</t>
        </is>
      </c>
      <c r="B717" s="1" t="n">
        <v>43811</v>
      </c>
      <c r="C717" s="1" t="n">
        <v>45203</v>
      </c>
      <c r="D717" t="inlineStr">
        <is>
          <t>HALLANDS LÄN</t>
        </is>
      </c>
      <c r="E717" t="inlineStr">
        <is>
          <t>LAHOLM</t>
        </is>
      </c>
      <c r="F717" t="inlineStr">
        <is>
          <t>Övriga statliga verk och myndigheter</t>
        </is>
      </c>
      <c r="G717" t="n">
        <v>3.8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67180-2019</t>
        </is>
      </c>
      <c r="B718" s="1" t="n">
        <v>43811</v>
      </c>
      <c r="C718" s="1" t="n">
        <v>45203</v>
      </c>
      <c r="D718" t="inlineStr">
        <is>
          <t>HALLANDS LÄN</t>
        </is>
      </c>
      <c r="E718" t="inlineStr">
        <is>
          <t>VARBERG</t>
        </is>
      </c>
      <c r="G718" t="n">
        <v>5.8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67209-2019</t>
        </is>
      </c>
      <c r="B719" s="1" t="n">
        <v>43811</v>
      </c>
      <c r="C719" s="1" t="n">
        <v>45203</v>
      </c>
      <c r="D719" t="inlineStr">
        <is>
          <t>HALLANDS LÄN</t>
        </is>
      </c>
      <c r="E719" t="inlineStr">
        <is>
          <t>HALMSTAD</t>
        </is>
      </c>
      <c r="F719" t="inlineStr">
        <is>
          <t>Övriga statliga verk och myndigheter</t>
        </is>
      </c>
      <c r="G719" t="n">
        <v>4.5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67551-2019</t>
        </is>
      </c>
      <c r="B720" s="1" t="n">
        <v>43815</v>
      </c>
      <c r="C720" s="1" t="n">
        <v>45203</v>
      </c>
      <c r="D720" t="inlineStr">
        <is>
          <t>HALLANDS LÄN</t>
        </is>
      </c>
      <c r="E720" t="inlineStr">
        <is>
          <t>VARBERG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67552-2019</t>
        </is>
      </c>
      <c r="B721" s="1" t="n">
        <v>43815</v>
      </c>
      <c r="C721" s="1" t="n">
        <v>45203</v>
      </c>
      <c r="D721" t="inlineStr">
        <is>
          <t>HALLANDS LÄN</t>
        </is>
      </c>
      <c r="E721" t="inlineStr">
        <is>
          <t>VARBERG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575-2020</t>
        </is>
      </c>
      <c r="B722" s="1" t="n">
        <v>43817</v>
      </c>
      <c r="C722" s="1" t="n">
        <v>45203</v>
      </c>
      <c r="D722" t="inlineStr">
        <is>
          <t>HALLANDS LÄN</t>
        </is>
      </c>
      <c r="E722" t="inlineStr">
        <is>
          <t>LAHOLM</t>
        </is>
      </c>
      <c r="G722" t="n">
        <v>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581-2020</t>
        </is>
      </c>
      <c r="B723" s="1" t="n">
        <v>43817</v>
      </c>
      <c r="C723" s="1" t="n">
        <v>45203</v>
      </c>
      <c r="D723" t="inlineStr">
        <is>
          <t>HALLANDS LÄN</t>
        </is>
      </c>
      <c r="E723" t="inlineStr">
        <is>
          <t>LAHOLM</t>
        </is>
      </c>
      <c r="G723" t="n">
        <v>2.5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583-2020</t>
        </is>
      </c>
      <c r="B724" s="1" t="n">
        <v>43817</v>
      </c>
      <c r="C724" s="1" t="n">
        <v>45203</v>
      </c>
      <c r="D724" t="inlineStr">
        <is>
          <t>HALLANDS LÄN</t>
        </is>
      </c>
      <c r="E724" t="inlineStr">
        <is>
          <t>LAHOLM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68385-2019</t>
        </is>
      </c>
      <c r="B725" s="1" t="n">
        <v>43818</v>
      </c>
      <c r="C725" s="1" t="n">
        <v>45203</v>
      </c>
      <c r="D725" t="inlineStr">
        <is>
          <t>HALLANDS LÄN</t>
        </is>
      </c>
      <c r="E725" t="inlineStr">
        <is>
          <t>VARBERG</t>
        </is>
      </c>
      <c r="G725" t="n">
        <v>3.6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68378-2019</t>
        </is>
      </c>
      <c r="B726" s="1" t="n">
        <v>43818</v>
      </c>
      <c r="C726" s="1" t="n">
        <v>45203</v>
      </c>
      <c r="D726" t="inlineStr">
        <is>
          <t>HALLANDS LÄN</t>
        </is>
      </c>
      <c r="E726" t="inlineStr">
        <is>
          <t>VARBERG</t>
        </is>
      </c>
      <c r="G726" t="n">
        <v>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1117-2020</t>
        </is>
      </c>
      <c r="B727" s="1" t="n">
        <v>43819</v>
      </c>
      <c r="C727" s="1" t="n">
        <v>45203</v>
      </c>
      <c r="D727" t="inlineStr">
        <is>
          <t>HALLANDS LÄN</t>
        </is>
      </c>
      <c r="E727" t="inlineStr">
        <is>
          <t>FALKENBERG</t>
        </is>
      </c>
      <c r="G727" t="n">
        <v>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68970-2019</t>
        </is>
      </c>
      <c r="B728" s="1" t="n">
        <v>43822</v>
      </c>
      <c r="C728" s="1" t="n">
        <v>45203</v>
      </c>
      <c r="D728" t="inlineStr">
        <is>
          <t>HALLANDS LÄN</t>
        </is>
      </c>
      <c r="E728" t="inlineStr">
        <is>
          <t>FALKENBERG</t>
        </is>
      </c>
      <c r="F728" t="inlineStr">
        <is>
          <t>Kyrkan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69108-2019</t>
        </is>
      </c>
      <c r="B729" s="1" t="n">
        <v>43829</v>
      </c>
      <c r="C729" s="1" t="n">
        <v>45203</v>
      </c>
      <c r="D729" t="inlineStr">
        <is>
          <t>HALLANDS LÄN</t>
        </is>
      </c>
      <c r="E729" t="inlineStr">
        <is>
          <t>FALKENBERG</t>
        </is>
      </c>
      <c r="F729" t="inlineStr">
        <is>
          <t>Kyrkan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69153-2019</t>
        </is>
      </c>
      <c r="B730" s="1" t="n">
        <v>43829</v>
      </c>
      <c r="C730" s="1" t="n">
        <v>45203</v>
      </c>
      <c r="D730" t="inlineStr">
        <is>
          <t>HALLANDS LÄN</t>
        </is>
      </c>
      <c r="E730" t="inlineStr">
        <is>
          <t>FALKENBERG</t>
        </is>
      </c>
      <c r="F730" t="inlineStr">
        <is>
          <t>Kyrkan</t>
        </is>
      </c>
      <c r="G730" t="n">
        <v>3.4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1620-2020</t>
        </is>
      </c>
      <c r="B731" s="1" t="n">
        <v>43829</v>
      </c>
      <c r="C731" s="1" t="n">
        <v>45203</v>
      </c>
      <c r="D731" t="inlineStr">
        <is>
          <t>HALLANDS LÄN</t>
        </is>
      </c>
      <c r="E731" t="inlineStr">
        <is>
          <t>VARBERG</t>
        </is>
      </c>
      <c r="G731" t="n">
        <v>1.7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69110-2019</t>
        </is>
      </c>
      <c r="B732" s="1" t="n">
        <v>43829</v>
      </c>
      <c r="C732" s="1" t="n">
        <v>45203</v>
      </c>
      <c r="D732" t="inlineStr">
        <is>
          <t>HALLANDS LÄN</t>
        </is>
      </c>
      <c r="E732" t="inlineStr">
        <is>
          <t>FALKENBERG</t>
        </is>
      </c>
      <c r="F732" t="inlineStr">
        <is>
          <t>Kyrkan</t>
        </is>
      </c>
      <c r="G732" t="n">
        <v>1.1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353-2020</t>
        </is>
      </c>
      <c r="B733" s="1" t="n">
        <v>43837</v>
      </c>
      <c r="C733" s="1" t="n">
        <v>45203</v>
      </c>
      <c r="D733" t="inlineStr">
        <is>
          <t>HALLANDS LÄN</t>
        </is>
      </c>
      <c r="E733" t="inlineStr">
        <is>
          <t>HYLTE</t>
        </is>
      </c>
      <c r="G733" t="n">
        <v>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368-2020</t>
        </is>
      </c>
      <c r="B734" s="1" t="n">
        <v>43837</v>
      </c>
      <c r="C734" s="1" t="n">
        <v>45203</v>
      </c>
      <c r="D734" t="inlineStr">
        <is>
          <t>HALLANDS LÄN</t>
        </is>
      </c>
      <c r="E734" t="inlineStr">
        <is>
          <t>HYLTE</t>
        </is>
      </c>
      <c r="G734" t="n">
        <v>0.6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394-2020</t>
        </is>
      </c>
      <c r="B735" s="1" t="n">
        <v>43837</v>
      </c>
      <c r="C735" s="1" t="n">
        <v>45203</v>
      </c>
      <c r="D735" t="inlineStr">
        <is>
          <t>HALLANDS LÄN</t>
        </is>
      </c>
      <c r="E735" t="inlineStr">
        <is>
          <t>LAHOLM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1242-2020</t>
        </is>
      </c>
      <c r="B736" s="1" t="n">
        <v>43838</v>
      </c>
      <c r="C736" s="1" t="n">
        <v>45203</v>
      </c>
      <c r="D736" t="inlineStr">
        <is>
          <t>HALLANDS LÄN</t>
        </is>
      </c>
      <c r="E736" t="inlineStr">
        <is>
          <t>FALKENBERG</t>
        </is>
      </c>
      <c r="F736" t="inlineStr">
        <is>
          <t>Kyrkan</t>
        </is>
      </c>
      <c r="G736" t="n">
        <v>18.2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987-2020</t>
        </is>
      </c>
      <c r="B737" s="1" t="n">
        <v>43839</v>
      </c>
      <c r="C737" s="1" t="n">
        <v>45203</v>
      </c>
      <c r="D737" t="inlineStr">
        <is>
          <t>HALLANDS LÄN</t>
        </is>
      </c>
      <c r="E737" t="inlineStr">
        <is>
          <t>HYLTE</t>
        </is>
      </c>
      <c r="G737" t="n">
        <v>1.7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1160-2020</t>
        </is>
      </c>
      <c r="B738" s="1" t="n">
        <v>43840</v>
      </c>
      <c r="C738" s="1" t="n">
        <v>45203</v>
      </c>
      <c r="D738" t="inlineStr">
        <is>
          <t>HALLANDS LÄN</t>
        </is>
      </c>
      <c r="E738" t="inlineStr">
        <is>
          <t>LAHOLM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2800-2020</t>
        </is>
      </c>
      <c r="B739" s="1" t="n">
        <v>43843</v>
      </c>
      <c r="C739" s="1" t="n">
        <v>45203</v>
      </c>
      <c r="D739" t="inlineStr">
        <is>
          <t>HALLANDS LÄN</t>
        </is>
      </c>
      <c r="E739" t="inlineStr">
        <is>
          <t>FALKENBERG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1696-2020</t>
        </is>
      </c>
      <c r="B740" s="1" t="n">
        <v>43844</v>
      </c>
      <c r="C740" s="1" t="n">
        <v>45203</v>
      </c>
      <c r="D740" t="inlineStr">
        <is>
          <t>HALLANDS LÄN</t>
        </is>
      </c>
      <c r="E740" t="inlineStr">
        <is>
          <t>FALKENBERG</t>
        </is>
      </c>
      <c r="F740" t="inlineStr">
        <is>
          <t>Kommuner</t>
        </is>
      </c>
      <c r="G740" t="n">
        <v>8.699999999999999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1763-2020</t>
        </is>
      </c>
      <c r="B741" s="1" t="n">
        <v>43844</v>
      </c>
      <c r="C741" s="1" t="n">
        <v>45203</v>
      </c>
      <c r="D741" t="inlineStr">
        <is>
          <t>HALLANDS LÄN</t>
        </is>
      </c>
      <c r="E741" t="inlineStr">
        <is>
          <t>VARBERG</t>
        </is>
      </c>
      <c r="G741" t="n">
        <v>2.7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1922-2020</t>
        </is>
      </c>
      <c r="B742" s="1" t="n">
        <v>43845</v>
      </c>
      <c r="C742" s="1" t="n">
        <v>45203</v>
      </c>
      <c r="D742" t="inlineStr">
        <is>
          <t>HALLANDS LÄN</t>
        </is>
      </c>
      <c r="E742" t="inlineStr">
        <is>
          <t>FALKENBERG</t>
        </is>
      </c>
      <c r="G742" t="n">
        <v>0.3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2084-2020</t>
        </is>
      </c>
      <c r="B743" s="1" t="n">
        <v>43845</v>
      </c>
      <c r="C743" s="1" t="n">
        <v>45203</v>
      </c>
      <c r="D743" t="inlineStr">
        <is>
          <t>HALLANDS LÄN</t>
        </is>
      </c>
      <c r="E743" t="inlineStr">
        <is>
          <t>FALKENBERG</t>
        </is>
      </c>
      <c r="G743" t="n">
        <v>3.1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1959-2020</t>
        </is>
      </c>
      <c r="B744" s="1" t="n">
        <v>43845</v>
      </c>
      <c r="C744" s="1" t="n">
        <v>45203</v>
      </c>
      <c r="D744" t="inlineStr">
        <is>
          <t>HALLANDS LÄN</t>
        </is>
      </c>
      <c r="E744" t="inlineStr">
        <is>
          <t>HALMSTAD</t>
        </is>
      </c>
      <c r="G744" t="n">
        <v>3.7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2022-2020</t>
        </is>
      </c>
      <c r="B745" s="1" t="n">
        <v>43845</v>
      </c>
      <c r="C745" s="1" t="n">
        <v>45203</v>
      </c>
      <c r="D745" t="inlineStr">
        <is>
          <t>HALLANDS LÄN</t>
        </is>
      </c>
      <c r="E745" t="inlineStr">
        <is>
          <t>FALKENBERG</t>
        </is>
      </c>
      <c r="F745" t="inlineStr">
        <is>
          <t>Kommuner</t>
        </is>
      </c>
      <c r="G745" t="n">
        <v>2.8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2142-2020</t>
        </is>
      </c>
      <c r="B746" s="1" t="n">
        <v>43846</v>
      </c>
      <c r="C746" s="1" t="n">
        <v>45203</v>
      </c>
      <c r="D746" t="inlineStr">
        <is>
          <t>HALLANDS LÄN</t>
        </is>
      </c>
      <c r="E746" t="inlineStr">
        <is>
          <t>VARBERG</t>
        </is>
      </c>
      <c r="G746" t="n">
        <v>4.7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2208-2020</t>
        </is>
      </c>
      <c r="B747" s="1" t="n">
        <v>43846</v>
      </c>
      <c r="C747" s="1" t="n">
        <v>45203</v>
      </c>
      <c r="D747" t="inlineStr">
        <is>
          <t>HALLANDS LÄN</t>
        </is>
      </c>
      <c r="E747" t="inlineStr">
        <is>
          <t>HYLTE</t>
        </is>
      </c>
      <c r="G747" t="n">
        <v>4.4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2759-2020</t>
        </is>
      </c>
      <c r="B748" s="1" t="n">
        <v>43850</v>
      </c>
      <c r="C748" s="1" t="n">
        <v>45203</v>
      </c>
      <c r="D748" t="inlineStr">
        <is>
          <t>HALLANDS LÄN</t>
        </is>
      </c>
      <c r="E748" t="inlineStr">
        <is>
          <t>HYLTE</t>
        </is>
      </c>
      <c r="G748" t="n">
        <v>1.6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3296-2020</t>
        </is>
      </c>
      <c r="B749" s="1" t="n">
        <v>43852</v>
      </c>
      <c r="C749" s="1" t="n">
        <v>45203</v>
      </c>
      <c r="D749" t="inlineStr">
        <is>
          <t>HALLANDS LÄN</t>
        </is>
      </c>
      <c r="E749" t="inlineStr">
        <is>
          <t>LAHOLM</t>
        </is>
      </c>
      <c r="G749" t="n">
        <v>2.7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3305-2020</t>
        </is>
      </c>
      <c r="B750" s="1" t="n">
        <v>43852</v>
      </c>
      <c r="C750" s="1" t="n">
        <v>45203</v>
      </c>
      <c r="D750" t="inlineStr">
        <is>
          <t>HALLANDS LÄN</t>
        </is>
      </c>
      <c r="E750" t="inlineStr">
        <is>
          <t>HYLTE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3461-2020</t>
        </is>
      </c>
      <c r="B751" s="1" t="n">
        <v>43852</v>
      </c>
      <c r="C751" s="1" t="n">
        <v>45203</v>
      </c>
      <c r="D751" t="inlineStr">
        <is>
          <t>HALLANDS LÄN</t>
        </is>
      </c>
      <c r="E751" t="inlineStr">
        <is>
          <t>FALKENBERG</t>
        </is>
      </c>
      <c r="G751" t="n">
        <v>7.2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3777-2020</t>
        </is>
      </c>
      <c r="B752" s="1" t="n">
        <v>43854</v>
      </c>
      <c r="C752" s="1" t="n">
        <v>45203</v>
      </c>
      <c r="D752" t="inlineStr">
        <is>
          <t>HALLANDS LÄN</t>
        </is>
      </c>
      <c r="E752" t="inlineStr">
        <is>
          <t>VARBERG</t>
        </is>
      </c>
      <c r="G752" t="n">
        <v>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3755-2020</t>
        </is>
      </c>
      <c r="B753" s="1" t="n">
        <v>43854</v>
      </c>
      <c r="C753" s="1" t="n">
        <v>45203</v>
      </c>
      <c r="D753" t="inlineStr">
        <is>
          <t>HALLANDS LÄN</t>
        </is>
      </c>
      <c r="E753" t="inlineStr">
        <is>
          <t>VARBERG</t>
        </is>
      </c>
      <c r="G753" t="n">
        <v>3.9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3759-2020</t>
        </is>
      </c>
      <c r="B754" s="1" t="n">
        <v>43854</v>
      </c>
      <c r="C754" s="1" t="n">
        <v>45203</v>
      </c>
      <c r="D754" t="inlineStr">
        <is>
          <t>HALLANDS LÄN</t>
        </is>
      </c>
      <c r="E754" t="inlineStr">
        <is>
          <t>VARBERG</t>
        </is>
      </c>
      <c r="G754" t="n">
        <v>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3898-2020</t>
        </is>
      </c>
      <c r="B755" s="1" t="n">
        <v>43854</v>
      </c>
      <c r="C755" s="1" t="n">
        <v>45203</v>
      </c>
      <c r="D755" t="inlineStr">
        <is>
          <t>HALLANDS LÄN</t>
        </is>
      </c>
      <c r="E755" t="inlineStr">
        <is>
          <t>HYLTE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4155-2020</t>
        </is>
      </c>
      <c r="B756" s="1" t="n">
        <v>43857</v>
      </c>
      <c r="C756" s="1" t="n">
        <v>45203</v>
      </c>
      <c r="D756" t="inlineStr">
        <is>
          <t>HALLANDS LÄN</t>
        </is>
      </c>
      <c r="E756" t="inlineStr">
        <is>
          <t>LAHOLM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4384-2020</t>
        </is>
      </c>
      <c r="B757" s="1" t="n">
        <v>43858</v>
      </c>
      <c r="C757" s="1" t="n">
        <v>45203</v>
      </c>
      <c r="D757" t="inlineStr">
        <is>
          <t>HALLANDS LÄN</t>
        </is>
      </c>
      <c r="E757" t="inlineStr">
        <is>
          <t>LAHOLM</t>
        </is>
      </c>
      <c r="G757" t="n">
        <v>2.3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4413-2020</t>
        </is>
      </c>
      <c r="B758" s="1" t="n">
        <v>43858</v>
      </c>
      <c r="C758" s="1" t="n">
        <v>45203</v>
      </c>
      <c r="D758" t="inlineStr">
        <is>
          <t>HALLANDS LÄN</t>
        </is>
      </c>
      <c r="E758" t="inlineStr">
        <is>
          <t>HYLTE</t>
        </is>
      </c>
      <c r="G758" t="n">
        <v>2.4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4787-2020</t>
        </is>
      </c>
      <c r="B759" s="1" t="n">
        <v>43859</v>
      </c>
      <c r="C759" s="1" t="n">
        <v>45203</v>
      </c>
      <c r="D759" t="inlineStr">
        <is>
          <t>HALLANDS LÄN</t>
        </is>
      </c>
      <c r="E759" t="inlineStr">
        <is>
          <t>FALKENBERG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5066-2020</t>
        </is>
      </c>
      <c r="B760" s="1" t="n">
        <v>43859</v>
      </c>
      <c r="C760" s="1" t="n">
        <v>45203</v>
      </c>
      <c r="D760" t="inlineStr">
        <is>
          <t>HALLANDS LÄN</t>
        </is>
      </c>
      <c r="E760" t="inlineStr">
        <is>
          <t>FALKENBERG</t>
        </is>
      </c>
      <c r="G760" t="n">
        <v>1.1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5519-2020</t>
        </is>
      </c>
      <c r="B761" s="1" t="n">
        <v>43859</v>
      </c>
      <c r="C761" s="1" t="n">
        <v>45203</v>
      </c>
      <c r="D761" t="inlineStr">
        <is>
          <t>HALLANDS LÄN</t>
        </is>
      </c>
      <c r="E761" t="inlineStr">
        <is>
          <t>HYLTE</t>
        </is>
      </c>
      <c r="F761" t="inlineStr">
        <is>
          <t>Kyrkan</t>
        </is>
      </c>
      <c r="G761" t="n">
        <v>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4885-2020</t>
        </is>
      </c>
      <c r="B762" s="1" t="n">
        <v>43859</v>
      </c>
      <c r="C762" s="1" t="n">
        <v>45203</v>
      </c>
      <c r="D762" t="inlineStr">
        <is>
          <t>HALLANDS LÄN</t>
        </is>
      </c>
      <c r="E762" t="inlineStr">
        <is>
          <t>FALKENBERG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4903-2020</t>
        </is>
      </c>
      <c r="B763" s="1" t="n">
        <v>43859</v>
      </c>
      <c r="C763" s="1" t="n">
        <v>45203</v>
      </c>
      <c r="D763" t="inlineStr">
        <is>
          <t>HALLANDS LÄN</t>
        </is>
      </c>
      <c r="E763" t="inlineStr">
        <is>
          <t>HALMSTAD</t>
        </is>
      </c>
      <c r="G763" t="n">
        <v>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5019-2020</t>
        </is>
      </c>
      <c r="B764" s="1" t="n">
        <v>43859</v>
      </c>
      <c r="C764" s="1" t="n">
        <v>45203</v>
      </c>
      <c r="D764" t="inlineStr">
        <is>
          <t>HALLANDS LÄN</t>
        </is>
      </c>
      <c r="E764" t="inlineStr">
        <is>
          <t>HALMSTAD</t>
        </is>
      </c>
      <c r="G764" t="n">
        <v>1.7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4789-2020</t>
        </is>
      </c>
      <c r="B765" s="1" t="n">
        <v>43859</v>
      </c>
      <c r="C765" s="1" t="n">
        <v>45203</v>
      </c>
      <c r="D765" t="inlineStr">
        <is>
          <t>HALLANDS LÄN</t>
        </is>
      </c>
      <c r="E765" t="inlineStr">
        <is>
          <t>FALKENBERG</t>
        </is>
      </c>
      <c r="G765" t="n">
        <v>2.7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5266-2020</t>
        </is>
      </c>
      <c r="B766" s="1" t="n">
        <v>43860</v>
      </c>
      <c r="C766" s="1" t="n">
        <v>45203</v>
      </c>
      <c r="D766" t="inlineStr">
        <is>
          <t>HALLANDS LÄN</t>
        </is>
      </c>
      <c r="E766" t="inlineStr">
        <is>
          <t>LAHOLM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5143-2020</t>
        </is>
      </c>
      <c r="B767" s="1" t="n">
        <v>43860</v>
      </c>
      <c r="C767" s="1" t="n">
        <v>45203</v>
      </c>
      <c r="D767" t="inlineStr">
        <is>
          <t>HALLANDS LÄN</t>
        </is>
      </c>
      <c r="E767" t="inlineStr">
        <is>
          <t>FALKENBERG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5204-2020</t>
        </is>
      </c>
      <c r="B768" s="1" t="n">
        <v>43860</v>
      </c>
      <c r="C768" s="1" t="n">
        <v>45203</v>
      </c>
      <c r="D768" t="inlineStr">
        <is>
          <t>HALLANDS LÄN</t>
        </is>
      </c>
      <c r="E768" t="inlineStr">
        <is>
          <t>LAHOLM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5414-2020</t>
        </is>
      </c>
      <c r="B769" s="1" t="n">
        <v>43860</v>
      </c>
      <c r="C769" s="1" t="n">
        <v>45203</v>
      </c>
      <c r="D769" t="inlineStr">
        <is>
          <t>HALLANDS LÄN</t>
        </is>
      </c>
      <c r="E769" t="inlineStr">
        <is>
          <t>HALMSTAD</t>
        </is>
      </c>
      <c r="G769" t="n">
        <v>3.2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5199-2020</t>
        </is>
      </c>
      <c r="B770" s="1" t="n">
        <v>43860</v>
      </c>
      <c r="C770" s="1" t="n">
        <v>45203</v>
      </c>
      <c r="D770" t="inlineStr">
        <is>
          <t>HALLANDS LÄN</t>
        </is>
      </c>
      <c r="E770" t="inlineStr">
        <is>
          <t>LAHOLM</t>
        </is>
      </c>
      <c r="G770" t="n">
        <v>0.6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5582-2020</t>
        </is>
      </c>
      <c r="B771" s="1" t="n">
        <v>43861</v>
      </c>
      <c r="C771" s="1" t="n">
        <v>45203</v>
      </c>
      <c r="D771" t="inlineStr">
        <is>
          <t>HALLANDS LÄN</t>
        </is>
      </c>
      <c r="E771" t="inlineStr">
        <is>
          <t>VARBERG</t>
        </is>
      </c>
      <c r="G771" t="n">
        <v>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5703-2020</t>
        </is>
      </c>
      <c r="B772" s="1" t="n">
        <v>43861</v>
      </c>
      <c r="C772" s="1" t="n">
        <v>45203</v>
      </c>
      <c r="D772" t="inlineStr">
        <is>
          <t>HALLANDS LÄN</t>
        </is>
      </c>
      <c r="E772" t="inlineStr">
        <is>
          <t>LAHOLM</t>
        </is>
      </c>
      <c r="G772" t="n">
        <v>3.9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5771-2020</t>
        </is>
      </c>
      <c r="B773" s="1" t="n">
        <v>43864</v>
      </c>
      <c r="C773" s="1" t="n">
        <v>45203</v>
      </c>
      <c r="D773" t="inlineStr">
        <is>
          <t>HALLANDS LÄN</t>
        </is>
      </c>
      <c r="E773" t="inlineStr">
        <is>
          <t>HALMSTAD</t>
        </is>
      </c>
      <c r="G773" t="n">
        <v>3.3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5837-2020</t>
        </is>
      </c>
      <c r="B774" s="1" t="n">
        <v>43864</v>
      </c>
      <c r="C774" s="1" t="n">
        <v>45203</v>
      </c>
      <c r="D774" t="inlineStr">
        <is>
          <t>HALLANDS LÄN</t>
        </is>
      </c>
      <c r="E774" t="inlineStr">
        <is>
          <t>VARBERG</t>
        </is>
      </c>
      <c r="G774" t="n">
        <v>6.4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6050-2020</t>
        </is>
      </c>
      <c r="B775" s="1" t="n">
        <v>43865</v>
      </c>
      <c r="C775" s="1" t="n">
        <v>45203</v>
      </c>
      <c r="D775" t="inlineStr">
        <is>
          <t>HALLANDS LÄN</t>
        </is>
      </c>
      <c r="E775" t="inlineStr">
        <is>
          <t>VARBERG</t>
        </is>
      </c>
      <c r="G775" t="n">
        <v>2.9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7074-2020</t>
        </is>
      </c>
      <c r="B776" s="1" t="n">
        <v>43868</v>
      </c>
      <c r="C776" s="1" t="n">
        <v>45203</v>
      </c>
      <c r="D776" t="inlineStr">
        <is>
          <t>HALLANDS LÄN</t>
        </is>
      </c>
      <c r="E776" t="inlineStr">
        <is>
          <t>VARBERG</t>
        </is>
      </c>
      <c r="G776" t="n">
        <v>0.9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6980-2020</t>
        </is>
      </c>
      <c r="B777" s="1" t="n">
        <v>43868</v>
      </c>
      <c r="C777" s="1" t="n">
        <v>45203</v>
      </c>
      <c r="D777" t="inlineStr">
        <is>
          <t>HALLANDS LÄN</t>
        </is>
      </c>
      <c r="E777" t="inlineStr">
        <is>
          <t>KUNGSBACKA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7207-2020</t>
        </is>
      </c>
      <c r="B778" s="1" t="n">
        <v>43871</v>
      </c>
      <c r="C778" s="1" t="n">
        <v>45203</v>
      </c>
      <c r="D778" t="inlineStr">
        <is>
          <t>HALLANDS LÄN</t>
        </is>
      </c>
      <c r="E778" t="inlineStr">
        <is>
          <t>HYLTE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7408-2020</t>
        </is>
      </c>
      <c r="B779" s="1" t="n">
        <v>43871</v>
      </c>
      <c r="C779" s="1" t="n">
        <v>45203</v>
      </c>
      <c r="D779" t="inlineStr">
        <is>
          <t>HALLANDS LÄN</t>
        </is>
      </c>
      <c r="E779" t="inlineStr">
        <is>
          <t>HYLTE</t>
        </is>
      </c>
      <c r="G779" t="n">
        <v>2.5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7593-2020</t>
        </is>
      </c>
      <c r="B780" s="1" t="n">
        <v>43872</v>
      </c>
      <c r="C780" s="1" t="n">
        <v>45203</v>
      </c>
      <c r="D780" t="inlineStr">
        <is>
          <t>HALLANDS LÄN</t>
        </is>
      </c>
      <c r="E780" t="inlineStr">
        <is>
          <t>HALMSTAD</t>
        </is>
      </c>
      <c r="G780" t="n">
        <v>1.4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7848-2020</t>
        </is>
      </c>
      <c r="B781" s="1" t="n">
        <v>43873</v>
      </c>
      <c r="C781" s="1" t="n">
        <v>45203</v>
      </c>
      <c r="D781" t="inlineStr">
        <is>
          <t>HALLANDS LÄN</t>
        </is>
      </c>
      <c r="E781" t="inlineStr">
        <is>
          <t>VARBERG</t>
        </is>
      </c>
      <c r="G781" t="n">
        <v>3.3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7755-2020</t>
        </is>
      </c>
      <c r="B782" s="1" t="n">
        <v>43873</v>
      </c>
      <c r="C782" s="1" t="n">
        <v>45203</v>
      </c>
      <c r="D782" t="inlineStr">
        <is>
          <t>HALLANDS LÄN</t>
        </is>
      </c>
      <c r="E782" t="inlineStr">
        <is>
          <t>LAHOLM</t>
        </is>
      </c>
      <c r="G782" t="n">
        <v>1.8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7938-2020</t>
        </is>
      </c>
      <c r="B783" s="1" t="n">
        <v>43873</v>
      </c>
      <c r="C783" s="1" t="n">
        <v>45203</v>
      </c>
      <c r="D783" t="inlineStr">
        <is>
          <t>HALLANDS LÄN</t>
        </is>
      </c>
      <c r="E783" t="inlineStr">
        <is>
          <t>FALKENBERG</t>
        </is>
      </c>
      <c r="G783" t="n">
        <v>0.5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8337-2020</t>
        </is>
      </c>
      <c r="B784" s="1" t="n">
        <v>43875</v>
      </c>
      <c r="C784" s="1" t="n">
        <v>45203</v>
      </c>
      <c r="D784" t="inlineStr">
        <is>
          <t>HALLANDS LÄN</t>
        </is>
      </c>
      <c r="E784" t="inlineStr">
        <is>
          <t>HYLTE</t>
        </is>
      </c>
      <c r="G784" t="n">
        <v>0.5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8855-2020</t>
        </is>
      </c>
      <c r="B785" s="1" t="n">
        <v>43878</v>
      </c>
      <c r="C785" s="1" t="n">
        <v>45203</v>
      </c>
      <c r="D785" t="inlineStr">
        <is>
          <t>HALLANDS LÄN</t>
        </is>
      </c>
      <c r="E785" t="inlineStr">
        <is>
          <t>LAHOLM</t>
        </is>
      </c>
      <c r="G785" t="n">
        <v>2.3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8720-2020</t>
        </is>
      </c>
      <c r="B786" s="1" t="n">
        <v>43878</v>
      </c>
      <c r="C786" s="1" t="n">
        <v>45203</v>
      </c>
      <c r="D786" t="inlineStr">
        <is>
          <t>HALLANDS LÄN</t>
        </is>
      </c>
      <c r="E786" t="inlineStr">
        <is>
          <t>FALKENBERG</t>
        </is>
      </c>
      <c r="G786" t="n">
        <v>0.8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8954-2020</t>
        </is>
      </c>
      <c r="B787" s="1" t="n">
        <v>43879</v>
      </c>
      <c r="C787" s="1" t="n">
        <v>45203</v>
      </c>
      <c r="D787" t="inlineStr">
        <is>
          <t>HALLANDS LÄN</t>
        </is>
      </c>
      <c r="E787" t="inlineStr">
        <is>
          <t>LAHOLM</t>
        </is>
      </c>
      <c r="G787" t="n">
        <v>2.3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9124-2020</t>
        </is>
      </c>
      <c r="B788" s="1" t="n">
        <v>43879</v>
      </c>
      <c r="C788" s="1" t="n">
        <v>45203</v>
      </c>
      <c r="D788" t="inlineStr">
        <is>
          <t>HALLANDS LÄN</t>
        </is>
      </c>
      <c r="E788" t="inlineStr">
        <is>
          <t>VARBERG</t>
        </is>
      </c>
      <c r="G788" t="n">
        <v>2.8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9219-2020</t>
        </is>
      </c>
      <c r="B789" s="1" t="n">
        <v>43879</v>
      </c>
      <c r="C789" s="1" t="n">
        <v>45203</v>
      </c>
      <c r="D789" t="inlineStr">
        <is>
          <t>HALLANDS LÄN</t>
        </is>
      </c>
      <c r="E789" t="inlineStr">
        <is>
          <t>HALMSTAD</t>
        </is>
      </c>
      <c r="G789" t="n">
        <v>3.5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9243-2020</t>
        </is>
      </c>
      <c r="B790" s="1" t="n">
        <v>43879</v>
      </c>
      <c r="C790" s="1" t="n">
        <v>45203</v>
      </c>
      <c r="D790" t="inlineStr">
        <is>
          <t>HALLANDS LÄN</t>
        </is>
      </c>
      <c r="E790" t="inlineStr">
        <is>
          <t>LAHOLM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9440-2020</t>
        </is>
      </c>
      <c r="B791" s="1" t="n">
        <v>43880</v>
      </c>
      <c r="C791" s="1" t="n">
        <v>45203</v>
      </c>
      <c r="D791" t="inlineStr">
        <is>
          <t>HALLANDS LÄN</t>
        </is>
      </c>
      <c r="E791" t="inlineStr">
        <is>
          <t>FALKENBERG</t>
        </is>
      </c>
      <c r="G791" t="n">
        <v>0.8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9459-2020</t>
        </is>
      </c>
      <c r="B792" s="1" t="n">
        <v>43880</v>
      </c>
      <c r="C792" s="1" t="n">
        <v>45203</v>
      </c>
      <c r="D792" t="inlineStr">
        <is>
          <t>HALLANDS LÄN</t>
        </is>
      </c>
      <c r="E792" t="inlineStr">
        <is>
          <t>HALMSTAD</t>
        </is>
      </c>
      <c r="G792" t="n">
        <v>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9452-2020</t>
        </is>
      </c>
      <c r="B793" s="1" t="n">
        <v>43880</v>
      </c>
      <c r="C793" s="1" t="n">
        <v>45203</v>
      </c>
      <c r="D793" t="inlineStr">
        <is>
          <t>HALLANDS LÄN</t>
        </is>
      </c>
      <c r="E793" t="inlineStr">
        <is>
          <t>HALMSTAD</t>
        </is>
      </c>
      <c r="G793" t="n">
        <v>1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9489-2020</t>
        </is>
      </c>
      <c r="B794" s="1" t="n">
        <v>43880</v>
      </c>
      <c r="C794" s="1" t="n">
        <v>45203</v>
      </c>
      <c r="D794" t="inlineStr">
        <is>
          <t>HALLANDS LÄN</t>
        </is>
      </c>
      <c r="E794" t="inlineStr">
        <is>
          <t>HYLTE</t>
        </is>
      </c>
      <c r="G794" t="n">
        <v>0.8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9417-2020</t>
        </is>
      </c>
      <c r="B795" s="1" t="n">
        <v>43880</v>
      </c>
      <c r="C795" s="1" t="n">
        <v>45203</v>
      </c>
      <c r="D795" t="inlineStr">
        <is>
          <t>HALLANDS LÄN</t>
        </is>
      </c>
      <c r="E795" t="inlineStr">
        <is>
          <t>HYLTE</t>
        </is>
      </c>
      <c r="G795" t="n">
        <v>2.9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9477-2020</t>
        </is>
      </c>
      <c r="B796" s="1" t="n">
        <v>43880</v>
      </c>
      <c r="C796" s="1" t="n">
        <v>45203</v>
      </c>
      <c r="D796" t="inlineStr">
        <is>
          <t>HALLANDS LÄN</t>
        </is>
      </c>
      <c r="E796" t="inlineStr">
        <is>
          <t>HALMSTAD</t>
        </is>
      </c>
      <c r="G796" t="n">
        <v>2.2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9640-2020</t>
        </is>
      </c>
      <c r="B797" s="1" t="n">
        <v>43881</v>
      </c>
      <c r="C797" s="1" t="n">
        <v>45203</v>
      </c>
      <c r="D797" t="inlineStr">
        <is>
          <t>HALLANDS LÄN</t>
        </is>
      </c>
      <c r="E797" t="inlineStr">
        <is>
          <t>FALKENBERG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10026-2020</t>
        </is>
      </c>
      <c r="B798" s="1" t="n">
        <v>43882</v>
      </c>
      <c r="C798" s="1" t="n">
        <v>45203</v>
      </c>
      <c r="D798" t="inlineStr">
        <is>
          <t>HALLANDS LÄN</t>
        </is>
      </c>
      <c r="E798" t="inlineStr">
        <is>
          <t>LAHOLM</t>
        </is>
      </c>
      <c r="G798" t="n">
        <v>5.3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10195-2020</t>
        </is>
      </c>
      <c r="B799" s="1" t="n">
        <v>43885</v>
      </c>
      <c r="C799" s="1" t="n">
        <v>45203</v>
      </c>
      <c r="D799" t="inlineStr">
        <is>
          <t>HALLANDS LÄN</t>
        </is>
      </c>
      <c r="E799" t="inlineStr">
        <is>
          <t>KUNGSBACKA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10370-2020</t>
        </is>
      </c>
      <c r="B800" s="1" t="n">
        <v>43885</v>
      </c>
      <c r="C800" s="1" t="n">
        <v>45203</v>
      </c>
      <c r="D800" t="inlineStr">
        <is>
          <t>HALLANDS LÄN</t>
        </is>
      </c>
      <c r="E800" t="inlineStr">
        <is>
          <t>KUNGSBACKA</t>
        </is>
      </c>
      <c r="G800" t="n">
        <v>3.3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11349-2020</t>
        </is>
      </c>
      <c r="B801" s="1" t="n">
        <v>43886</v>
      </c>
      <c r="C801" s="1" t="n">
        <v>45203</v>
      </c>
      <c r="D801" t="inlineStr">
        <is>
          <t>HALLANDS LÄN</t>
        </is>
      </c>
      <c r="E801" t="inlineStr">
        <is>
          <t>HYLTE</t>
        </is>
      </c>
      <c r="F801" t="inlineStr">
        <is>
          <t>Bergvik skog väst AB</t>
        </is>
      </c>
      <c r="G801" t="n">
        <v>5.3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10611-2020</t>
        </is>
      </c>
      <c r="B802" s="1" t="n">
        <v>43887</v>
      </c>
      <c r="C802" s="1" t="n">
        <v>45203</v>
      </c>
      <c r="D802" t="inlineStr">
        <is>
          <t>HALLANDS LÄN</t>
        </is>
      </c>
      <c r="E802" t="inlineStr">
        <is>
          <t>VARBERG</t>
        </is>
      </c>
      <c r="G802" t="n">
        <v>0.5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10232-2020</t>
        </is>
      </c>
      <c r="B803" s="1" t="n">
        <v>43887</v>
      </c>
      <c r="C803" s="1" t="n">
        <v>45203</v>
      </c>
      <c r="D803" t="inlineStr">
        <is>
          <t>HALLANDS LÄN</t>
        </is>
      </c>
      <c r="E803" t="inlineStr">
        <is>
          <t>HALMSTAD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10592-2020</t>
        </is>
      </c>
      <c r="B804" s="1" t="n">
        <v>43887</v>
      </c>
      <c r="C804" s="1" t="n">
        <v>45203</v>
      </c>
      <c r="D804" t="inlineStr">
        <is>
          <t>HALLANDS LÄN</t>
        </is>
      </c>
      <c r="E804" t="inlineStr">
        <is>
          <t>VARBERG</t>
        </is>
      </c>
      <c r="G804" t="n">
        <v>17.7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10617-2020</t>
        </is>
      </c>
      <c r="B805" s="1" t="n">
        <v>43887</v>
      </c>
      <c r="C805" s="1" t="n">
        <v>45203</v>
      </c>
      <c r="D805" t="inlineStr">
        <is>
          <t>HALLANDS LÄN</t>
        </is>
      </c>
      <c r="E805" t="inlineStr">
        <is>
          <t>VARBERG</t>
        </is>
      </c>
      <c r="G805" t="n">
        <v>4.9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11459-2020</t>
        </is>
      </c>
      <c r="B806" s="1" t="n">
        <v>43893</v>
      </c>
      <c r="C806" s="1" t="n">
        <v>45203</v>
      </c>
      <c r="D806" t="inlineStr">
        <is>
          <t>HALLANDS LÄN</t>
        </is>
      </c>
      <c r="E806" t="inlineStr">
        <is>
          <t>KUNGSBACKA</t>
        </is>
      </c>
      <c r="G806" t="n">
        <v>0.7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12015-2020</t>
        </is>
      </c>
      <c r="B807" s="1" t="n">
        <v>43894</v>
      </c>
      <c r="C807" s="1" t="n">
        <v>45203</v>
      </c>
      <c r="D807" t="inlineStr">
        <is>
          <t>HALLANDS LÄN</t>
        </is>
      </c>
      <c r="E807" t="inlineStr">
        <is>
          <t>VARBERG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11734-2020</t>
        </is>
      </c>
      <c r="B808" s="1" t="n">
        <v>43894</v>
      </c>
      <c r="C808" s="1" t="n">
        <v>45203</v>
      </c>
      <c r="D808" t="inlineStr">
        <is>
          <t>HALLANDS LÄN</t>
        </is>
      </c>
      <c r="E808" t="inlineStr">
        <is>
          <t>VARBERG</t>
        </is>
      </c>
      <c r="G808" t="n">
        <v>2.4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11918-2020</t>
        </is>
      </c>
      <c r="B809" s="1" t="n">
        <v>43894</v>
      </c>
      <c r="C809" s="1" t="n">
        <v>45203</v>
      </c>
      <c r="D809" t="inlineStr">
        <is>
          <t>HALLANDS LÄN</t>
        </is>
      </c>
      <c r="E809" t="inlineStr">
        <is>
          <t>LAHOLM</t>
        </is>
      </c>
      <c r="G809" t="n">
        <v>2.6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12017-2020</t>
        </is>
      </c>
      <c r="B810" s="1" t="n">
        <v>43894</v>
      </c>
      <c r="C810" s="1" t="n">
        <v>45203</v>
      </c>
      <c r="D810" t="inlineStr">
        <is>
          <t>HALLANDS LÄN</t>
        </is>
      </c>
      <c r="E810" t="inlineStr">
        <is>
          <t>VARBERG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12019-2020</t>
        </is>
      </c>
      <c r="B811" s="1" t="n">
        <v>43894</v>
      </c>
      <c r="C811" s="1" t="n">
        <v>45203</v>
      </c>
      <c r="D811" t="inlineStr">
        <is>
          <t>HALLANDS LÄN</t>
        </is>
      </c>
      <c r="E811" t="inlineStr">
        <is>
          <t>VARBERG</t>
        </is>
      </c>
      <c r="G811" t="n">
        <v>4.9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13646-2020</t>
        </is>
      </c>
      <c r="B812" s="1" t="n">
        <v>43895</v>
      </c>
      <c r="C812" s="1" t="n">
        <v>45203</v>
      </c>
      <c r="D812" t="inlineStr">
        <is>
          <t>HALLANDS LÄN</t>
        </is>
      </c>
      <c r="E812" t="inlineStr">
        <is>
          <t>LAHOLM</t>
        </is>
      </c>
      <c r="G812" t="n">
        <v>1.2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12189-2020</t>
        </is>
      </c>
      <c r="B813" s="1" t="n">
        <v>43895</v>
      </c>
      <c r="C813" s="1" t="n">
        <v>45203</v>
      </c>
      <c r="D813" t="inlineStr">
        <is>
          <t>HALLANDS LÄN</t>
        </is>
      </c>
      <c r="E813" t="inlineStr">
        <is>
          <t>HALMSTAD</t>
        </is>
      </c>
      <c r="F813" t="inlineStr">
        <is>
          <t>Kommuner</t>
        </is>
      </c>
      <c r="G813" t="n">
        <v>1.6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12367-2020</t>
        </is>
      </c>
      <c r="B814" s="1" t="n">
        <v>43896</v>
      </c>
      <c r="C814" s="1" t="n">
        <v>45203</v>
      </c>
      <c r="D814" t="inlineStr">
        <is>
          <t>HALLANDS LÄN</t>
        </is>
      </c>
      <c r="E814" t="inlineStr">
        <is>
          <t>LAHOLM</t>
        </is>
      </c>
      <c r="G814" t="n">
        <v>0.9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12448-2020</t>
        </is>
      </c>
      <c r="B815" s="1" t="n">
        <v>43896</v>
      </c>
      <c r="C815" s="1" t="n">
        <v>45203</v>
      </c>
      <c r="D815" t="inlineStr">
        <is>
          <t>HALLANDS LÄN</t>
        </is>
      </c>
      <c r="E815" t="inlineStr">
        <is>
          <t>VARBERG</t>
        </is>
      </c>
      <c r="G815" t="n">
        <v>2.9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12947-2020</t>
        </is>
      </c>
      <c r="B816" s="1" t="n">
        <v>43900</v>
      </c>
      <c r="C816" s="1" t="n">
        <v>45203</v>
      </c>
      <c r="D816" t="inlineStr">
        <is>
          <t>HALLANDS LÄN</t>
        </is>
      </c>
      <c r="E816" t="inlineStr">
        <is>
          <t>VARBERG</t>
        </is>
      </c>
      <c r="G816" t="n">
        <v>5.2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13152-2020</t>
        </is>
      </c>
      <c r="B817" s="1" t="n">
        <v>43901</v>
      </c>
      <c r="C817" s="1" t="n">
        <v>45203</v>
      </c>
      <c r="D817" t="inlineStr">
        <is>
          <t>HALLANDS LÄN</t>
        </is>
      </c>
      <c r="E817" t="inlineStr">
        <is>
          <t>HYLTE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13114-2020</t>
        </is>
      </c>
      <c r="B818" s="1" t="n">
        <v>43901</v>
      </c>
      <c r="C818" s="1" t="n">
        <v>45203</v>
      </c>
      <c r="D818" t="inlineStr">
        <is>
          <t>HALLANDS LÄN</t>
        </is>
      </c>
      <c r="E818" t="inlineStr">
        <is>
          <t>HYLTE</t>
        </is>
      </c>
      <c r="G818" t="n">
        <v>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13150-2020</t>
        </is>
      </c>
      <c r="B819" s="1" t="n">
        <v>43901</v>
      </c>
      <c r="C819" s="1" t="n">
        <v>45203</v>
      </c>
      <c r="D819" t="inlineStr">
        <is>
          <t>HALLANDS LÄN</t>
        </is>
      </c>
      <c r="E819" t="inlineStr">
        <is>
          <t>HYLTE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13341-2020</t>
        </is>
      </c>
      <c r="B820" s="1" t="n">
        <v>43902</v>
      </c>
      <c r="C820" s="1" t="n">
        <v>45203</v>
      </c>
      <c r="D820" t="inlineStr">
        <is>
          <t>HALLANDS LÄN</t>
        </is>
      </c>
      <c r="E820" t="inlineStr">
        <is>
          <t>FALKENBERG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13398-2020</t>
        </is>
      </c>
      <c r="B821" s="1" t="n">
        <v>43902</v>
      </c>
      <c r="C821" s="1" t="n">
        <v>45203</v>
      </c>
      <c r="D821" t="inlineStr">
        <is>
          <t>HALLANDS LÄN</t>
        </is>
      </c>
      <c r="E821" t="inlineStr">
        <is>
          <t>HALMSTAD</t>
        </is>
      </c>
      <c r="G821" t="n">
        <v>1.7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13405-2020</t>
        </is>
      </c>
      <c r="B822" s="1" t="n">
        <v>43902</v>
      </c>
      <c r="C822" s="1" t="n">
        <v>45203</v>
      </c>
      <c r="D822" t="inlineStr">
        <is>
          <t>HALLANDS LÄN</t>
        </is>
      </c>
      <c r="E822" t="inlineStr">
        <is>
          <t>HALMSTAD</t>
        </is>
      </c>
      <c r="G822" t="n">
        <v>0.5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13631-2020</t>
        </is>
      </c>
      <c r="B823" s="1" t="n">
        <v>43903</v>
      </c>
      <c r="C823" s="1" t="n">
        <v>45203</v>
      </c>
      <c r="D823" t="inlineStr">
        <is>
          <t>HALLANDS LÄN</t>
        </is>
      </c>
      <c r="E823" t="inlineStr">
        <is>
          <t>KUNGSBACKA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13642-2020</t>
        </is>
      </c>
      <c r="B824" s="1" t="n">
        <v>43903</v>
      </c>
      <c r="C824" s="1" t="n">
        <v>45203</v>
      </c>
      <c r="D824" t="inlineStr">
        <is>
          <t>HALLANDS LÄN</t>
        </is>
      </c>
      <c r="E824" t="inlineStr">
        <is>
          <t>HYLTE</t>
        </is>
      </c>
      <c r="G824" t="n">
        <v>2.2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13842-2020</t>
        </is>
      </c>
      <c r="B825" s="1" t="n">
        <v>43906</v>
      </c>
      <c r="C825" s="1" t="n">
        <v>45203</v>
      </c>
      <c r="D825" t="inlineStr">
        <is>
          <t>HALLANDS LÄN</t>
        </is>
      </c>
      <c r="E825" t="inlineStr">
        <is>
          <t>FALKENBERG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14296-2020</t>
        </is>
      </c>
      <c r="B826" s="1" t="n">
        <v>43907</v>
      </c>
      <c r="C826" s="1" t="n">
        <v>45203</v>
      </c>
      <c r="D826" t="inlineStr">
        <is>
          <t>HALLANDS LÄN</t>
        </is>
      </c>
      <c r="E826" t="inlineStr">
        <is>
          <t>KUNGSBACKA</t>
        </is>
      </c>
      <c r="G826" t="n">
        <v>0.5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14299-2020</t>
        </is>
      </c>
      <c r="B827" s="1" t="n">
        <v>43907</v>
      </c>
      <c r="C827" s="1" t="n">
        <v>45203</v>
      </c>
      <c r="D827" t="inlineStr">
        <is>
          <t>HALLANDS LÄN</t>
        </is>
      </c>
      <c r="E827" t="inlineStr">
        <is>
          <t>KUNGSBACKA</t>
        </is>
      </c>
      <c r="G827" t="n">
        <v>1.2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14523-2020</t>
        </is>
      </c>
      <c r="B828" s="1" t="n">
        <v>43908</v>
      </c>
      <c r="C828" s="1" t="n">
        <v>45203</v>
      </c>
      <c r="D828" t="inlineStr">
        <is>
          <t>HALLANDS LÄN</t>
        </is>
      </c>
      <c r="E828" t="inlineStr">
        <is>
          <t>HYLTE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14474-2020</t>
        </is>
      </c>
      <c r="B829" s="1" t="n">
        <v>43908</v>
      </c>
      <c r="C829" s="1" t="n">
        <v>45203</v>
      </c>
      <c r="D829" t="inlineStr">
        <is>
          <t>HALLANDS LÄN</t>
        </is>
      </c>
      <c r="E829" t="inlineStr">
        <is>
          <t>VARBERG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14520-2020</t>
        </is>
      </c>
      <c r="B830" s="1" t="n">
        <v>43908</v>
      </c>
      <c r="C830" s="1" t="n">
        <v>45203</v>
      </c>
      <c r="D830" t="inlineStr">
        <is>
          <t>HALLANDS LÄN</t>
        </is>
      </c>
      <c r="E830" t="inlineStr">
        <is>
          <t>HYLTE</t>
        </is>
      </c>
      <c r="G830" t="n">
        <v>1.2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14550-2020</t>
        </is>
      </c>
      <c r="B831" s="1" t="n">
        <v>43908</v>
      </c>
      <c r="C831" s="1" t="n">
        <v>45203</v>
      </c>
      <c r="D831" t="inlineStr">
        <is>
          <t>HALLANDS LÄN</t>
        </is>
      </c>
      <c r="E831" t="inlineStr">
        <is>
          <t>FALKENBERG</t>
        </is>
      </c>
      <c r="G831" t="n">
        <v>9.9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16582-2020</t>
        </is>
      </c>
      <c r="B832" s="1" t="n">
        <v>43909</v>
      </c>
      <c r="C832" s="1" t="n">
        <v>45203</v>
      </c>
      <c r="D832" t="inlineStr">
        <is>
          <t>HALLANDS LÄN</t>
        </is>
      </c>
      <c r="E832" t="inlineStr">
        <is>
          <t>HALMSTAD</t>
        </is>
      </c>
      <c r="F832" t="inlineStr">
        <is>
          <t>Sveaskog</t>
        </is>
      </c>
      <c r="G832" t="n">
        <v>1.5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15160-2020</t>
        </is>
      </c>
      <c r="B833" s="1" t="n">
        <v>43912</v>
      </c>
      <c r="C833" s="1" t="n">
        <v>45203</v>
      </c>
      <c r="D833" t="inlineStr">
        <is>
          <t>HALLANDS LÄN</t>
        </is>
      </c>
      <c r="E833" t="inlineStr">
        <is>
          <t>LAHOLM</t>
        </is>
      </c>
      <c r="G833" t="n">
        <v>1.2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15227-2020</t>
        </is>
      </c>
      <c r="B834" s="1" t="n">
        <v>43913</v>
      </c>
      <c r="C834" s="1" t="n">
        <v>45203</v>
      </c>
      <c r="D834" t="inlineStr">
        <is>
          <t>HALLANDS LÄN</t>
        </is>
      </c>
      <c r="E834" t="inlineStr">
        <is>
          <t>HYLTE</t>
        </is>
      </c>
      <c r="G834" t="n">
        <v>0.8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15299-2020</t>
        </is>
      </c>
      <c r="B835" s="1" t="n">
        <v>43913</v>
      </c>
      <c r="C835" s="1" t="n">
        <v>45203</v>
      </c>
      <c r="D835" t="inlineStr">
        <is>
          <t>HALLANDS LÄN</t>
        </is>
      </c>
      <c r="E835" t="inlineStr">
        <is>
          <t>LAHOLM</t>
        </is>
      </c>
      <c r="G835" t="n">
        <v>1.7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17557-2020</t>
        </is>
      </c>
      <c r="B836" s="1" t="n">
        <v>43914</v>
      </c>
      <c r="C836" s="1" t="n">
        <v>45203</v>
      </c>
      <c r="D836" t="inlineStr">
        <is>
          <t>HALLANDS LÄN</t>
        </is>
      </c>
      <c r="E836" t="inlineStr">
        <is>
          <t>FALKENBERG</t>
        </is>
      </c>
      <c r="G836" t="n">
        <v>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15417-2020</t>
        </is>
      </c>
      <c r="B837" s="1" t="n">
        <v>43914</v>
      </c>
      <c r="C837" s="1" t="n">
        <v>45203</v>
      </c>
      <c r="D837" t="inlineStr">
        <is>
          <t>HALLANDS LÄN</t>
        </is>
      </c>
      <c r="E837" t="inlineStr">
        <is>
          <t>FALKENBERG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15418-2020</t>
        </is>
      </c>
      <c r="B838" s="1" t="n">
        <v>43914</v>
      </c>
      <c r="C838" s="1" t="n">
        <v>45203</v>
      </c>
      <c r="D838" t="inlineStr">
        <is>
          <t>HALLANDS LÄN</t>
        </is>
      </c>
      <c r="E838" t="inlineStr">
        <is>
          <t>FALKENBERG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15707-2020</t>
        </is>
      </c>
      <c r="B839" s="1" t="n">
        <v>43915</v>
      </c>
      <c r="C839" s="1" t="n">
        <v>45203</v>
      </c>
      <c r="D839" t="inlineStr">
        <is>
          <t>HALLANDS LÄN</t>
        </is>
      </c>
      <c r="E839" t="inlineStr">
        <is>
          <t>FALKENBERG</t>
        </is>
      </c>
      <c r="G839" t="n">
        <v>0.3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16103-2020</t>
        </is>
      </c>
      <c r="B840" s="1" t="n">
        <v>43916</v>
      </c>
      <c r="C840" s="1" t="n">
        <v>45203</v>
      </c>
      <c r="D840" t="inlineStr">
        <is>
          <t>HALLANDS LÄN</t>
        </is>
      </c>
      <c r="E840" t="inlineStr">
        <is>
          <t>FALKENBERG</t>
        </is>
      </c>
      <c r="G840" t="n">
        <v>3.6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17367-2020</t>
        </is>
      </c>
      <c r="B841" s="1" t="n">
        <v>43916</v>
      </c>
      <c r="C841" s="1" t="n">
        <v>45203</v>
      </c>
      <c r="D841" t="inlineStr">
        <is>
          <t>HALLANDS LÄN</t>
        </is>
      </c>
      <c r="E841" t="inlineStr">
        <is>
          <t>HYLTE</t>
        </is>
      </c>
      <c r="G841" t="n">
        <v>2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15905-2020</t>
        </is>
      </c>
      <c r="B842" s="1" t="n">
        <v>43916</v>
      </c>
      <c r="C842" s="1" t="n">
        <v>45203</v>
      </c>
      <c r="D842" t="inlineStr">
        <is>
          <t>HALLANDS LÄN</t>
        </is>
      </c>
      <c r="E842" t="inlineStr">
        <is>
          <t>FALKENBERG</t>
        </is>
      </c>
      <c r="G842" t="n">
        <v>0.9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17364-2020</t>
        </is>
      </c>
      <c r="B843" s="1" t="n">
        <v>43916</v>
      </c>
      <c r="C843" s="1" t="n">
        <v>45203</v>
      </c>
      <c r="D843" t="inlineStr">
        <is>
          <t>HALLANDS LÄN</t>
        </is>
      </c>
      <c r="E843" t="inlineStr">
        <is>
          <t>HYLTE</t>
        </is>
      </c>
      <c r="G843" t="n">
        <v>1.2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16029-2020</t>
        </is>
      </c>
      <c r="B844" s="1" t="n">
        <v>43916</v>
      </c>
      <c r="C844" s="1" t="n">
        <v>45203</v>
      </c>
      <c r="D844" t="inlineStr">
        <is>
          <t>HALLANDS LÄN</t>
        </is>
      </c>
      <c r="E844" t="inlineStr">
        <is>
          <t>HALMSTAD</t>
        </is>
      </c>
      <c r="G844" t="n">
        <v>1.2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15902-2020</t>
        </is>
      </c>
      <c r="B845" s="1" t="n">
        <v>43916</v>
      </c>
      <c r="C845" s="1" t="n">
        <v>45203</v>
      </c>
      <c r="D845" t="inlineStr">
        <is>
          <t>HALLANDS LÄN</t>
        </is>
      </c>
      <c r="E845" t="inlineStr">
        <is>
          <t>FALKENBERG</t>
        </is>
      </c>
      <c r="G845" t="n">
        <v>13.9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17808-2020</t>
        </is>
      </c>
      <c r="B846" s="1" t="n">
        <v>43917</v>
      </c>
      <c r="C846" s="1" t="n">
        <v>45203</v>
      </c>
      <c r="D846" t="inlineStr">
        <is>
          <t>HALLANDS LÄN</t>
        </is>
      </c>
      <c r="E846" t="inlineStr">
        <is>
          <t>FALKENBERG</t>
        </is>
      </c>
      <c r="F846" t="inlineStr">
        <is>
          <t>Kyrkan</t>
        </is>
      </c>
      <c r="G846" t="n">
        <v>3.2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16250-2020</t>
        </is>
      </c>
      <c r="B847" s="1" t="n">
        <v>43917</v>
      </c>
      <c r="C847" s="1" t="n">
        <v>45203</v>
      </c>
      <c r="D847" t="inlineStr">
        <is>
          <t>HALLANDS LÄN</t>
        </is>
      </c>
      <c r="E847" t="inlineStr">
        <is>
          <t>KUNGSBACKA</t>
        </is>
      </c>
      <c r="G847" t="n">
        <v>0.9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16405-2020</t>
        </is>
      </c>
      <c r="B848" s="1" t="n">
        <v>43918</v>
      </c>
      <c r="C848" s="1" t="n">
        <v>45203</v>
      </c>
      <c r="D848" t="inlineStr">
        <is>
          <t>HALLANDS LÄN</t>
        </is>
      </c>
      <c r="E848" t="inlineStr">
        <is>
          <t>LAHOLM</t>
        </is>
      </c>
      <c r="G848" t="n">
        <v>3.9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16612-2020</t>
        </is>
      </c>
      <c r="B849" s="1" t="n">
        <v>43920</v>
      </c>
      <c r="C849" s="1" t="n">
        <v>45203</v>
      </c>
      <c r="D849" t="inlineStr">
        <is>
          <t>HALLANDS LÄN</t>
        </is>
      </c>
      <c r="E849" t="inlineStr">
        <is>
          <t>VARBERG</t>
        </is>
      </c>
      <c r="F849" t="inlineStr">
        <is>
          <t>Övriga statliga verk och myndigheter</t>
        </is>
      </c>
      <c r="G849" t="n">
        <v>0.9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16632-2020</t>
        </is>
      </c>
      <c r="B850" s="1" t="n">
        <v>43920</v>
      </c>
      <c r="C850" s="1" t="n">
        <v>45203</v>
      </c>
      <c r="D850" t="inlineStr">
        <is>
          <t>HALLANDS LÄN</t>
        </is>
      </c>
      <c r="E850" t="inlineStr">
        <is>
          <t>VARBERG</t>
        </is>
      </c>
      <c r="F850" t="inlineStr">
        <is>
          <t>Övriga statliga verk och myndigheter</t>
        </is>
      </c>
      <c r="G850" t="n">
        <v>2.5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17819-2020</t>
        </is>
      </c>
      <c r="B851" s="1" t="n">
        <v>43920</v>
      </c>
      <c r="C851" s="1" t="n">
        <v>45203</v>
      </c>
      <c r="D851" t="inlineStr">
        <is>
          <t>HALLANDS LÄN</t>
        </is>
      </c>
      <c r="E851" t="inlineStr">
        <is>
          <t>FALKENBERG</t>
        </is>
      </c>
      <c r="G851" t="n">
        <v>0.6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16959-2020</t>
        </is>
      </c>
      <c r="B852" s="1" t="n">
        <v>43921</v>
      </c>
      <c r="C852" s="1" t="n">
        <v>45203</v>
      </c>
      <c r="D852" t="inlineStr">
        <is>
          <t>HALLANDS LÄN</t>
        </is>
      </c>
      <c r="E852" t="inlineStr">
        <is>
          <t>VARBERG</t>
        </is>
      </c>
      <c r="F852" t="inlineStr">
        <is>
          <t>Övriga statliga verk och myndigheter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17057-2020</t>
        </is>
      </c>
      <c r="B853" s="1" t="n">
        <v>43921</v>
      </c>
      <c r="C853" s="1" t="n">
        <v>45203</v>
      </c>
      <c r="D853" t="inlineStr">
        <is>
          <t>HALLANDS LÄN</t>
        </is>
      </c>
      <c r="E853" t="inlineStr">
        <is>
          <t>FALKENBERG</t>
        </is>
      </c>
      <c r="G853" t="n">
        <v>0.4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17283-2020</t>
        </is>
      </c>
      <c r="B854" s="1" t="n">
        <v>43922</v>
      </c>
      <c r="C854" s="1" t="n">
        <v>45203</v>
      </c>
      <c r="D854" t="inlineStr">
        <is>
          <t>HALLANDS LÄN</t>
        </is>
      </c>
      <c r="E854" t="inlineStr">
        <is>
          <t>LAHOLM</t>
        </is>
      </c>
      <c r="G854" t="n">
        <v>1.2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17324-2020</t>
        </is>
      </c>
      <c r="B855" s="1" t="n">
        <v>43922</v>
      </c>
      <c r="C855" s="1" t="n">
        <v>45203</v>
      </c>
      <c r="D855" t="inlineStr">
        <is>
          <t>HALLANDS LÄN</t>
        </is>
      </c>
      <c r="E855" t="inlineStr">
        <is>
          <t>VARBERG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17725-2020</t>
        </is>
      </c>
      <c r="B856" s="1" t="n">
        <v>43924</v>
      </c>
      <c r="C856" s="1" t="n">
        <v>45203</v>
      </c>
      <c r="D856" t="inlineStr">
        <is>
          <t>HALLANDS LÄN</t>
        </is>
      </c>
      <c r="E856" t="inlineStr">
        <is>
          <t>HALMSTAD</t>
        </is>
      </c>
      <c r="G856" t="n">
        <v>2.5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17724-2020</t>
        </is>
      </c>
      <c r="B857" s="1" t="n">
        <v>43924</v>
      </c>
      <c r="C857" s="1" t="n">
        <v>45203</v>
      </c>
      <c r="D857" t="inlineStr">
        <is>
          <t>HALLANDS LÄN</t>
        </is>
      </c>
      <c r="E857" t="inlineStr">
        <is>
          <t>HALMSTAD</t>
        </is>
      </c>
      <c r="G857" t="n">
        <v>0.9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18125-2020</t>
        </is>
      </c>
      <c r="B858" s="1" t="n">
        <v>43927</v>
      </c>
      <c r="C858" s="1" t="n">
        <v>45203</v>
      </c>
      <c r="D858" t="inlineStr">
        <is>
          <t>HALLANDS LÄN</t>
        </is>
      </c>
      <c r="E858" t="inlineStr">
        <is>
          <t>HALMSTAD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18100-2020</t>
        </is>
      </c>
      <c r="B859" s="1" t="n">
        <v>43927</v>
      </c>
      <c r="C859" s="1" t="n">
        <v>45203</v>
      </c>
      <c r="D859" t="inlineStr">
        <is>
          <t>HALLANDS LÄN</t>
        </is>
      </c>
      <c r="E859" t="inlineStr">
        <is>
          <t>HYLTE</t>
        </is>
      </c>
      <c r="G859" t="n">
        <v>3.5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18321-2020</t>
        </is>
      </c>
      <c r="B860" s="1" t="n">
        <v>43928</v>
      </c>
      <c r="C860" s="1" t="n">
        <v>45203</v>
      </c>
      <c r="D860" t="inlineStr">
        <is>
          <t>HALLANDS LÄN</t>
        </is>
      </c>
      <c r="E860" t="inlineStr">
        <is>
          <t>KUNGSBACKA</t>
        </is>
      </c>
      <c r="G860" t="n">
        <v>12.4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18328-2020</t>
        </is>
      </c>
      <c r="B861" s="1" t="n">
        <v>43928</v>
      </c>
      <c r="C861" s="1" t="n">
        <v>45203</v>
      </c>
      <c r="D861" t="inlineStr">
        <is>
          <t>HALLANDS LÄN</t>
        </is>
      </c>
      <c r="E861" t="inlineStr">
        <is>
          <t>KUNGSBACKA</t>
        </is>
      </c>
      <c r="G861" t="n">
        <v>0.8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18621-2020</t>
        </is>
      </c>
      <c r="B862" s="1" t="n">
        <v>43930</v>
      </c>
      <c r="C862" s="1" t="n">
        <v>45203</v>
      </c>
      <c r="D862" t="inlineStr">
        <is>
          <t>HALLANDS LÄN</t>
        </is>
      </c>
      <c r="E862" t="inlineStr">
        <is>
          <t>FALKENBERG</t>
        </is>
      </c>
      <c r="G862" t="n">
        <v>3.3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19082-2020</t>
        </is>
      </c>
      <c r="B863" s="1" t="n">
        <v>43936</v>
      </c>
      <c r="C863" s="1" t="n">
        <v>45203</v>
      </c>
      <c r="D863" t="inlineStr">
        <is>
          <t>HALLANDS LÄN</t>
        </is>
      </c>
      <c r="E863" t="inlineStr">
        <is>
          <t>HYLTE</t>
        </is>
      </c>
      <c r="G863" t="n">
        <v>2.3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19209-2020</t>
        </is>
      </c>
      <c r="B864" s="1" t="n">
        <v>43937</v>
      </c>
      <c r="C864" s="1" t="n">
        <v>45203</v>
      </c>
      <c r="D864" t="inlineStr">
        <is>
          <t>HALLANDS LÄN</t>
        </is>
      </c>
      <c r="E864" t="inlineStr">
        <is>
          <t>HALMSTAD</t>
        </is>
      </c>
      <c r="G864" t="n">
        <v>5.7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19331-2020</t>
        </is>
      </c>
      <c r="B865" s="1" t="n">
        <v>43937</v>
      </c>
      <c r="C865" s="1" t="n">
        <v>45203</v>
      </c>
      <c r="D865" t="inlineStr">
        <is>
          <t>HALLANDS LÄN</t>
        </is>
      </c>
      <c r="E865" t="inlineStr">
        <is>
          <t>FALKENBERG</t>
        </is>
      </c>
      <c r="F865" t="inlineStr">
        <is>
          <t>Kyrkan</t>
        </is>
      </c>
      <c r="G865" t="n">
        <v>1.5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19235-2020</t>
        </is>
      </c>
      <c r="B866" s="1" t="n">
        <v>43937</v>
      </c>
      <c r="C866" s="1" t="n">
        <v>45203</v>
      </c>
      <c r="D866" t="inlineStr">
        <is>
          <t>HALLANDS LÄN</t>
        </is>
      </c>
      <c r="E866" t="inlineStr">
        <is>
          <t>HYLTE</t>
        </is>
      </c>
      <c r="G866" t="n">
        <v>0.8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19879-2020</t>
        </is>
      </c>
      <c r="B867" s="1" t="n">
        <v>43941</v>
      </c>
      <c r="C867" s="1" t="n">
        <v>45203</v>
      </c>
      <c r="D867" t="inlineStr">
        <is>
          <t>HALLANDS LÄN</t>
        </is>
      </c>
      <c r="E867" t="inlineStr">
        <is>
          <t>HYLTE</t>
        </is>
      </c>
      <c r="G867" t="n">
        <v>1.1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19756-2020</t>
        </is>
      </c>
      <c r="B868" s="1" t="n">
        <v>43942</v>
      </c>
      <c r="C868" s="1" t="n">
        <v>45203</v>
      </c>
      <c r="D868" t="inlineStr">
        <is>
          <t>HALLANDS LÄN</t>
        </is>
      </c>
      <c r="E868" t="inlineStr">
        <is>
          <t>FALKENBERG</t>
        </is>
      </c>
      <c r="G868" t="n">
        <v>3.9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19739-2020</t>
        </is>
      </c>
      <c r="B869" s="1" t="n">
        <v>43942</v>
      </c>
      <c r="C869" s="1" t="n">
        <v>45203</v>
      </c>
      <c r="D869" t="inlineStr">
        <is>
          <t>HALLANDS LÄN</t>
        </is>
      </c>
      <c r="E869" t="inlineStr">
        <is>
          <t>VARBERG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19762-2020</t>
        </is>
      </c>
      <c r="B870" s="1" t="n">
        <v>43942</v>
      </c>
      <c r="C870" s="1" t="n">
        <v>45203</v>
      </c>
      <c r="D870" t="inlineStr">
        <is>
          <t>HALLANDS LÄN</t>
        </is>
      </c>
      <c r="E870" t="inlineStr">
        <is>
          <t>FALKENBERG</t>
        </is>
      </c>
      <c r="G870" t="n">
        <v>1.7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19737-2020</t>
        </is>
      </c>
      <c r="B871" s="1" t="n">
        <v>43942</v>
      </c>
      <c r="C871" s="1" t="n">
        <v>45203</v>
      </c>
      <c r="D871" t="inlineStr">
        <is>
          <t>HALLANDS LÄN</t>
        </is>
      </c>
      <c r="E871" t="inlineStr">
        <is>
          <t>HALMSTAD</t>
        </is>
      </c>
      <c r="G871" t="n">
        <v>1.5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20049-2020</t>
        </is>
      </c>
      <c r="B872" s="1" t="n">
        <v>43943</v>
      </c>
      <c r="C872" s="1" t="n">
        <v>45203</v>
      </c>
      <c r="D872" t="inlineStr">
        <is>
          <t>HALLANDS LÄN</t>
        </is>
      </c>
      <c r="E872" t="inlineStr">
        <is>
          <t>HYLTE</t>
        </is>
      </c>
      <c r="G872" t="n">
        <v>2.5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20053-2020</t>
        </is>
      </c>
      <c r="B873" s="1" t="n">
        <v>43943</v>
      </c>
      <c r="C873" s="1" t="n">
        <v>45203</v>
      </c>
      <c r="D873" t="inlineStr">
        <is>
          <t>HALLANDS LÄN</t>
        </is>
      </c>
      <c r="E873" t="inlineStr">
        <is>
          <t>HYLTE</t>
        </is>
      </c>
      <c r="G873" t="n">
        <v>4.8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20297-2020</t>
        </is>
      </c>
      <c r="B874" s="1" t="n">
        <v>43944</v>
      </c>
      <c r="C874" s="1" t="n">
        <v>45203</v>
      </c>
      <c r="D874" t="inlineStr">
        <is>
          <t>HALLANDS LÄN</t>
        </is>
      </c>
      <c r="E874" t="inlineStr">
        <is>
          <t>HALMSTAD</t>
        </is>
      </c>
      <c r="G874" t="n">
        <v>2.2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20180-2020</t>
        </is>
      </c>
      <c r="B875" s="1" t="n">
        <v>43944</v>
      </c>
      <c r="C875" s="1" t="n">
        <v>45203</v>
      </c>
      <c r="D875" t="inlineStr">
        <is>
          <t>HALLANDS LÄN</t>
        </is>
      </c>
      <c r="E875" t="inlineStr">
        <is>
          <t>FALKENBERG</t>
        </is>
      </c>
      <c r="G875" t="n">
        <v>3.5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20208-2020</t>
        </is>
      </c>
      <c r="B876" s="1" t="n">
        <v>43944</v>
      </c>
      <c r="C876" s="1" t="n">
        <v>45203</v>
      </c>
      <c r="D876" t="inlineStr">
        <is>
          <t>HALLANDS LÄN</t>
        </is>
      </c>
      <c r="E876" t="inlineStr">
        <is>
          <t>HALMSTAD</t>
        </is>
      </c>
      <c r="G876" t="n">
        <v>2.4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20281-2020</t>
        </is>
      </c>
      <c r="B877" s="1" t="n">
        <v>43945</v>
      </c>
      <c r="C877" s="1" t="n">
        <v>45203</v>
      </c>
      <c r="D877" t="inlineStr">
        <is>
          <t>HALLANDS LÄN</t>
        </is>
      </c>
      <c r="E877" t="inlineStr">
        <is>
          <t>FALKENBERG</t>
        </is>
      </c>
      <c r="G877" t="n">
        <v>2.8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20588-2020</t>
        </is>
      </c>
      <c r="B878" s="1" t="n">
        <v>43948</v>
      </c>
      <c r="C878" s="1" t="n">
        <v>45203</v>
      </c>
      <c r="D878" t="inlineStr">
        <is>
          <t>HALLANDS LÄN</t>
        </is>
      </c>
      <c r="E878" t="inlineStr">
        <is>
          <t>VARBERG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20589-2020</t>
        </is>
      </c>
      <c r="B879" s="1" t="n">
        <v>43948</v>
      </c>
      <c r="C879" s="1" t="n">
        <v>45203</v>
      </c>
      <c r="D879" t="inlineStr">
        <is>
          <t>HALLANDS LÄN</t>
        </is>
      </c>
      <c r="E879" t="inlineStr">
        <is>
          <t>VARBERG</t>
        </is>
      </c>
      <c r="G879" t="n">
        <v>0.6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20457-2020</t>
        </is>
      </c>
      <c r="B880" s="1" t="n">
        <v>43948</v>
      </c>
      <c r="C880" s="1" t="n">
        <v>45203</v>
      </c>
      <c r="D880" t="inlineStr">
        <is>
          <t>HALLANDS LÄN</t>
        </is>
      </c>
      <c r="E880" t="inlineStr">
        <is>
          <t>HALMSTAD</t>
        </is>
      </c>
      <c r="G880" t="n">
        <v>3.7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20637-2020</t>
        </is>
      </c>
      <c r="B881" s="1" t="n">
        <v>43949</v>
      </c>
      <c r="C881" s="1" t="n">
        <v>45203</v>
      </c>
      <c r="D881" t="inlineStr">
        <is>
          <t>HALLANDS LÄN</t>
        </is>
      </c>
      <c r="E881" t="inlineStr">
        <is>
          <t>HALMSTAD</t>
        </is>
      </c>
      <c r="G881" t="n">
        <v>0.9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20777-2020</t>
        </is>
      </c>
      <c r="B882" s="1" t="n">
        <v>43949</v>
      </c>
      <c r="C882" s="1" t="n">
        <v>45203</v>
      </c>
      <c r="D882" t="inlineStr">
        <is>
          <t>HALLANDS LÄN</t>
        </is>
      </c>
      <c r="E882" t="inlineStr">
        <is>
          <t>VARBERG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20717-2020</t>
        </is>
      </c>
      <c r="B883" s="1" t="n">
        <v>43949</v>
      </c>
      <c r="C883" s="1" t="n">
        <v>45203</v>
      </c>
      <c r="D883" t="inlineStr">
        <is>
          <t>HALLANDS LÄN</t>
        </is>
      </c>
      <c r="E883" t="inlineStr">
        <is>
          <t>HYLTE</t>
        </is>
      </c>
      <c r="G883" t="n">
        <v>1.3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20828-2020</t>
        </is>
      </c>
      <c r="B884" s="1" t="n">
        <v>43949</v>
      </c>
      <c r="C884" s="1" t="n">
        <v>45203</v>
      </c>
      <c r="D884" t="inlineStr">
        <is>
          <t>HALLANDS LÄN</t>
        </is>
      </c>
      <c r="E884" t="inlineStr">
        <is>
          <t>HALMSTAD</t>
        </is>
      </c>
      <c r="G884" t="n">
        <v>1.5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21365-2020</t>
        </is>
      </c>
      <c r="B885" s="1" t="n">
        <v>43950</v>
      </c>
      <c r="C885" s="1" t="n">
        <v>45203</v>
      </c>
      <c r="D885" t="inlineStr">
        <is>
          <t>HALLANDS LÄN</t>
        </is>
      </c>
      <c r="E885" t="inlineStr">
        <is>
          <t>LAHOLM</t>
        </is>
      </c>
      <c r="G885" t="n">
        <v>0.7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20896-2020</t>
        </is>
      </c>
      <c r="B886" s="1" t="n">
        <v>43950</v>
      </c>
      <c r="C886" s="1" t="n">
        <v>45203</v>
      </c>
      <c r="D886" t="inlineStr">
        <is>
          <t>HALLANDS LÄN</t>
        </is>
      </c>
      <c r="E886" t="inlineStr">
        <is>
          <t>HALMSTAD</t>
        </is>
      </c>
      <c r="G886" t="n">
        <v>2.7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21190-2020</t>
        </is>
      </c>
      <c r="B887" s="1" t="n">
        <v>43951</v>
      </c>
      <c r="C887" s="1" t="n">
        <v>45203</v>
      </c>
      <c r="D887" t="inlineStr">
        <is>
          <t>HALLANDS LÄN</t>
        </is>
      </c>
      <c r="E887" t="inlineStr">
        <is>
          <t>LAHOLM</t>
        </is>
      </c>
      <c r="G887" t="n">
        <v>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21831-2020</t>
        </is>
      </c>
      <c r="B888" s="1" t="n">
        <v>43955</v>
      </c>
      <c r="C888" s="1" t="n">
        <v>45203</v>
      </c>
      <c r="D888" t="inlineStr">
        <is>
          <t>HALLANDS LÄN</t>
        </is>
      </c>
      <c r="E888" t="inlineStr">
        <is>
          <t>FALKENBERG</t>
        </is>
      </c>
      <c r="F888" t="inlineStr">
        <is>
          <t>Kyrkan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21813-2020</t>
        </is>
      </c>
      <c r="B889" s="1" t="n">
        <v>43955</v>
      </c>
      <c r="C889" s="1" t="n">
        <v>45203</v>
      </c>
      <c r="D889" t="inlineStr">
        <is>
          <t>HALLANDS LÄN</t>
        </is>
      </c>
      <c r="E889" t="inlineStr">
        <is>
          <t>FALKENBERG</t>
        </is>
      </c>
      <c r="F889" t="inlineStr">
        <is>
          <t>Kyrkan</t>
        </is>
      </c>
      <c r="G889" t="n">
        <v>2.2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21441-2020</t>
        </is>
      </c>
      <c r="B890" s="1" t="n">
        <v>43956</v>
      </c>
      <c r="C890" s="1" t="n">
        <v>45203</v>
      </c>
      <c r="D890" t="inlineStr">
        <is>
          <t>HALLANDS LÄN</t>
        </is>
      </c>
      <c r="E890" t="inlineStr">
        <is>
          <t>LAHOLM</t>
        </is>
      </c>
      <c r="G890" t="n">
        <v>1.4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21665-2020</t>
        </is>
      </c>
      <c r="B891" s="1" t="n">
        <v>43957</v>
      </c>
      <c r="C891" s="1" t="n">
        <v>45203</v>
      </c>
      <c r="D891" t="inlineStr">
        <is>
          <t>HALLANDS LÄN</t>
        </is>
      </c>
      <c r="E891" t="inlineStr">
        <is>
          <t>HYLTE</t>
        </is>
      </c>
      <c r="G891" t="n">
        <v>0.7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21678-2020</t>
        </is>
      </c>
      <c r="B892" s="1" t="n">
        <v>43957</v>
      </c>
      <c r="C892" s="1" t="n">
        <v>45203</v>
      </c>
      <c r="D892" t="inlineStr">
        <is>
          <t>HALLANDS LÄN</t>
        </is>
      </c>
      <c r="E892" t="inlineStr">
        <is>
          <t>KUNGSBACKA</t>
        </is>
      </c>
      <c r="G892" t="n">
        <v>1.3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21668-2020</t>
        </is>
      </c>
      <c r="B893" s="1" t="n">
        <v>43957</v>
      </c>
      <c r="C893" s="1" t="n">
        <v>45203</v>
      </c>
      <c r="D893" t="inlineStr">
        <is>
          <t>HALLANDS LÄN</t>
        </is>
      </c>
      <c r="E893" t="inlineStr">
        <is>
          <t>HYLTE</t>
        </is>
      </c>
      <c r="G893" t="n">
        <v>1.3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22073-2020</t>
        </is>
      </c>
      <c r="B894" s="1" t="n">
        <v>43959</v>
      </c>
      <c r="C894" s="1" t="n">
        <v>45203</v>
      </c>
      <c r="D894" t="inlineStr">
        <is>
          <t>HALLANDS LÄN</t>
        </is>
      </c>
      <c r="E894" t="inlineStr">
        <is>
          <t>LAHOLM</t>
        </is>
      </c>
      <c r="G894" t="n">
        <v>0.5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22014-2020</t>
        </is>
      </c>
      <c r="B895" s="1" t="n">
        <v>43959</v>
      </c>
      <c r="C895" s="1" t="n">
        <v>45203</v>
      </c>
      <c r="D895" t="inlineStr">
        <is>
          <t>HALLANDS LÄN</t>
        </is>
      </c>
      <c r="E895" t="inlineStr">
        <is>
          <t>KUNGSBACKA</t>
        </is>
      </c>
      <c r="G895" t="n">
        <v>0.7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22813-2020</t>
        </is>
      </c>
      <c r="B896" s="1" t="n">
        <v>43963</v>
      </c>
      <c r="C896" s="1" t="n">
        <v>45203</v>
      </c>
      <c r="D896" t="inlineStr">
        <is>
          <t>HALLANDS LÄN</t>
        </is>
      </c>
      <c r="E896" t="inlineStr">
        <is>
          <t>LAHOLM</t>
        </is>
      </c>
      <c r="G896" t="n">
        <v>1.7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22639-2020</t>
        </is>
      </c>
      <c r="B897" s="1" t="n">
        <v>43963</v>
      </c>
      <c r="C897" s="1" t="n">
        <v>45203</v>
      </c>
      <c r="D897" t="inlineStr">
        <is>
          <t>HALLANDS LÄN</t>
        </is>
      </c>
      <c r="E897" t="inlineStr">
        <is>
          <t>HYLTE</t>
        </is>
      </c>
      <c r="G897" t="n">
        <v>1.7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22764-2020</t>
        </is>
      </c>
      <c r="B898" s="1" t="n">
        <v>43964</v>
      </c>
      <c r="C898" s="1" t="n">
        <v>45203</v>
      </c>
      <c r="D898" t="inlineStr">
        <is>
          <t>HALLANDS LÄN</t>
        </is>
      </c>
      <c r="E898" t="inlineStr">
        <is>
          <t>VARBERG</t>
        </is>
      </c>
      <c r="G898" t="n">
        <v>5.7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22801-2020</t>
        </is>
      </c>
      <c r="B899" s="1" t="n">
        <v>43964</v>
      </c>
      <c r="C899" s="1" t="n">
        <v>45203</v>
      </c>
      <c r="D899" t="inlineStr">
        <is>
          <t>HALLANDS LÄN</t>
        </is>
      </c>
      <c r="E899" t="inlineStr">
        <is>
          <t>VARBERG</t>
        </is>
      </c>
      <c r="G899" t="n">
        <v>1.9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23017-2020</t>
        </is>
      </c>
      <c r="B900" s="1" t="n">
        <v>43965</v>
      </c>
      <c r="C900" s="1" t="n">
        <v>45203</v>
      </c>
      <c r="D900" t="inlineStr">
        <is>
          <t>HALLANDS LÄN</t>
        </is>
      </c>
      <c r="E900" t="inlineStr">
        <is>
          <t>LAHOLM</t>
        </is>
      </c>
      <c r="G900" t="n">
        <v>1.2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23091-2020</t>
        </is>
      </c>
      <c r="B901" s="1" t="n">
        <v>43965</v>
      </c>
      <c r="C901" s="1" t="n">
        <v>45203</v>
      </c>
      <c r="D901" t="inlineStr">
        <is>
          <t>HALLANDS LÄN</t>
        </is>
      </c>
      <c r="E901" t="inlineStr">
        <is>
          <t>LAHOLM</t>
        </is>
      </c>
      <c r="G901" t="n">
        <v>2.5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23003-2020</t>
        </is>
      </c>
      <c r="B902" s="1" t="n">
        <v>43965</v>
      </c>
      <c r="C902" s="1" t="n">
        <v>45203</v>
      </c>
      <c r="D902" t="inlineStr">
        <is>
          <t>HALLANDS LÄN</t>
        </is>
      </c>
      <c r="E902" t="inlineStr">
        <is>
          <t>VARBERG</t>
        </is>
      </c>
      <c r="G902" t="n">
        <v>1.9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23226-2020</t>
        </is>
      </c>
      <c r="B903" s="1" t="n">
        <v>43966</v>
      </c>
      <c r="C903" s="1" t="n">
        <v>45203</v>
      </c>
      <c r="D903" t="inlineStr">
        <is>
          <t>HALLANDS LÄN</t>
        </is>
      </c>
      <c r="E903" t="inlineStr">
        <is>
          <t>KUNGSBACKA</t>
        </is>
      </c>
      <c r="G903" t="n">
        <v>10.1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23189-2020</t>
        </is>
      </c>
      <c r="B904" s="1" t="n">
        <v>43966</v>
      </c>
      <c r="C904" s="1" t="n">
        <v>45203</v>
      </c>
      <c r="D904" t="inlineStr">
        <is>
          <t>HALLANDS LÄN</t>
        </is>
      </c>
      <c r="E904" t="inlineStr">
        <is>
          <t>HYLTE</t>
        </is>
      </c>
      <c r="G904" t="n">
        <v>2.2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23488-2020</t>
        </is>
      </c>
      <c r="B905" s="1" t="n">
        <v>43969</v>
      </c>
      <c r="C905" s="1" t="n">
        <v>45203</v>
      </c>
      <c r="D905" t="inlineStr">
        <is>
          <t>HALLANDS LÄN</t>
        </is>
      </c>
      <c r="E905" t="inlineStr">
        <is>
          <t>HYLTE</t>
        </is>
      </c>
      <c r="G905" t="n">
        <v>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23846-2020</t>
        </is>
      </c>
      <c r="B906" s="1" t="n">
        <v>43971</v>
      </c>
      <c r="C906" s="1" t="n">
        <v>45203</v>
      </c>
      <c r="D906" t="inlineStr">
        <is>
          <t>HALLANDS LÄN</t>
        </is>
      </c>
      <c r="E906" t="inlineStr">
        <is>
          <t>LAHOLM</t>
        </is>
      </c>
      <c r="G906" t="n">
        <v>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23852-2020</t>
        </is>
      </c>
      <c r="B907" s="1" t="n">
        <v>43971</v>
      </c>
      <c r="C907" s="1" t="n">
        <v>45203</v>
      </c>
      <c r="D907" t="inlineStr">
        <is>
          <t>HALLANDS LÄN</t>
        </is>
      </c>
      <c r="E907" t="inlineStr">
        <is>
          <t>VARBERG</t>
        </is>
      </c>
      <c r="G907" t="n">
        <v>1.2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24545-2020</t>
        </is>
      </c>
      <c r="B908" s="1" t="n">
        <v>43977</v>
      </c>
      <c r="C908" s="1" t="n">
        <v>45203</v>
      </c>
      <c r="D908" t="inlineStr">
        <is>
          <t>HALLANDS LÄN</t>
        </is>
      </c>
      <c r="E908" t="inlineStr">
        <is>
          <t>HALMSTAD</t>
        </is>
      </c>
      <c r="G908" t="n">
        <v>0.6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24631-2020</t>
        </is>
      </c>
      <c r="B909" s="1" t="n">
        <v>43977</v>
      </c>
      <c r="C909" s="1" t="n">
        <v>45203</v>
      </c>
      <c r="D909" t="inlineStr">
        <is>
          <t>HALLANDS LÄN</t>
        </is>
      </c>
      <c r="E909" t="inlineStr">
        <is>
          <t>KUNGSBACKA</t>
        </is>
      </c>
      <c r="G909" t="n">
        <v>2.7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24634-2020</t>
        </is>
      </c>
      <c r="B910" s="1" t="n">
        <v>43977</v>
      </c>
      <c r="C910" s="1" t="n">
        <v>45203</v>
      </c>
      <c r="D910" t="inlineStr">
        <is>
          <t>HALLANDS LÄN</t>
        </is>
      </c>
      <c r="E910" t="inlineStr">
        <is>
          <t>KUNGSBACKA</t>
        </is>
      </c>
      <c r="G910" t="n">
        <v>3.3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24686-2020</t>
        </is>
      </c>
      <c r="B911" s="1" t="n">
        <v>43978</v>
      </c>
      <c r="C911" s="1" t="n">
        <v>45203</v>
      </c>
      <c r="D911" t="inlineStr">
        <is>
          <t>HALLANDS LÄN</t>
        </is>
      </c>
      <c r="E911" t="inlineStr">
        <is>
          <t>HALMSTAD</t>
        </is>
      </c>
      <c r="G911" t="n">
        <v>0.2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24717-2020</t>
        </is>
      </c>
      <c r="B912" s="1" t="n">
        <v>43978</v>
      </c>
      <c r="C912" s="1" t="n">
        <v>45203</v>
      </c>
      <c r="D912" t="inlineStr">
        <is>
          <t>HALLANDS LÄN</t>
        </is>
      </c>
      <c r="E912" t="inlineStr">
        <is>
          <t>FALKENBERG</t>
        </is>
      </c>
      <c r="G912" t="n">
        <v>5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24848-2020</t>
        </is>
      </c>
      <c r="B913" s="1" t="n">
        <v>43978</v>
      </c>
      <c r="C913" s="1" t="n">
        <v>45203</v>
      </c>
      <c r="D913" t="inlineStr">
        <is>
          <t>HALLANDS LÄN</t>
        </is>
      </c>
      <c r="E913" t="inlineStr">
        <is>
          <t>HALMSTAD</t>
        </is>
      </c>
      <c r="G913" t="n">
        <v>6.3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25077-2020</t>
        </is>
      </c>
      <c r="B914" s="1" t="n">
        <v>43978</v>
      </c>
      <c r="C914" s="1" t="n">
        <v>45203</v>
      </c>
      <c r="D914" t="inlineStr">
        <is>
          <t>HALLANDS LÄN</t>
        </is>
      </c>
      <c r="E914" t="inlineStr">
        <is>
          <t>FALKENBERG</t>
        </is>
      </c>
      <c r="G914" t="n">
        <v>0.8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24745-2020</t>
        </is>
      </c>
      <c r="B915" s="1" t="n">
        <v>43978</v>
      </c>
      <c r="C915" s="1" t="n">
        <v>45203</v>
      </c>
      <c r="D915" t="inlineStr">
        <is>
          <t>HALLANDS LÄN</t>
        </is>
      </c>
      <c r="E915" t="inlineStr">
        <is>
          <t>FALKENBERG</t>
        </is>
      </c>
      <c r="G915" t="n">
        <v>2.9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25083-2020</t>
        </is>
      </c>
      <c r="B916" s="1" t="n">
        <v>43979</v>
      </c>
      <c r="C916" s="1" t="n">
        <v>45203</v>
      </c>
      <c r="D916" t="inlineStr">
        <is>
          <t>HALLANDS LÄN</t>
        </is>
      </c>
      <c r="E916" t="inlineStr">
        <is>
          <t>VARBERG</t>
        </is>
      </c>
      <c r="G916" t="n">
        <v>1.2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25278-2020</t>
        </is>
      </c>
      <c r="B917" s="1" t="n">
        <v>43980</v>
      </c>
      <c r="C917" s="1" t="n">
        <v>45203</v>
      </c>
      <c r="D917" t="inlineStr">
        <is>
          <t>HALLANDS LÄN</t>
        </is>
      </c>
      <c r="E917" t="inlineStr">
        <is>
          <t>FALKENBERG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25371-2020</t>
        </is>
      </c>
      <c r="B918" s="1" t="n">
        <v>43980</v>
      </c>
      <c r="C918" s="1" t="n">
        <v>45203</v>
      </c>
      <c r="D918" t="inlineStr">
        <is>
          <t>HALLANDS LÄN</t>
        </is>
      </c>
      <c r="E918" t="inlineStr">
        <is>
          <t>VARBERG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25636-2020</t>
        </is>
      </c>
      <c r="B919" s="1" t="n">
        <v>43983</v>
      </c>
      <c r="C919" s="1" t="n">
        <v>45203</v>
      </c>
      <c r="D919" t="inlineStr">
        <is>
          <t>HALLANDS LÄN</t>
        </is>
      </c>
      <c r="E919" t="inlineStr">
        <is>
          <t>HYLTE</t>
        </is>
      </c>
      <c r="G919" t="n">
        <v>1.4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25626-2020</t>
        </is>
      </c>
      <c r="B920" s="1" t="n">
        <v>43983</v>
      </c>
      <c r="C920" s="1" t="n">
        <v>45203</v>
      </c>
      <c r="D920" t="inlineStr">
        <is>
          <t>HALLANDS LÄN</t>
        </is>
      </c>
      <c r="E920" t="inlineStr">
        <is>
          <t>HYLTE</t>
        </is>
      </c>
      <c r="G920" t="n">
        <v>0.9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25638-2020</t>
        </is>
      </c>
      <c r="B921" s="1" t="n">
        <v>43983</v>
      </c>
      <c r="C921" s="1" t="n">
        <v>45203</v>
      </c>
      <c r="D921" t="inlineStr">
        <is>
          <t>HALLANDS LÄN</t>
        </is>
      </c>
      <c r="E921" t="inlineStr">
        <is>
          <t>HYLTE</t>
        </is>
      </c>
      <c r="G921" t="n">
        <v>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26042-2020</t>
        </is>
      </c>
      <c r="B922" s="1" t="n">
        <v>43985</v>
      </c>
      <c r="C922" s="1" t="n">
        <v>45203</v>
      </c>
      <c r="D922" t="inlineStr">
        <is>
          <t>HALLANDS LÄN</t>
        </is>
      </c>
      <c r="E922" t="inlineStr">
        <is>
          <t>LAHOLM</t>
        </is>
      </c>
      <c r="G922" t="n">
        <v>0.5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25960-2020</t>
        </is>
      </c>
      <c r="B923" s="1" t="n">
        <v>43985</v>
      </c>
      <c r="C923" s="1" t="n">
        <v>45203</v>
      </c>
      <c r="D923" t="inlineStr">
        <is>
          <t>HALLANDS LÄN</t>
        </is>
      </c>
      <c r="E923" t="inlineStr">
        <is>
          <t>KUNGSBACKA</t>
        </is>
      </c>
      <c r="G923" t="n">
        <v>2.2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26231-2020</t>
        </is>
      </c>
      <c r="B924" s="1" t="n">
        <v>43986</v>
      </c>
      <c r="C924" s="1" t="n">
        <v>45203</v>
      </c>
      <c r="D924" t="inlineStr">
        <is>
          <t>HALLANDS LÄN</t>
        </is>
      </c>
      <c r="E924" t="inlineStr">
        <is>
          <t>FALKENBERG</t>
        </is>
      </c>
      <c r="G924" t="n">
        <v>2.6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26294-2020</t>
        </is>
      </c>
      <c r="B925" s="1" t="n">
        <v>43986</v>
      </c>
      <c r="C925" s="1" t="n">
        <v>45203</v>
      </c>
      <c r="D925" t="inlineStr">
        <is>
          <t>HALLANDS LÄN</t>
        </is>
      </c>
      <c r="E925" t="inlineStr">
        <is>
          <t>HALMSTAD</t>
        </is>
      </c>
      <c r="G925" t="n">
        <v>0.7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26960-2020</t>
        </is>
      </c>
      <c r="B926" s="1" t="n">
        <v>43990</v>
      </c>
      <c r="C926" s="1" t="n">
        <v>45203</v>
      </c>
      <c r="D926" t="inlineStr">
        <is>
          <t>HALLANDS LÄN</t>
        </is>
      </c>
      <c r="E926" t="inlineStr">
        <is>
          <t>LAHOLM</t>
        </is>
      </c>
      <c r="G926" t="n">
        <v>1.9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26692-2020</t>
        </is>
      </c>
      <c r="B927" s="1" t="n">
        <v>43990</v>
      </c>
      <c r="C927" s="1" t="n">
        <v>45203</v>
      </c>
      <c r="D927" t="inlineStr">
        <is>
          <t>HALLANDS LÄN</t>
        </is>
      </c>
      <c r="E927" t="inlineStr">
        <is>
          <t>VARBERG</t>
        </is>
      </c>
      <c r="G927" t="n">
        <v>1.3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27024-2020</t>
        </is>
      </c>
      <c r="B928" s="1" t="n">
        <v>43991</v>
      </c>
      <c r="C928" s="1" t="n">
        <v>45203</v>
      </c>
      <c r="D928" t="inlineStr">
        <is>
          <t>HALLANDS LÄN</t>
        </is>
      </c>
      <c r="E928" t="inlineStr">
        <is>
          <t>HALMSTAD</t>
        </is>
      </c>
      <c r="G928" t="n">
        <v>3.3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27021-2020</t>
        </is>
      </c>
      <c r="B929" s="1" t="n">
        <v>43991</v>
      </c>
      <c r="C929" s="1" t="n">
        <v>45203</v>
      </c>
      <c r="D929" t="inlineStr">
        <is>
          <t>HALLANDS LÄN</t>
        </is>
      </c>
      <c r="E929" t="inlineStr">
        <is>
          <t>HALMSTAD</t>
        </is>
      </c>
      <c r="G929" t="n">
        <v>3.3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27386-2020</t>
        </is>
      </c>
      <c r="B930" s="1" t="n">
        <v>43992</v>
      </c>
      <c r="C930" s="1" t="n">
        <v>45203</v>
      </c>
      <c r="D930" t="inlineStr">
        <is>
          <t>HALLANDS LÄN</t>
        </is>
      </c>
      <c r="E930" t="inlineStr">
        <is>
          <t>VARBERG</t>
        </is>
      </c>
      <c r="G930" t="n">
        <v>4.2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27795-2020</t>
        </is>
      </c>
      <c r="B931" s="1" t="n">
        <v>43994</v>
      </c>
      <c r="C931" s="1" t="n">
        <v>45203</v>
      </c>
      <c r="D931" t="inlineStr">
        <is>
          <t>HALLANDS LÄN</t>
        </is>
      </c>
      <c r="E931" t="inlineStr">
        <is>
          <t>HALMSTAD</t>
        </is>
      </c>
      <c r="G931" t="n">
        <v>0.5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28111-2020</t>
        </is>
      </c>
      <c r="B932" s="1" t="n">
        <v>43994</v>
      </c>
      <c r="C932" s="1" t="n">
        <v>45203</v>
      </c>
      <c r="D932" t="inlineStr">
        <is>
          <t>HALLANDS LÄN</t>
        </is>
      </c>
      <c r="E932" t="inlineStr">
        <is>
          <t>KUNGSBACKA</t>
        </is>
      </c>
      <c r="G932" t="n">
        <v>5.8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28639-2020</t>
        </is>
      </c>
      <c r="B933" s="1" t="n">
        <v>43999</v>
      </c>
      <c r="C933" s="1" t="n">
        <v>45203</v>
      </c>
      <c r="D933" t="inlineStr">
        <is>
          <t>HALLANDS LÄN</t>
        </is>
      </c>
      <c r="E933" t="inlineStr">
        <is>
          <t>HALMSTAD</t>
        </is>
      </c>
      <c r="F933" t="inlineStr">
        <is>
          <t>Bergvik skog väst AB</t>
        </is>
      </c>
      <c r="G933" t="n">
        <v>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28657-2020</t>
        </is>
      </c>
      <c r="B934" s="1" t="n">
        <v>43999</v>
      </c>
      <c r="C934" s="1" t="n">
        <v>45203</v>
      </c>
      <c r="D934" t="inlineStr">
        <is>
          <t>HALLANDS LÄN</t>
        </is>
      </c>
      <c r="E934" t="inlineStr">
        <is>
          <t>HALMSTAD</t>
        </is>
      </c>
      <c r="F934" t="inlineStr">
        <is>
          <t>Bergvik skog väst AB</t>
        </is>
      </c>
      <c r="G934" t="n">
        <v>1.3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28651-2020</t>
        </is>
      </c>
      <c r="B935" s="1" t="n">
        <v>43999</v>
      </c>
      <c r="C935" s="1" t="n">
        <v>45203</v>
      </c>
      <c r="D935" t="inlineStr">
        <is>
          <t>HALLANDS LÄN</t>
        </is>
      </c>
      <c r="E935" t="inlineStr">
        <is>
          <t>HALMSTAD</t>
        </is>
      </c>
      <c r="F935" t="inlineStr">
        <is>
          <t>Bergvik skog väst AB</t>
        </is>
      </c>
      <c r="G935" t="n">
        <v>1.7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28841-2020</t>
        </is>
      </c>
      <c r="B936" s="1" t="n">
        <v>44000</v>
      </c>
      <c r="C936" s="1" t="n">
        <v>45203</v>
      </c>
      <c r="D936" t="inlineStr">
        <is>
          <t>HALLANDS LÄN</t>
        </is>
      </c>
      <c r="E936" t="inlineStr">
        <is>
          <t>HALMSTAD</t>
        </is>
      </c>
      <c r="G936" t="n">
        <v>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28822-2020</t>
        </is>
      </c>
      <c r="B937" s="1" t="n">
        <v>44000</v>
      </c>
      <c r="C937" s="1" t="n">
        <v>45203</v>
      </c>
      <c r="D937" t="inlineStr">
        <is>
          <t>HALLANDS LÄN</t>
        </is>
      </c>
      <c r="E937" t="inlineStr">
        <is>
          <t>HYLTE</t>
        </is>
      </c>
      <c r="G937" t="n">
        <v>3.2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29265-2020</t>
        </is>
      </c>
      <c r="B938" s="1" t="n">
        <v>44004</v>
      </c>
      <c r="C938" s="1" t="n">
        <v>45203</v>
      </c>
      <c r="D938" t="inlineStr">
        <is>
          <t>HALLANDS LÄN</t>
        </is>
      </c>
      <c r="E938" t="inlineStr">
        <is>
          <t>HALMSTAD</t>
        </is>
      </c>
      <c r="G938" t="n">
        <v>1.3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29629-2020</t>
        </is>
      </c>
      <c r="B939" s="1" t="n">
        <v>44005</v>
      </c>
      <c r="C939" s="1" t="n">
        <v>45203</v>
      </c>
      <c r="D939" t="inlineStr">
        <is>
          <t>HALLANDS LÄN</t>
        </is>
      </c>
      <c r="E939" t="inlineStr">
        <is>
          <t>KUNGSBACKA</t>
        </is>
      </c>
      <c r="G939" t="n">
        <v>0.5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29553-2020</t>
        </is>
      </c>
      <c r="B940" s="1" t="n">
        <v>44005</v>
      </c>
      <c r="C940" s="1" t="n">
        <v>45203</v>
      </c>
      <c r="D940" t="inlineStr">
        <is>
          <t>HALLANDS LÄN</t>
        </is>
      </c>
      <c r="E940" t="inlineStr">
        <is>
          <t>FALKENBERG</t>
        </is>
      </c>
      <c r="G940" t="n">
        <v>7.3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29535-2020</t>
        </is>
      </c>
      <c r="B941" s="1" t="n">
        <v>44005</v>
      </c>
      <c r="C941" s="1" t="n">
        <v>45203</v>
      </c>
      <c r="D941" t="inlineStr">
        <is>
          <t>HALLANDS LÄN</t>
        </is>
      </c>
      <c r="E941" t="inlineStr">
        <is>
          <t>HALMSTAD</t>
        </is>
      </c>
      <c r="F941" t="inlineStr">
        <is>
          <t>Kommuner</t>
        </is>
      </c>
      <c r="G941" t="n">
        <v>1.5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29619-2020</t>
        </is>
      </c>
      <c r="B942" s="1" t="n">
        <v>44005</v>
      </c>
      <c r="C942" s="1" t="n">
        <v>45203</v>
      </c>
      <c r="D942" t="inlineStr">
        <is>
          <t>HALLANDS LÄN</t>
        </is>
      </c>
      <c r="E942" t="inlineStr">
        <is>
          <t>LAHOLM</t>
        </is>
      </c>
      <c r="G942" t="n">
        <v>2.2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30416-2020</t>
        </is>
      </c>
      <c r="B943" s="1" t="n">
        <v>44007</v>
      </c>
      <c r="C943" s="1" t="n">
        <v>45203</v>
      </c>
      <c r="D943" t="inlineStr">
        <is>
          <t>HALLANDS LÄN</t>
        </is>
      </c>
      <c r="E943" t="inlineStr">
        <is>
          <t>HYLTE</t>
        </is>
      </c>
      <c r="G943" t="n">
        <v>0.4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30440-2020</t>
        </is>
      </c>
      <c r="B944" s="1" t="n">
        <v>44007</v>
      </c>
      <c r="C944" s="1" t="n">
        <v>45203</v>
      </c>
      <c r="D944" t="inlineStr">
        <is>
          <t>HALLANDS LÄN</t>
        </is>
      </c>
      <c r="E944" t="inlineStr">
        <is>
          <t>LAHOLM</t>
        </is>
      </c>
      <c r="G944" t="n">
        <v>0.4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30539-2020</t>
        </is>
      </c>
      <c r="B945" s="1" t="n">
        <v>44008</v>
      </c>
      <c r="C945" s="1" t="n">
        <v>45203</v>
      </c>
      <c r="D945" t="inlineStr">
        <is>
          <t>HALLANDS LÄN</t>
        </is>
      </c>
      <c r="E945" t="inlineStr">
        <is>
          <t>FALKENBERG</t>
        </is>
      </c>
      <c r="G945" t="n">
        <v>0.9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30693-2020</t>
        </is>
      </c>
      <c r="B946" s="1" t="n">
        <v>44008</v>
      </c>
      <c r="C946" s="1" t="n">
        <v>45203</v>
      </c>
      <c r="D946" t="inlineStr">
        <is>
          <t>HALLANDS LÄN</t>
        </is>
      </c>
      <c r="E946" t="inlineStr">
        <is>
          <t>HALMSTAD</t>
        </is>
      </c>
      <c r="F946" t="inlineStr">
        <is>
          <t>Bergvik skog väst AB</t>
        </is>
      </c>
      <c r="G946" t="n">
        <v>1.5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30536-2020</t>
        </is>
      </c>
      <c r="B947" s="1" t="n">
        <v>44008</v>
      </c>
      <c r="C947" s="1" t="n">
        <v>45203</v>
      </c>
      <c r="D947" t="inlineStr">
        <is>
          <t>HALLANDS LÄN</t>
        </is>
      </c>
      <c r="E947" t="inlineStr">
        <is>
          <t>FALKENBERG</t>
        </is>
      </c>
      <c r="G947" t="n">
        <v>1.3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31306-2020</t>
        </is>
      </c>
      <c r="B948" s="1" t="n">
        <v>44012</v>
      </c>
      <c r="C948" s="1" t="n">
        <v>45203</v>
      </c>
      <c r="D948" t="inlineStr">
        <is>
          <t>HALLANDS LÄN</t>
        </is>
      </c>
      <c r="E948" t="inlineStr">
        <is>
          <t>LAHOLM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31104-2020</t>
        </is>
      </c>
      <c r="B949" s="1" t="n">
        <v>44012</v>
      </c>
      <c r="C949" s="1" t="n">
        <v>45203</v>
      </c>
      <c r="D949" t="inlineStr">
        <is>
          <t>HALLANDS LÄN</t>
        </is>
      </c>
      <c r="E949" t="inlineStr">
        <is>
          <t>KUNGSBACKA</t>
        </is>
      </c>
      <c r="G949" t="n">
        <v>7.1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31304-2020</t>
        </is>
      </c>
      <c r="B950" s="1" t="n">
        <v>44012</v>
      </c>
      <c r="C950" s="1" t="n">
        <v>45203</v>
      </c>
      <c r="D950" t="inlineStr">
        <is>
          <t>HALLANDS LÄN</t>
        </is>
      </c>
      <c r="E950" t="inlineStr">
        <is>
          <t>LAHOLM</t>
        </is>
      </c>
      <c r="G950" t="n">
        <v>1.2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31672-2020</t>
        </is>
      </c>
      <c r="B951" s="1" t="n">
        <v>44014</v>
      </c>
      <c r="C951" s="1" t="n">
        <v>45203</v>
      </c>
      <c r="D951" t="inlineStr">
        <is>
          <t>HALLANDS LÄN</t>
        </is>
      </c>
      <c r="E951" t="inlineStr">
        <is>
          <t>LAHOLM</t>
        </is>
      </c>
      <c r="G951" t="n">
        <v>1.2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32086-2020</t>
        </is>
      </c>
      <c r="B952" s="1" t="n">
        <v>44015</v>
      </c>
      <c r="C952" s="1" t="n">
        <v>45203</v>
      </c>
      <c r="D952" t="inlineStr">
        <is>
          <t>HALLANDS LÄN</t>
        </is>
      </c>
      <c r="E952" t="inlineStr">
        <is>
          <t>VARBERG</t>
        </is>
      </c>
      <c r="G952" t="n">
        <v>1.4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32083-2020</t>
        </is>
      </c>
      <c r="B953" s="1" t="n">
        <v>44015</v>
      </c>
      <c r="C953" s="1" t="n">
        <v>45203</v>
      </c>
      <c r="D953" t="inlineStr">
        <is>
          <t>HALLANDS LÄN</t>
        </is>
      </c>
      <c r="E953" t="inlineStr">
        <is>
          <t>VARBERG</t>
        </is>
      </c>
      <c r="G953" t="n">
        <v>2.2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32092-2020</t>
        </is>
      </c>
      <c r="B954" s="1" t="n">
        <v>44015</v>
      </c>
      <c r="C954" s="1" t="n">
        <v>45203</v>
      </c>
      <c r="D954" t="inlineStr">
        <is>
          <t>HALLANDS LÄN</t>
        </is>
      </c>
      <c r="E954" t="inlineStr">
        <is>
          <t>FALKENBERG</t>
        </is>
      </c>
      <c r="G954" t="n">
        <v>0.5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32557-2020</t>
        </is>
      </c>
      <c r="B955" s="1" t="n">
        <v>44018</v>
      </c>
      <c r="C955" s="1" t="n">
        <v>45203</v>
      </c>
      <c r="D955" t="inlineStr">
        <is>
          <t>HALLANDS LÄN</t>
        </is>
      </c>
      <c r="E955" t="inlineStr">
        <is>
          <t>VARBERG</t>
        </is>
      </c>
      <c r="G955" t="n">
        <v>0.3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32491-2020</t>
        </is>
      </c>
      <c r="B956" s="1" t="n">
        <v>44018</v>
      </c>
      <c r="C956" s="1" t="n">
        <v>45203</v>
      </c>
      <c r="D956" t="inlineStr">
        <is>
          <t>HALLANDS LÄN</t>
        </is>
      </c>
      <c r="E956" t="inlineStr">
        <is>
          <t>FALKENBERG</t>
        </is>
      </c>
      <c r="G956" t="n">
        <v>4.3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32446-2020</t>
        </is>
      </c>
      <c r="B957" s="1" t="n">
        <v>44018</v>
      </c>
      <c r="C957" s="1" t="n">
        <v>45203</v>
      </c>
      <c r="D957" t="inlineStr">
        <is>
          <t>HALLANDS LÄN</t>
        </is>
      </c>
      <c r="E957" t="inlineStr">
        <is>
          <t>FALKENBERG</t>
        </is>
      </c>
      <c r="G957" t="n">
        <v>0.7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32946-2020</t>
        </is>
      </c>
      <c r="B958" s="1" t="n">
        <v>44019</v>
      </c>
      <c r="C958" s="1" t="n">
        <v>45203</v>
      </c>
      <c r="D958" t="inlineStr">
        <is>
          <t>HALLANDS LÄN</t>
        </is>
      </c>
      <c r="E958" t="inlineStr">
        <is>
          <t>HYLTE</t>
        </is>
      </c>
      <c r="G958" t="n">
        <v>3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32893-2020</t>
        </is>
      </c>
      <c r="B959" s="1" t="n">
        <v>44020</v>
      </c>
      <c r="C959" s="1" t="n">
        <v>45203</v>
      </c>
      <c r="D959" t="inlineStr">
        <is>
          <t>HALLANDS LÄN</t>
        </is>
      </c>
      <c r="E959" t="inlineStr">
        <is>
          <t>HYLTE</t>
        </is>
      </c>
      <c r="G959" t="n">
        <v>0.8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32802-2020</t>
        </is>
      </c>
      <c r="B960" s="1" t="n">
        <v>44020</v>
      </c>
      <c r="C960" s="1" t="n">
        <v>45203</v>
      </c>
      <c r="D960" t="inlineStr">
        <is>
          <t>HALLANDS LÄN</t>
        </is>
      </c>
      <c r="E960" t="inlineStr">
        <is>
          <t>HYLTE</t>
        </is>
      </c>
      <c r="G960" t="n">
        <v>1.1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32898-2020</t>
        </is>
      </c>
      <c r="B961" s="1" t="n">
        <v>44020</v>
      </c>
      <c r="C961" s="1" t="n">
        <v>45203</v>
      </c>
      <c r="D961" t="inlineStr">
        <is>
          <t>HALLANDS LÄN</t>
        </is>
      </c>
      <c r="E961" t="inlineStr">
        <is>
          <t>HYLTE</t>
        </is>
      </c>
      <c r="G961" t="n">
        <v>0.5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33527-2020</t>
        </is>
      </c>
      <c r="B962" s="1" t="n">
        <v>44021</v>
      </c>
      <c r="C962" s="1" t="n">
        <v>45203</v>
      </c>
      <c r="D962" t="inlineStr">
        <is>
          <t>HALLANDS LÄN</t>
        </is>
      </c>
      <c r="E962" t="inlineStr">
        <is>
          <t>HYLTE</t>
        </is>
      </c>
      <c r="G962" t="n">
        <v>3.4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33077-2020</t>
        </is>
      </c>
      <c r="B963" s="1" t="n">
        <v>44021</v>
      </c>
      <c r="C963" s="1" t="n">
        <v>45203</v>
      </c>
      <c r="D963" t="inlineStr">
        <is>
          <t>HALLANDS LÄN</t>
        </is>
      </c>
      <c r="E963" t="inlineStr">
        <is>
          <t>HYLTE</t>
        </is>
      </c>
      <c r="F963" t="inlineStr">
        <is>
          <t>Bergvik skog väst AB</t>
        </is>
      </c>
      <c r="G963" t="n">
        <v>0.5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33238-2020</t>
        </is>
      </c>
      <c r="B964" s="1" t="n">
        <v>44022</v>
      </c>
      <c r="C964" s="1" t="n">
        <v>45203</v>
      </c>
      <c r="D964" t="inlineStr">
        <is>
          <t>HALLANDS LÄN</t>
        </is>
      </c>
      <c r="E964" t="inlineStr">
        <is>
          <t>LAHOLM</t>
        </is>
      </c>
      <c r="G964" t="n">
        <v>1.1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33403-2020</t>
        </is>
      </c>
      <c r="B965" s="1" t="n">
        <v>44022</v>
      </c>
      <c r="C965" s="1" t="n">
        <v>45203</v>
      </c>
      <c r="D965" t="inlineStr">
        <is>
          <t>HALLANDS LÄN</t>
        </is>
      </c>
      <c r="E965" t="inlineStr">
        <is>
          <t>HYLTE</t>
        </is>
      </c>
      <c r="G965" t="n">
        <v>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33242-2020</t>
        </is>
      </c>
      <c r="B966" s="1" t="n">
        <v>44022</v>
      </c>
      <c r="C966" s="1" t="n">
        <v>45203</v>
      </c>
      <c r="D966" t="inlineStr">
        <is>
          <t>HALLANDS LÄN</t>
        </is>
      </c>
      <c r="E966" t="inlineStr">
        <is>
          <t>LAHOLM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33266-2020</t>
        </is>
      </c>
      <c r="B967" s="1" t="n">
        <v>44022</v>
      </c>
      <c r="C967" s="1" t="n">
        <v>45203</v>
      </c>
      <c r="D967" t="inlineStr">
        <is>
          <t>HALLANDS LÄN</t>
        </is>
      </c>
      <c r="E967" t="inlineStr">
        <is>
          <t>HYLTE</t>
        </is>
      </c>
      <c r="G967" t="n">
        <v>0.8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33308-2020</t>
        </is>
      </c>
      <c r="B968" s="1" t="n">
        <v>44022</v>
      </c>
      <c r="C968" s="1" t="n">
        <v>45203</v>
      </c>
      <c r="D968" t="inlineStr">
        <is>
          <t>HALLANDS LÄN</t>
        </is>
      </c>
      <c r="E968" t="inlineStr">
        <is>
          <t>HALMSTAD</t>
        </is>
      </c>
      <c r="G968" t="n">
        <v>2.3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33241-2020</t>
        </is>
      </c>
      <c r="B969" s="1" t="n">
        <v>44022</v>
      </c>
      <c r="C969" s="1" t="n">
        <v>45203</v>
      </c>
      <c r="D969" t="inlineStr">
        <is>
          <t>HALLANDS LÄN</t>
        </is>
      </c>
      <c r="E969" t="inlineStr">
        <is>
          <t>LAHOLM</t>
        </is>
      </c>
      <c r="G969" t="n">
        <v>4.3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33528-2020</t>
        </is>
      </c>
      <c r="B970" s="1" t="n">
        <v>44025</v>
      </c>
      <c r="C970" s="1" t="n">
        <v>45203</v>
      </c>
      <c r="D970" t="inlineStr">
        <is>
          <t>HALLANDS LÄN</t>
        </is>
      </c>
      <c r="E970" t="inlineStr">
        <is>
          <t>KUNGSBACKA</t>
        </is>
      </c>
      <c r="G970" t="n">
        <v>1.3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33529-2020</t>
        </is>
      </c>
      <c r="B971" s="1" t="n">
        <v>44025</v>
      </c>
      <c r="C971" s="1" t="n">
        <v>45203</v>
      </c>
      <c r="D971" t="inlineStr">
        <is>
          <t>HALLANDS LÄN</t>
        </is>
      </c>
      <c r="E971" t="inlineStr">
        <is>
          <t>HYLTE</t>
        </is>
      </c>
      <c r="G971" t="n">
        <v>1.8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33599-2020</t>
        </is>
      </c>
      <c r="B972" s="1" t="n">
        <v>44025</v>
      </c>
      <c r="C972" s="1" t="n">
        <v>45203</v>
      </c>
      <c r="D972" t="inlineStr">
        <is>
          <t>HALLANDS LÄN</t>
        </is>
      </c>
      <c r="E972" t="inlineStr">
        <is>
          <t>VARBERG</t>
        </is>
      </c>
      <c r="G972" t="n">
        <v>0.5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33772-2020</t>
        </is>
      </c>
      <c r="B973" s="1" t="n">
        <v>44026</v>
      </c>
      <c r="C973" s="1" t="n">
        <v>45203</v>
      </c>
      <c r="D973" t="inlineStr">
        <is>
          <t>HALLANDS LÄN</t>
        </is>
      </c>
      <c r="E973" t="inlineStr">
        <is>
          <t>FALKENBERG</t>
        </is>
      </c>
      <c r="G973" t="n">
        <v>1.8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33971-2020</t>
        </is>
      </c>
      <c r="B974" s="1" t="n">
        <v>44028</v>
      </c>
      <c r="C974" s="1" t="n">
        <v>45203</v>
      </c>
      <c r="D974" t="inlineStr">
        <is>
          <t>HALLANDS LÄN</t>
        </is>
      </c>
      <c r="E974" t="inlineStr">
        <is>
          <t>HYLTE</t>
        </is>
      </c>
      <c r="G974" t="n">
        <v>1.3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34597-2020</t>
        </is>
      </c>
      <c r="B975" s="1" t="n">
        <v>44034</v>
      </c>
      <c r="C975" s="1" t="n">
        <v>45203</v>
      </c>
      <c r="D975" t="inlineStr">
        <is>
          <t>HALLANDS LÄN</t>
        </is>
      </c>
      <c r="E975" t="inlineStr">
        <is>
          <t>HALMSTAD</t>
        </is>
      </c>
      <c r="G975" t="n">
        <v>1.4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34879-2020</t>
        </is>
      </c>
      <c r="B976" s="1" t="n">
        <v>44036</v>
      </c>
      <c r="C976" s="1" t="n">
        <v>45203</v>
      </c>
      <c r="D976" t="inlineStr">
        <is>
          <t>HALLANDS LÄN</t>
        </is>
      </c>
      <c r="E976" t="inlineStr">
        <is>
          <t>HYLTE</t>
        </is>
      </c>
      <c r="G976" t="n">
        <v>2.9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34936-2020</t>
        </is>
      </c>
      <c r="B977" s="1" t="n">
        <v>44037</v>
      </c>
      <c r="C977" s="1" t="n">
        <v>45203</v>
      </c>
      <c r="D977" t="inlineStr">
        <is>
          <t>HALLANDS LÄN</t>
        </is>
      </c>
      <c r="E977" t="inlineStr">
        <is>
          <t>KUNGSBACKA</t>
        </is>
      </c>
      <c r="G977" t="n">
        <v>1.9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35040-2020</t>
        </is>
      </c>
      <c r="B978" s="1" t="n">
        <v>44039</v>
      </c>
      <c r="C978" s="1" t="n">
        <v>45203</v>
      </c>
      <c r="D978" t="inlineStr">
        <is>
          <t>HALLANDS LÄN</t>
        </is>
      </c>
      <c r="E978" t="inlineStr">
        <is>
          <t>HYLTE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34964-2020</t>
        </is>
      </c>
      <c r="B979" s="1" t="n">
        <v>44039</v>
      </c>
      <c r="C979" s="1" t="n">
        <v>45203</v>
      </c>
      <c r="D979" t="inlineStr">
        <is>
          <t>HALLANDS LÄN</t>
        </is>
      </c>
      <c r="E979" t="inlineStr">
        <is>
          <t>KUNGSBACKA</t>
        </is>
      </c>
      <c r="F979" t="inlineStr">
        <is>
          <t>Sveaskog</t>
        </is>
      </c>
      <c r="G979" t="n">
        <v>7.4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35145-2020</t>
        </is>
      </c>
      <c r="B980" s="1" t="n">
        <v>44040</v>
      </c>
      <c r="C980" s="1" t="n">
        <v>45203</v>
      </c>
      <c r="D980" t="inlineStr">
        <is>
          <t>HALLANDS LÄN</t>
        </is>
      </c>
      <c r="E980" t="inlineStr">
        <is>
          <t>LAHOLM</t>
        </is>
      </c>
      <c r="G980" t="n">
        <v>1.9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35325-2020</t>
        </is>
      </c>
      <c r="B981" s="1" t="n">
        <v>44041</v>
      </c>
      <c r="C981" s="1" t="n">
        <v>45203</v>
      </c>
      <c r="D981" t="inlineStr">
        <is>
          <t>HALLANDS LÄN</t>
        </is>
      </c>
      <c r="E981" t="inlineStr">
        <is>
          <t>HYLTE</t>
        </is>
      </c>
      <c r="G981" t="n">
        <v>0.7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35275-2020</t>
        </is>
      </c>
      <c r="B982" s="1" t="n">
        <v>44041</v>
      </c>
      <c r="C982" s="1" t="n">
        <v>45203</v>
      </c>
      <c r="D982" t="inlineStr">
        <is>
          <t>HALLANDS LÄN</t>
        </is>
      </c>
      <c r="E982" t="inlineStr">
        <is>
          <t>KUNGSBACKA</t>
        </is>
      </c>
      <c r="G982" t="n">
        <v>5.4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35530-2020</t>
        </is>
      </c>
      <c r="B983" s="1" t="n">
        <v>44043</v>
      </c>
      <c r="C983" s="1" t="n">
        <v>45203</v>
      </c>
      <c r="D983" t="inlineStr">
        <is>
          <t>HALLANDS LÄN</t>
        </is>
      </c>
      <c r="E983" t="inlineStr">
        <is>
          <t>HYLTE</t>
        </is>
      </c>
      <c r="G983" t="n">
        <v>1.9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35653-2020</t>
        </is>
      </c>
      <c r="B984" s="1" t="n">
        <v>44046</v>
      </c>
      <c r="C984" s="1" t="n">
        <v>45203</v>
      </c>
      <c r="D984" t="inlineStr">
        <is>
          <t>HALLANDS LÄN</t>
        </is>
      </c>
      <c r="E984" t="inlineStr">
        <is>
          <t>FALKENBERG</t>
        </is>
      </c>
      <c r="G984" t="n">
        <v>0.7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35685-2020</t>
        </is>
      </c>
      <c r="B985" s="1" t="n">
        <v>44046</v>
      </c>
      <c r="C985" s="1" t="n">
        <v>45203</v>
      </c>
      <c r="D985" t="inlineStr">
        <is>
          <t>HALLANDS LÄN</t>
        </is>
      </c>
      <c r="E985" t="inlineStr">
        <is>
          <t>HYLTE</t>
        </is>
      </c>
      <c r="G985" t="n">
        <v>0.4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35956-2020</t>
        </is>
      </c>
      <c r="B986" s="1" t="n">
        <v>44047</v>
      </c>
      <c r="C986" s="1" t="n">
        <v>45203</v>
      </c>
      <c r="D986" t="inlineStr">
        <is>
          <t>HALLANDS LÄN</t>
        </is>
      </c>
      <c r="E986" t="inlineStr">
        <is>
          <t>LAHOLM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36129-2020</t>
        </is>
      </c>
      <c r="B987" s="1" t="n">
        <v>44048</v>
      </c>
      <c r="C987" s="1" t="n">
        <v>45203</v>
      </c>
      <c r="D987" t="inlineStr">
        <is>
          <t>HALLANDS LÄN</t>
        </is>
      </c>
      <c r="E987" t="inlineStr">
        <is>
          <t>HALMSTAD</t>
        </is>
      </c>
      <c r="G987" t="n">
        <v>1.2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36483-2020</t>
        </is>
      </c>
      <c r="B988" s="1" t="n">
        <v>44050</v>
      </c>
      <c r="C988" s="1" t="n">
        <v>45203</v>
      </c>
      <c r="D988" t="inlineStr">
        <is>
          <t>HALLANDS LÄN</t>
        </is>
      </c>
      <c r="E988" t="inlineStr">
        <is>
          <t>LAHOLM</t>
        </is>
      </c>
      <c r="G988" t="n">
        <v>1.4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37477-2020</t>
        </is>
      </c>
      <c r="B989" s="1" t="n">
        <v>44055</v>
      </c>
      <c r="C989" s="1" t="n">
        <v>45203</v>
      </c>
      <c r="D989" t="inlineStr">
        <is>
          <t>HALLANDS LÄN</t>
        </is>
      </c>
      <c r="E989" t="inlineStr">
        <is>
          <t>HYLTE</t>
        </is>
      </c>
      <c r="G989" t="n">
        <v>8.6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37539-2020</t>
        </is>
      </c>
      <c r="B990" s="1" t="n">
        <v>44056</v>
      </c>
      <c r="C990" s="1" t="n">
        <v>45203</v>
      </c>
      <c r="D990" t="inlineStr">
        <is>
          <t>HALLANDS LÄN</t>
        </is>
      </c>
      <c r="E990" t="inlineStr">
        <is>
          <t>VARBERG</t>
        </is>
      </c>
      <c r="G990" t="n">
        <v>1.5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37607-2020</t>
        </is>
      </c>
      <c r="B991" s="1" t="n">
        <v>44056</v>
      </c>
      <c r="C991" s="1" t="n">
        <v>45203</v>
      </c>
      <c r="D991" t="inlineStr">
        <is>
          <t>HALLANDS LÄN</t>
        </is>
      </c>
      <c r="E991" t="inlineStr">
        <is>
          <t>VARBERG</t>
        </is>
      </c>
      <c r="G991" t="n">
        <v>0.5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37792-2020</t>
        </is>
      </c>
      <c r="B992" s="1" t="n">
        <v>44057</v>
      </c>
      <c r="C992" s="1" t="n">
        <v>45203</v>
      </c>
      <c r="D992" t="inlineStr">
        <is>
          <t>HALLANDS LÄN</t>
        </is>
      </c>
      <c r="E992" t="inlineStr">
        <is>
          <t>HALMSTAD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38378-2020</t>
        </is>
      </c>
      <c r="B993" s="1" t="n">
        <v>44060</v>
      </c>
      <c r="C993" s="1" t="n">
        <v>45203</v>
      </c>
      <c r="D993" t="inlineStr">
        <is>
          <t>HALLANDS LÄN</t>
        </is>
      </c>
      <c r="E993" t="inlineStr">
        <is>
          <t>HYLTE</t>
        </is>
      </c>
      <c r="G993" t="n">
        <v>0.5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38906-2020</t>
        </is>
      </c>
      <c r="B994" s="1" t="n">
        <v>44062</v>
      </c>
      <c r="C994" s="1" t="n">
        <v>45203</v>
      </c>
      <c r="D994" t="inlineStr">
        <is>
          <t>HALLANDS LÄN</t>
        </is>
      </c>
      <c r="E994" t="inlineStr">
        <is>
          <t>HYLTE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39247-2020</t>
        </is>
      </c>
      <c r="B995" s="1" t="n">
        <v>44063</v>
      </c>
      <c r="C995" s="1" t="n">
        <v>45203</v>
      </c>
      <c r="D995" t="inlineStr">
        <is>
          <t>HALLANDS LÄN</t>
        </is>
      </c>
      <c r="E995" t="inlineStr">
        <is>
          <t>VARBERG</t>
        </is>
      </c>
      <c r="G995" t="n">
        <v>1.2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39232-2020</t>
        </is>
      </c>
      <c r="B996" s="1" t="n">
        <v>44063</v>
      </c>
      <c r="C996" s="1" t="n">
        <v>45203</v>
      </c>
      <c r="D996" t="inlineStr">
        <is>
          <t>HALLANDS LÄN</t>
        </is>
      </c>
      <c r="E996" t="inlineStr">
        <is>
          <t>VARBERG</t>
        </is>
      </c>
      <c r="G996" t="n">
        <v>2.7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42246-2020</t>
        </is>
      </c>
      <c r="B997" s="1" t="n">
        <v>44067</v>
      </c>
      <c r="C997" s="1" t="n">
        <v>45203</v>
      </c>
      <c r="D997" t="inlineStr">
        <is>
          <t>HALLANDS LÄN</t>
        </is>
      </c>
      <c r="E997" t="inlineStr">
        <is>
          <t>VARBERG</t>
        </is>
      </c>
      <c r="G997" t="n">
        <v>6.3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40270-2020</t>
        </is>
      </c>
      <c r="B998" s="1" t="n">
        <v>44068</v>
      </c>
      <c r="C998" s="1" t="n">
        <v>45203</v>
      </c>
      <c r="D998" t="inlineStr">
        <is>
          <t>HALLANDS LÄN</t>
        </is>
      </c>
      <c r="E998" t="inlineStr">
        <is>
          <t>HALMSTAD</t>
        </is>
      </c>
      <c r="G998" t="n">
        <v>0.8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40488-2020</t>
        </is>
      </c>
      <c r="B999" s="1" t="n">
        <v>44069</v>
      </c>
      <c r="C999" s="1" t="n">
        <v>45203</v>
      </c>
      <c r="D999" t="inlineStr">
        <is>
          <t>HALLANDS LÄN</t>
        </is>
      </c>
      <c r="E999" t="inlineStr">
        <is>
          <t>HALMSTAD</t>
        </is>
      </c>
      <c r="G999" t="n">
        <v>1.2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40862-2020</t>
        </is>
      </c>
      <c r="B1000" s="1" t="n">
        <v>44070</v>
      </c>
      <c r="C1000" s="1" t="n">
        <v>45203</v>
      </c>
      <c r="D1000" t="inlineStr">
        <is>
          <t>HALLANDS LÄN</t>
        </is>
      </c>
      <c r="E1000" t="inlineStr">
        <is>
          <t>FALKENBERG</t>
        </is>
      </c>
      <c r="G1000" t="n">
        <v>1.2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41041-2020</t>
        </is>
      </c>
      <c r="B1001" s="1" t="n">
        <v>44070</v>
      </c>
      <c r="C1001" s="1" t="n">
        <v>45203</v>
      </c>
      <c r="D1001" t="inlineStr">
        <is>
          <t>HALLANDS LÄN</t>
        </is>
      </c>
      <c r="E1001" t="inlineStr">
        <is>
          <t>FALKENBERG</t>
        </is>
      </c>
      <c r="G1001" t="n">
        <v>1.5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41045-2020</t>
        </is>
      </c>
      <c r="B1002" s="1" t="n">
        <v>44071</v>
      </c>
      <c r="C1002" s="1" t="n">
        <v>45203</v>
      </c>
      <c r="D1002" t="inlineStr">
        <is>
          <t>HALLANDS LÄN</t>
        </is>
      </c>
      <c r="E1002" t="inlineStr">
        <is>
          <t>FALKENBERG</t>
        </is>
      </c>
      <c r="G1002" t="n">
        <v>2.5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42015-2020</t>
        </is>
      </c>
      <c r="B1003" s="1" t="n">
        <v>44075</v>
      </c>
      <c r="C1003" s="1" t="n">
        <v>45203</v>
      </c>
      <c r="D1003" t="inlineStr">
        <is>
          <t>HALLANDS LÄN</t>
        </is>
      </c>
      <c r="E1003" t="inlineStr">
        <is>
          <t>HALMSTAD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42339-2020</t>
        </is>
      </c>
      <c r="B1004" s="1" t="n">
        <v>44076</v>
      </c>
      <c r="C1004" s="1" t="n">
        <v>45203</v>
      </c>
      <c r="D1004" t="inlineStr">
        <is>
          <t>HALLANDS LÄN</t>
        </is>
      </c>
      <c r="E1004" t="inlineStr">
        <is>
          <t>HALMSTAD</t>
        </is>
      </c>
      <c r="G1004" t="n">
        <v>1.6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42600-2020</t>
        </is>
      </c>
      <c r="B1005" s="1" t="n">
        <v>44077</v>
      </c>
      <c r="C1005" s="1" t="n">
        <v>45203</v>
      </c>
      <c r="D1005" t="inlineStr">
        <is>
          <t>HALLANDS LÄN</t>
        </is>
      </c>
      <c r="E1005" t="inlineStr">
        <is>
          <t>FALKENBERG</t>
        </is>
      </c>
      <c r="G1005" t="n">
        <v>2.6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44023-2020</t>
        </is>
      </c>
      <c r="B1006" s="1" t="n">
        <v>44083</v>
      </c>
      <c r="C1006" s="1" t="n">
        <v>45203</v>
      </c>
      <c r="D1006" t="inlineStr">
        <is>
          <t>HALLANDS LÄN</t>
        </is>
      </c>
      <c r="E1006" t="inlineStr">
        <is>
          <t>FALKENBERG</t>
        </is>
      </c>
      <c r="G1006" t="n">
        <v>4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44402-2020</t>
        </is>
      </c>
      <c r="B1007" s="1" t="n">
        <v>44084</v>
      </c>
      <c r="C1007" s="1" t="n">
        <v>45203</v>
      </c>
      <c r="D1007" t="inlineStr">
        <is>
          <t>HALLANDS LÄN</t>
        </is>
      </c>
      <c r="E1007" t="inlineStr">
        <is>
          <t>HALMSTAD</t>
        </is>
      </c>
      <c r="G1007" t="n">
        <v>5.4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45019-2020</t>
        </is>
      </c>
      <c r="B1008" s="1" t="n">
        <v>44088</v>
      </c>
      <c r="C1008" s="1" t="n">
        <v>45203</v>
      </c>
      <c r="D1008" t="inlineStr">
        <is>
          <t>HALLANDS LÄN</t>
        </is>
      </c>
      <c r="E1008" t="inlineStr">
        <is>
          <t>HYLTE</t>
        </is>
      </c>
      <c r="G1008" t="n">
        <v>0.4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46693-2020</t>
        </is>
      </c>
      <c r="B1009" s="1" t="n">
        <v>44089</v>
      </c>
      <c r="C1009" s="1" t="n">
        <v>45203</v>
      </c>
      <c r="D1009" t="inlineStr">
        <is>
          <t>HALLANDS LÄN</t>
        </is>
      </c>
      <c r="E1009" t="inlineStr">
        <is>
          <t>LAHOLM</t>
        </is>
      </c>
      <c r="G1009" t="n">
        <v>2.1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46011-2020</t>
        </is>
      </c>
      <c r="B1010" s="1" t="n">
        <v>44091</v>
      </c>
      <c r="C1010" s="1" t="n">
        <v>45203</v>
      </c>
      <c r="D1010" t="inlineStr">
        <is>
          <t>HALLANDS LÄN</t>
        </is>
      </c>
      <c r="E1010" t="inlineStr">
        <is>
          <t>FALKENBERG</t>
        </is>
      </c>
      <c r="G1010" t="n">
        <v>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46032-2020</t>
        </is>
      </c>
      <c r="B1011" s="1" t="n">
        <v>44091</v>
      </c>
      <c r="C1011" s="1" t="n">
        <v>45203</v>
      </c>
      <c r="D1011" t="inlineStr">
        <is>
          <t>HALLANDS LÄN</t>
        </is>
      </c>
      <c r="E1011" t="inlineStr">
        <is>
          <t>FALKENBERG</t>
        </is>
      </c>
      <c r="G1011" t="n">
        <v>9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46056-2020</t>
        </is>
      </c>
      <c r="B1012" s="1" t="n">
        <v>44091</v>
      </c>
      <c r="C1012" s="1" t="n">
        <v>45203</v>
      </c>
      <c r="D1012" t="inlineStr">
        <is>
          <t>HALLANDS LÄN</t>
        </is>
      </c>
      <c r="E1012" t="inlineStr">
        <is>
          <t>FALKENBERG</t>
        </is>
      </c>
      <c r="G1012" t="n">
        <v>0.6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46074-2020</t>
        </is>
      </c>
      <c r="B1013" s="1" t="n">
        <v>44091</v>
      </c>
      <c r="C1013" s="1" t="n">
        <v>45203</v>
      </c>
      <c r="D1013" t="inlineStr">
        <is>
          <t>HALLANDS LÄN</t>
        </is>
      </c>
      <c r="E1013" t="inlineStr">
        <is>
          <t>FALKENBERG</t>
        </is>
      </c>
      <c r="G1013" t="n">
        <v>1.6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46148-2020</t>
        </is>
      </c>
      <c r="B1014" s="1" t="n">
        <v>44092</v>
      </c>
      <c r="C1014" s="1" t="n">
        <v>45203</v>
      </c>
      <c r="D1014" t="inlineStr">
        <is>
          <t>HALLANDS LÄN</t>
        </is>
      </c>
      <c r="E1014" t="inlineStr">
        <is>
          <t>HYLTE</t>
        </is>
      </c>
      <c r="G1014" t="n">
        <v>1.2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46610-2020</t>
        </is>
      </c>
      <c r="B1015" s="1" t="n">
        <v>44095</v>
      </c>
      <c r="C1015" s="1" t="n">
        <v>45203</v>
      </c>
      <c r="D1015" t="inlineStr">
        <is>
          <t>HALLANDS LÄN</t>
        </is>
      </c>
      <c r="E1015" t="inlineStr">
        <is>
          <t>HYLTE</t>
        </is>
      </c>
      <c r="G1015" t="n">
        <v>4.9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46466-2020</t>
        </is>
      </c>
      <c r="B1016" s="1" t="n">
        <v>44095</v>
      </c>
      <c r="C1016" s="1" t="n">
        <v>45203</v>
      </c>
      <c r="D1016" t="inlineStr">
        <is>
          <t>HALLANDS LÄN</t>
        </is>
      </c>
      <c r="E1016" t="inlineStr">
        <is>
          <t>HYLTE</t>
        </is>
      </c>
      <c r="G1016" t="n">
        <v>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47336-2020</t>
        </is>
      </c>
      <c r="B1017" s="1" t="n">
        <v>44095</v>
      </c>
      <c r="C1017" s="1" t="n">
        <v>45203</v>
      </c>
      <c r="D1017" t="inlineStr">
        <is>
          <t>HALLANDS LÄN</t>
        </is>
      </c>
      <c r="E1017" t="inlineStr">
        <is>
          <t>HYLTE</t>
        </is>
      </c>
      <c r="F1017" t="inlineStr">
        <is>
          <t>Kommuner</t>
        </is>
      </c>
      <c r="G1017" t="n">
        <v>1.4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47025-2020</t>
        </is>
      </c>
      <c r="B1018" s="1" t="n">
        <v>44096</v>
      </c>
      <c r="C1018" s="1" t="n">
        <v>45203</v>
      </c>
      <c r="D1018" t="inlineStr">
        <is>
          <t>HALLANDS LÄN</t>
        </is>
      </c>
      <c r="E1018" t="inlineStr">
        <is>
          <t>FALKENBERG</t>
        </is>
      </c>
      <c r="F1018" t="inlineStr">
        <is>
          <t>Bergvik skog väst AB</t>
        </is>
      </c>
      <c r="G1018" t="n">
        <v>5.9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47741-2020</t>
        </is>
      </c>
      <c r="B1019" s="1" t="n">
        <v>44098</v>
      </c>
      <c r="C1019" s="1" t="n">
        <v>45203</v>
      </c>
      <c r="D1019" t="inlineStr">
        <is>
          <t>HALLANDS LÄN</t>
        </is>
      </c>
      <c r="E1019" t="inlineStr">
        <is>
          <t>VARBERG</t>
        </is>
      </c>
      <c r="G1019" t="n">
        <v>1.4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47492-2020</t>
        </is>
      </c>
      <c r="B1020" s="1" t="n">
        <v>44098</v>
      </c>
      <c r="C1020" s="1" t="n">
        <v>45203</v>
      </c>
      <c r="D1020" t="inlineStr">
        <is>
          <t>HALLANDS LÄN</t>
        </is>
      </c>
      <c r="E1020" t="inlineStr">
        <is>
          <t>HALMSTAD</t>
        </is>
      </c>
      <c r="G1020" t="n">
        <v>0.6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47691-2020</t>
        </is>
      </c>
      <c r="B1021" s="1" t="n">
        <v>44098</v>
      </c>
      <c r="C1021" s="1" t="n">
        <v>45203</v>
      </c>
      <c r="D1021" t="inlineStr">
        <is>
          <t>HALLANDS LÄN</t>
        </is>
      </c>
      <c r="E1021" t="inlineStr">
        <is>
          <t>FALKENBERG</t>
        </is>
      </c>
      <c r="G1021" t="n">
        <v>3.9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48047-2020</t>
        </is>
      </c>
      <c r="B1022" s="1" t="n">
        <v>44099</v>
      </c>
      <c r="C1022" s="1" t="n">
        <v>45203</v>
      </c>
      <c r="D1022" t="inlineStr">
        <is>
          <t>HALLANDS LÄN</t>
        </is>
      </c>
      <c r="E1022" t="inlineStr">
        <is>
          <t>FALKENBERG</t>
        </is>
      </c>
      <c r="G1022" t="n">
        <v>5.1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48120-2020</t>
        </is>
      </c>
      <c r="B1023" s="1" t="n">
        <v>44102</v>
      </c>
      <c r="C1023" s="1" t="n">
        <v>45203</v>
      </c>
      <c r="D1023" t="inlineStr">
        <is>
          <t>HALLANDS LÄN</t>
        </is>
      </c>
      <c r="E1023" t="inlineStr">
        <is>
          <t>VARBERG</t>
        </is>
      </c>
      <c r="G1023" t="n">
        <v>1.9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48216-2020</t>
        </is>
      </c>
      <c r="B1024" s="1" t="n">
        <v>44102</v>
      </c>
      <c r="C1024" s="1" t="n">
        <v>45203</v>
      </c>
      <c r="D1024" t="inlineStr">
        <is>
          <t>HALLANDS LÄN</t>
        </is>
      </c>
      <c r="E1024" t="inlineStr">
        <is>
          <t>LAHOLM</t>
        </is>
      </c>
      <c r="G1024" t="n">
        <v>1.2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48657-2020</t>
        </is>
      </c>
      <c r="B1025" s="1" t="n">
        <v>44103</v>
      </c>
      <c r="C1025" s="1" t="n">
        <v>45203</v>
      </c>
      <c r="D1025" t="inlineStr">
        <is>
          <t>HALLANDS LÄN</t>
        </is>
      </c>
      <c r="E1025" t="inlineStr">
        <is>
          <t>HYLTE</t>
        </is>
      </c>
      <c r="G1025" t="n">
        <v>0.5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48694-2020</t>
        </is>
      </c>
      <c r="B1026" s="1" t="n">
        <v>44103</v>
      </c>
      <c r="C1026" s="1" t="n">
        <v>45203</v>
      </c>
      <c r="D1026" t="inlineStr">
        <is>
          <t>HALLANDS LÄN</t>
        </is>
      </c>
      <c r="E1026" t="inlineStr">
        <is>
          <t>VARBERG</t>
        </is>
      </c>
      <c r="G1026" t="n">
        <v>4.1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49851-2020</t>
        </is>
      </c>
      <c r="B1027" s="1" t="n">
        <v>44107</v>
      </c>
      <c r="C1027" s="1" t="n">
        <v>45203</v>
      </c>
      <c r="D1027" t="inlineStr">
        <is>
          <t>HALLANDS LÄN</t>
        </is>
      </c>
      <c r="E1027" t="inlineStr">
        <is>
          <t>HYLTE</t>
        </is>
      </c>
      <c r="G1027" t="n">
        <v>1.3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49850-2020</t>
        </is>
      </c>
      <c r="B1028" s="1" t="n">
        <v>44107</v>
      </c>
      <c r="C1028" s="1" t="n">
        <v>45203</v>
      </c>
      <c r="D1028" t="inlineStr">
        <is>
          <t>HALLANDS LÄN</t>
        </is>
      </c>
      <c r="E1028" t="inlineStr">
        <is>
          <t>HYLTE</t>
        </is>
      </c>
      <c r="G1028" t="n">
        <v>3.3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50246-2020</t>
        </is>
      </c>
      <c r="B1029" s="1" t="n">
        <v>44109</v>
      </c>
      <c r="C1029" s="1" t="n">
        <v>45203</v>
      </c>
      <c r="D1029" t="inlineStr">
        <is>
          <t>HALLANDS LÄN</t>
        </is>
      </c>
      <c r="E1029" t="inlineStr">
        <is>
          <t>VARBERG</t>
        </is>
      </c>
      <c r="G1029" t="n">
        <v>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51645-2020</t>
        </is>
      </c>
      <c r="B1030" s="1" t="n">
        <v>44109</v>
      </c>
      <c r="C1030" s="1" t="n">
        <v>45203</v>
      </c>
      <c r="D1030" t="inlineStr">
        <is>
          <t>HALLANDS LÄN</t>
        </is>
      </c>
      <c r="E1030" t="inlineStr">
        <is>
          <t>FALKENBERG</t>
        </is>
      </c>
      <c r="G1030" t="n">
        <v>0.6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50242-2020</t>
        </is>
      </c>
      <c r="B1031" s="1" t="n">
        <v>44109</v>
      </c>
      <c r="C1031" s="1" t="n">
        <v>45203</v>
      </c>
      <c r="D1031" t="inlineStr">
        <is>
          <t>HALLANDS LÄN</t>
        </is>
      </c>
      <c r="E1031" t="inlineStr">
        <is>
          <t>FALKENBERG</t>
        </is>
      </c>
      <c r="G1031" t="n">
        <v>2.4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51651-2020</t>
        </is>
      </c>
      <c r="B1032" s="1" t="n">
        <v>44109</v>
      </c>
      <c r="C1032" s="1" t="n">
        <v>45203</v>
      </c>
      <c r="D1032" t="inlineStr">
        <is>
          <t>HALLANDS LÄN</t>
        </is>
      </c>
      <c r="E1032" t="inlineStr">
        <is>
          <t>FALKENBERG</t>
        </is>
      </c>
      <c r="G1032" t="n">
        <v>1.3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50228-2020</t>
        </is>
      </c>
      <c r="B1033" s="1" t="n">
        <v>44109</v>
      </c>
      <c r="C1033" s="1" t="n">
        <v>45203</v>
      </c>
      <c r="D1033" t="inlineStr">
        <is>
          <t>HALLANDS LÄN</t>
        </is>
      </c>
      <c r="E1033" t="inlineStr">
        <is>
          <t>FALKENBERG</t>
        </is>
      </c>
      <c r="G1033" t="n">
        <v>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51656-2020</t>
        </is>
      </c>
      <c r="B1034" s="1" t="n">
        <v>44109</v>
      </c>
      <c r="C1034" s="1" t="n">
        <v>45203</v>
      </c>
      <c r="D1034" t="inlineStr">
        <is>
          <t>HALLANDS LÄN</t>
        </is>
      </c>
      <c r="E1034" t="inlineStr">
        <is>
          <t>FALKENBERG</t>
        </is>
      </c>
      <c r="G1034" t="n">
        <v>9.5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51198-2020</t>
        </is>
      </c>
      <c r="B1035" s="1" t="n">
        <v>44112</v>
      </c>
      <c r="C1035" s="1" t="n">
        <v>45203</v>
      </c>
      <c r="D1035" t="inlineStr">
        <is>
          <t>HALLANDS LÄN</t>
        </is>
      </c>
      <c r="E1035" t="inlineStr">
        <is>
          <t>KUNGSBACKA</t>
        </is>
      </c>
      <c r="G1035" t="n">
        <v>0.4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52369-2020</t>
        </is>
      </c>
      <c r="B1036" s="1" t="n">
        <v>44112</v>
      </c>
      <c r="C1036" s="1" t="n">
        <v>45203</v>
      </c>
      <c r="D1036" t="inlineStr">
        <is>
          <t>HALLANDS LÄN</t>
        </is>
      </c>
      <c r="E1036" t="inlineStr">
        <is>
          <t>KUNGSBACKA</t>
        </is>
      </c>
      <c r="G1036" t="n">
        <v>1.5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51155-2020</t>
        </is>
      </c>
      <c r="B1037" s="1" t="n">
        <v>44112</v>
      </c>
      <c r="C1037" s="1" t="n">
        <v>45203</v>
      </c>
      <c r="D1037" t="inlineStr">
        <is>
          <t>HALLANDS LÄN</t>
        </is>
      </c>
      <c r="E1037" t="inlineStr">
        <is>
          <t>KUNGSBACKA</t>
        </is>
      </c>
      <c r="G1037" t="n">
        <v>0.7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51566-2020</t>
        </is>
      </c>
      <c r="B1038" s="1" t="n">
        <v>44113</v>
      </c>
      <c r="C1038" s="1" t="n">
        <v>45203</v>
      </c>
      <c r="D1038" t="inlineStr">
        <is>
          <t>HALLANDS LÄN</t>
        </is>
      </c>
      <c r="E1038" t="inlineStr">
        <is>
          <t>VARBERG</t>
        </is>
      </c>
      <c r="G1038" t="n">
        <v>1.8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51603-2020</t>
        </is>
      </c>
      <c r="B1039" s="1" t="n">
        <v>44113</v>
      </c>
      <c r="C1039" s="1" t="n">
        <v>45203</v>
      </c>
      <c r="D1039" t="inlineStr">
        <is>
          <t>HALLANDS LÄN</t>
        </is>
      </c>
      <c r="E1039" t="inlineStr">
        <is>
          <t>FALKENBERG</t>
        </is>
      </c>
      <c r="G1039" t="n">
        <v>0.9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51553-2020</t>
        </is>
      </c>
      <c r="B1040" s="1" t="n">
        <v>44113</v>
      </c>
      <c r="C1040" s="1" t="n">
        <v>45203</v>
      </c>
      <c r="D1040" t="inlineStr">
        <is>
          <t>HALLANDS LÄN</t>
        </is>
      </c>
      <c r="E1040" t="inlineStr">
        <is>
          <t>VARBERG</t>
        </is>
      </c>
      <c r="G1040" t="n">
        <v>8.1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52544-2020</t>
        </is>
      </c>
      <c r="B1041" s="1" t="n">
        <v>44116</v>
      </c>
      <c r="C1041" s="1" t="n">
        <v>45203</v>
      </c>
      <c r="D1041" t="inlineStr">
        <is>
          <t>HALLANDS LÄN</t>
        </is>
      </c>
      <c r="E1041" t="inlineStr">
        <is>
          <t>VARBERG</t>
        </is>
      </c>
      <c r="F1041" t="inlineStr">
        <is>
          <t>Kyrkan</t>
        </is>
      </c>
      <c r="G1041" t="n">
        <v>12.1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52303-2020</t>
        </is>
      </c>
      <c r="B1042" s="1" t="n">
        <v>44117</v>
      </c>
      <c r="C1042" s="1" t="n">
        <v>45203</v>
      </c>
      <c r="D1042" t="inlineStr">
        <is>
          <t>HALLANDS LÄN</t>
        </is>
      </c>
      <c r="E1042" t="inlineStr">
        <is>
          <t>KUNGSBACKA</t>
        </is>
      </c>
      <c r="G1042" t="n">
        <v>1.5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52322-2020</t>
        </is>
      </c>
      <c r="B1043" s="1" t="n">
        <v>44117</v>
      </c>
      <c r="C1043" s="1" t="n">
        <v>45203</v>
      </c>
      <c r="D1043" t="inlineStr">
        <is>
          <t>HALLANDS LÄN</t>
        </is>
      </c>
      <c r="E1043" t="inlineStr">
        <is>
          <t>FALKENBERG</t>
        </is>
      </c>
      <c r="G1043" t="n">
        <v>3.1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52982-2020</t>
        </is>
      </c>
      <c r="B1044" s="1" t="n">
        <v>44119</v>
      </c>
      <c r="C1044" s="1" t="n">
        <v>45203</v>
      </c>
      <c r="D1044" t="inlineStr">
        <is>
          <t>HALLANDS LÄN</t>
        </is>
      </c>
      <c r="E1044" t="inlineStr">
        <is>
          <t>FALKENBERG</t>
        </is>
      </c>
      <c r="F1044" t="inlineStr">
        <is>
          <t>Bergvik skog väst AB</t>
        </is>
      </c>
      <c r="G1044" t="n">
        <v>0.5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52988-2020</t>
        </is>
      </c>
      <c r="B1045" s="1" t="n">
        <v>44119</v>
      </c>
      <c r="C1045" s="1" t="n">
        <v>45203</v>
      </c>
      <c r="D1045" t="inlineStr">
        <is>
          <t>HALLANDS LÄN</t>
        </is>
      </c>
      <c r="E1045" t="inlineStr">
        <is>
          <t>LAHOLM</t>
        </is>
      </c>
      <c r="G1045" t="n">
        <v>3.8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52978-2020</t>
        </is>
      </c>
      <c r="B1046" s="1" t="n">
        <v>44119</v>
      </c>
      <c r="C1046" s="1" t="n">
        <v>45203</v>
      </c>
      <c r="D1046" t="inlineStr">
        <is>
          <t>HALLANDS LÄN</t>
        </is>
      </c>
      <c r="E1046" t="inlineStr">
        <is>
          <t>HALMSTAD</t>
        </is>
      </c>
      <c r="F1046" t="inlineStr">
        <is>
          <t>Bergvik skog väst AB</t>
        </is>
      </c>
      <c r="G1046" t="n">
        <v>5.8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53012-2020</t>
        </is>
      </c>
      <c r="B1047" s="1" t="n">
        <v>44120</v>
      </c>
      <c r="C1047" s="1" t="n">
        <v>45203</v>
      </c>
      <c r="D1047" t="inlineStr">
        <is>
          <t>HALLANDS LÄN</t>
        </is>
      </c>
      <c r="E1047" t="inlineStr">
        <is>
          <t>HALMSTAD</t>
        </is>
      </c>
      <c r="G1047" t="n">
        <v>12.1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53208-2020</t>
        </is>
      </c>
      <c r="B1048" s="1" t="n">
        <v>44122</v>
      </c>
      <c r="C1048" s="1" t="n">
        <v>45203</v>
      </c>
      <c r="D1048" t="inlineStr">
        <is>
          <t>HALLANDS LÄN</t>
        </is>
      </c>
      <c r="E1048" t="inlineStr">
        <is>
          <t>HYLTE</t>
        </is>
      </c>
      <c r="G1048" t="n">
        <v>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53210-2020</t>
        </is>
      </c>
      <c r="B1049" s="1" t="n">
        <v>44122</v>
      </c>
      <c r="C1049" s="1" t="n">
        <v>45203</v>
      </c>
      <c r="D1049" t="inlineStr">
        <is>
          <t>HALLANDS LÄN</t>
        </is>
      </c>
      <c r="E1049" t="inlineStr">
        <is>
          <t>HYLTE</t>
        </is>
      </c>
      <c r="G1049" t="n">
        <v>0.1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53371-2020</t>
        </is>
      </c>
      <c r="B1050" s="1" t="n">
        <v>44123</v>
      </c>
      <c r="C1050" s="1" t="n">
        <v>45203</v>
      </c>
      <c r="D1050" t="inlineStr">
        <is>
          <t>HALLANDS LÄN</t>
        </is>
      </c>
      <c r="E1050" t="inlineStr">
        <is>
          <t>HYLTE</t>
        </is>
      </c>
      <c r="G1050" t="n">
        <v>3.4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53366-2020</t>
        </is>
      </c>
      <c r="B1051" s="1" t="n">
        <v>44123</v>
      </c>
      <c r="C1051" s="1" t="n">
        <v>45203</v>
      </c>
      <c r="D1051" t="inlineStr">
        <is>
          <t>HALLANDS LÄN</t>
        </is>
      </c>
      <c r="E1051" t="inlineStr">
        <is>
          <t>LAHOLM</t>
        </is>
      </c>
      <c r="G1051" t="n">
        <v>0.5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53217-2020</t>
        </is>
      </c>
      <c r="B1052" s="1" t="n">
        <v>44123</v>
      </c>
      <c r="C1052" s="1" t="n">
        <v>45203</v>
      </c>
      <c r="D1052" t="inlineStr">
        <is>
          <t>HALLANDS LÄN</t>
        </is>
      </c>
      <c r="E1052" t="inlineStr">
        <is>
          <t>VARBERG</t>
        </is>
      </c>
      <c r="G1052" t="n">
        <v>1.6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53372-2020</t>
        </is>
      </c>
      <c r="B1053" s="1" t="n">
        <v>44123</v>
      </c>
      <c r="C1053" s="1" t="n">
        <v>45203</v>
      </c>
      <c r="D1053" t="inlineStr">
        <is>
          <t>HALLANDS LÄN</t>
        </is>
      </c>
      <c r="E1053" t="inlineStr">
        <is>
          <t>HYLTE</t>
        </is>
      </c>
      <c r="G1053" t="n">
        <v>2.1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53513-2020</t>
        </is>
      </c>
      <c r="B1054" s="1" t="n">
        <v>44124</v>
      </c>
      <c r="C1054" s="1" t="n">
        <v>45203</v>
      </c>
      <c r="D1054" t="inlineStr">
        <is>
          <t>HALLANDS LÄN</t>
        </is>
      </c>
      <c r="E1054" t="inlineStr">
        <is>
          <t>VARBERG</t>
        </is>
      </c>
      <c r="G1054" t="n">
        <v>1.8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53631-2020</t>
        </is>
      </c>
      <c r="B1055" s="1" t="n">
        <v>44124</v>
      </c>
      <c r="C1055" s="1" t="n">
        <v>45203</v>
      </c>
      <c r="D1055" t="inlineStr">
        <is>
          <t>HALLANDS LÄN</t>
        </is>
      </c>
      <c r="E1055" t="inlineStr">
        <is>
          <t>HALMSTAD</t>
        </is>
      </c>
      <c r="G1055" t="n">
        <v>2.6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54259-2020</t>
        </is>
      </c>
      <c r="B1056" s="1" t="n">
        <v>44124</v>
      </c>
      <c r="C1056" s="1" t="n">
        <v>45203</v>
      </c>
      <c r="D1056" t="inlineStr">
        <is>
          <t>HALLANDS LÄN</t>
        </is>
      </c>
      <c r="E1056" t="inlineStr">
        <is>
          <t>HYLTE</t>
        </is>
      </c>
      <c r="G1056" t="n">
        <v>2.3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54442-2020</t>
        </is>
      </c>
      <c r="B1057" s="1" t="n">
        <v>44126</v>
      </c>
      <c r="C1057" s="1" t="n">
        <v>45203</v>
      </c>
      <c r="D1057" t="inlineStr">
        <is>
          <t>HALLANDS LÄN</t>
        </is>
      </c>
      <c r="E1057" t="inlineStr">
        <is>
          <t>FALKENBERG</t>
        </is>
      </c>
      <c r="G1057" t="n">
        <v>1.7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54558-2020</t>
        </is>
      </c>
      <c r="B1058" s="1" t="n">
        <v>44126</v>
      </c>
      <c r="C1058" s="1" t="n">
        <v>45203</v>
      </c>
      <c r="D1058" t="inlineStr">
        <is>
          <t>HALLANDS LÄN</t>
        </is>
      </c>
      <c r="E1058" t="inlineStr">
        <is>
          <t>FALKENBERG</t>
        </is>
      </c>
      <c r="G1058" t="n">
        <v>4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54649-2020</t>
        </is>
      </c>
      <c r="B1059" s="1" t="n">
        <v>44127</v>
      </c>
      <c r="C1059" s="1" t="n">
        <v>45203</v>
      </c>
      <c r="D1059" t="inlineStr">
        <is>
          <t>HALLANDS LÄN</t>
        </is>
      </c>
      <c r="E1059" t="inlineStr">
        <is>
          <t>LAHOLM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54654-2020</t>
        </is>
      </c>
      <c r="B1060" s="1" t="n">
        <v>44127</v>
      </c>
      <c r="C1060" s="1" t="n">
        <v>45203</v>
      </c>
      <c r="D1060" t="inlineStr">
        <is>
          <t>HALLANDS LÄN</t>
        </is>
      </c>
      <c r="E1060" t="inlineStr">
        <is>
          <t>LAHOLM</t>
        </is>
      </c>
      <c r="G1060" t="n">
        <v>1.3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55049-2020</t>
        </is>
      </c>
      <c r="B1061" s="1" t="n">
        <v>44130</v>
      </c>
      <c r="C1061" s="1" t="n">
        <v>45203</v>
      </c>
      <c r="D1061" t="inlineStr">
        <is>
          <t>HALLANDS LÄN</t>
        </is>
      </c>
      <c r="E1061" t="inlineStr">
        <is>
          <t>KUNGSBACKA</t>
        </is>
      </c>
      <c r="G1061" t="n">
        <v>0.8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55738-2020</t>
        </is>
      </c>
      <c r="B1062" s="1" t="n">
        <v>44132</v>
      </c>
      <c r="C1062" s="1" t="n">
        <v>45203</v>
      </c>
      <c r="D1062" t="inlineStr">
        <is>
          <t>HALLANDS LÄN</t>
        </is>
      </c>
      <c r="E1062" t="inlineStr">
        <is>
          <t>HYLTE</t>
        </is>
      </c>
      <c r="G1062" t="n">
        <v>1.5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55798-2020</t>
        </is>
      </c>
      <c r="B1063" s="1" t="n">
        <v>44132</v>
      </c>
      <c r="C1063" s="1" t="n">
        <v>45203</v>
      </c>
      <c r="D1063" t="inlineStr">
        <is>
          <t>HALLANDS LÄN</t>
        </is>
      </c>
      <c r="E1063" t="inlineStr">
        <is>
          <t>FALKENBERG</t>
        </is>
      </c>
      <c r="G1063" t="n">
        <v>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55734-2020</t>
        </is>
      </c>
      <c r="B1064" s="1" t="n">
        <v>44132</v>
      </c>
      <c r="C1064" s="1" t="n">
        <v>45203</v>
      </c>
      <c r="D1064" t="inlineStr">
        <is>
          <t>HALLANDS LÄN</t>
        </is>
      </c>
      <c r="E1064" t="inlineStr">
        <is>
          <t>HYLTE</t>
        </is>
      </c>
      <c r="G1064" t="n">
        <v>0.8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55980-2020</t>
        </is>
      </c>
      <c r="B1065" s="1" t="n">
        <v>44133</v>
      </c>
      <c r="C1065" s="1" t="n">
        <v>45203</v>
      </c>
      <c r="D1065" t="inlineStr">
        <is>
          <t>HALLANDS LÄN</t>
        </is>
      </c>
      <c r="E1065" t="inlineStr">
        <is>
          <t>HYLTE</t>
        </is>
      </c>
      <c r="G1065" t="n">
        <v>1.6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56152-2020</t>
        </is>
      </c>
      <c r="B1066" s="1" t="n">
        <v>44133</v>
      </c>
      <c r="C1066" s="1" t="n">
        <v>45203</v>
      </c>
      <c r="D1066" t="inlineStr">
        <is>
          <t>HALLANDS LÄN</t>
        </is>
      </c>
      <c r="E1066" t="inlineStr">
        <is>
          <t>FALKENBERG</t>
        </is>
      </c>
      <c r="F1066" t="inlineStr">
        <is>
          <t>Kyrkan</t>
        </is>
      </c>
      <c r="G1066" t="n">
        <v>0.7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55978-2020</t>
        </is>
      </c>
      <c r="B1067" s="1" t="n">
        <v>44133</v>
      </c>
      <c r="C1067" s="1" t="n">
        <v>45203</v>
      </c>
      <c r="D1067" t="inlineStr">
        <is>
          <t>HALLANDS LÄN</t>
        </is>
      </c>
      <c r="E1067" t="inlineStr">
        <is>
          <t>HYLTE</t>
        </is>
      </c>
      <c r="G1067" t="n">
        <v>2.3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56876-2020</t>
        </is>
      </c>
      <c r="B1068" s="1" t="n">
        <v>44134</v>
      </c>
      <c r="C1068" s="1" t="n">
        <v>45203</v>
      </c>
      <c r="D1068" t="inlineStr">
        <is>
          <t>HALLANDS LÄN</t>
        </is>
      </c>
      <c r="E1068" t="inlineStr">
        <is>
          <t>FALKENBERG</t>
        </is>
      </c>
      <c r="F1068" t="inlineStr">
        <is>
          <t>Kyrkan</t>
        </is>
      </c>
      <c r="G1068" t="n">
        <v>0.5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56629-2020</t>
        </is>
      </c>
      <c r="B1069" s="1" t="n">
        <v>44137</v>
      </c>
      <c r="C1069" s="1" t="n">
        <v>45203</v>
      </c>
      <c r="D1069" t="inlineStr">
        <is>
          <t>HALLANDS LÄN</t>
        </is>
      </c>
      <c r="E1069" t="inlineStr">
        <is>
          <t>KUNGSBACKA</t>
        </is>
      </c>
      <c r="G1069" t="n">
        <v>3.9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56665-2020</t>
        </is>
      </c>
      <c r="B1070" s="1" t="n">
        <v>44137</v>
      </c>
      <c r="C1070" s="1" t="n">
        <v>45203</v>
      </c>
      <c r="D1070" t="inlineStr">
        <is>
          <t>HALLANDS LÄN</t>
        </is>
      </c>
      <c r="E1070" t="inlineStr">
        <is>
          <t>FALKENBERG</t>
        </is>
      </c>
      <c r="G1070" t="n">
        <v>1.8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56959-2020</t>
        </is>
      </c>
      <c r="B1071" s="1" t="n">
        <v>44138</v>
      </c>
      <c r="C1071" s="1" t="n">
        <v>45203</v>
      </c>
      <c r="D1071" t="inlineStr">
        <is>
          <t>HALLANDS LÄN</t>
        </is>
      </c>
      <c r="E1071" t="inlineStr">
        <is>
          <t>KUNGSBACKA</t>
        </is>
      </c>
      <c r="G1071" t="n">
        <v>0.8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56981-2020</t>
        </is>
      </c>
      <c r="B1072" s="1" t="n">
        <v>44138</v>
      </c>
      <c r="C1072" s="1" t="n">
        <v>45203</v>
      </c>
      <c r="D1072" t="inlineStr">
        <is>
          <t>HALLANDS LÄN</t>
        </is>
      </c>
      <c r="E1072" t="inlineStr">
        <is>
          <t>VARBERG</t>
        </is>
      </c>
      <c r="G1072" t="n">
        <v>8.5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57426-2020</t>
        </is>
      </c>
      <c r="B1073" s="1" t="n">
        <v>44140</v>
      </c>
      <c r="C1073" s="1" t="n">
        <v>45203</v>
      </c>
      <c r="D1073" t="inlineStr">
        <is>
          <t>HALLANDS LÄN</t>
        </is>
      </c>
      <c r="E1073" t="inlineStr">
        <is>
          <t>HYLTE</t>
        </is>
      </c>
      <c r="G1073" t="n">
        <v>3.4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57615-2020</t>
        </is>
      </c>
      <c r="B1074" s="1" t="n">
        <v>44140</v>
      </c>
      <c r="C1074" s="1" t="n">
        <v>45203</v>
      </c>
      <c r="D1074" t="inlineStr">
        <is>
          <t>HALLANDS LÄN</t>
        </is>
      </c>
      <c r="E1074" t="inlineStr">
        <is>
          <t>VARBERG</t>
        </is>
      </c>
      <c r="G1074" t="n">
        <v>1.2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58076-2020</t>
        </is>
      </c>
      <c r="B1075" s="1" t="n">
        <v>44140</v>
      </c>
      <c r="C1075" s="1" t="n">
        <v>45203</v>
      </c>
      <c r="D1075" t="inlineStr">
        <is>
          <t>HALLANDS LÄN</t>
        </is>
      </c>
      <c r="E1075" t="inlineStr">
        <is>
          <t>VARBERG</t>
        </is>
      </c>
      <c r="F1075" t="inlineStr">
        <is>
          <t>Kyrkan</t>
        </is>
      </c>
      <c r="G1075" t="n">
        <v>1.5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57608-2020</t>
        </is>
      </c>
      <c r="B1076" s="1" t="n">
        <v>44140</v>
      </c>
      <c r="C1076" s="1" t="n">
        <v>45203</v>
      </c>
      <c r="D1076" t="inlineStr">
        <is>
          <t>HALLANDS LÄN</t>
        </is>
      </c>
      <c r="E1076" t="inlineStr">
        <is>
          <t>VARBERG</t>
        </is>
      </c>
      <c r="G1076" t="n">
        <v>1.3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58081-2020</t>
        </is>
      </c>
      <c r="B1077" s="1" t="n">
        <v>44140</v>
      </c>
      <c r="C1077" s="1" t="n">
        <v>45203</v>
      </c>
      <c r="D1077" t="inlineStr">
        <is>
          <t>HALLANDS LÄN</t>
        </is>
      </c>
      <c r="E1077" t="inlineStr">
        <is>
          <t>VARBERG</t>
        </is>
      </c>
      <c r="F1077" t="inlineStr">
        <is>
          <t>Kyrkan</t>
        </is>
      </c>
      <c r="G1077" t="n">
        <v>3.3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58306-2020</t>
        </is>
      </c>
      <c r="B1078" s="1" t="n">
        <v>44141</v>
      </c>
      <c r="C1078" s="1" t="n">
        <v>45203</v>
      </c>
      <c r="D1078" t="inlineStr">
        <is>
          <t>HALLANDS LÄN</t>
        </is>
      </c>
      <c r="E1078" t="inlineStr">
        <is>
          <t>FALKENBERG</t>
        </is>
      </c>
      <c r="F1078" t="inlineStr">
        <is>
          <t>Bergvik skog väst AB</t>
        </is>
      </c>
      <c r="G1078" t="n">
        <v>0.8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57743-2020</t>
        </is>
      </c>
      <c r="B1079" s="1" t="n">
        <v>44141</v>
      </c>
      <c r="C1079" s="1" t="n">
        <v>45203</v>
      </c>
      <c r="D1079" t="inlineStr">
        <is>
          <t>HALLANDS LÄN</t>
        </is>
      </c>
      <c r="E1079" t="inlineStr">
        <is>
          <t>HYLTE</t>
        </is>
      </c>
      <c r="F1079" t="inlineStr">
        <is>
          <t>Kyrkan</t>
        </is>
      </c>
      <c r="G1079" t="n">
        <v>0.6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57849-2020</t>
        </is>
      </c>
      <c r="B1080" s="1" t="n">
        <v>44141</v>
      </c>
      <c r="C1080" s="1" t="n">
        <v>45203</v>
      </c>
      <c r="D1080" t="inlineStr">
        <is>
          <t>HALLANDS LÄN</t>
        </is>
      </c>
      <c r="E1080" t="inlineStr">
        <is>
          <t>HALMSTAD</t>
        </is>
      </c>
      <c r="G1080" t="n">
        <v>1.9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58170-2020</t>
        </is>
      </c>
      <c r="B1081" s="1" t="n">
        <v>44144</v>
      </c>
      <c r="C1081" s="1" t="n">
        <v>45203</v>
      </c>
      <c r="D1081" t="inlineStr">
        <is>
          <t>HALLANDS LÄN</t>
        </is>
      </c>
      <c r="E1081" t="inlineStr">
        <is>
          <t>LAHOLM</t>
        </is>
      </c>
      <c r="G1081" t="n">
        <v>0.5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58227-2020</t>
        </is>
      </c>
      <c r="B1082" s="1" t="n">
        <v>44144</v>
      </c>
      <c r="C1082" s="1" t="n">
        <v>45203</v>
      </c>
      <c r="D1082" t="inlineStr">
        <is>
          <t>HALLANDS LÄN</t>
        </is>
      </c>
      <c r="E1082" t="inlineStr">
        <is>
          <t>HYLTE</t>
        </is>
      </c>
      <c r="G1082" t="n">
        <v>0.6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58165-2020</t>
        </is>
      </c>
      <c r="B1083" s="1" t="n">
        <v>44144</v>
      </c>
      <c r="C1083" s="1" t="n">
        <v>45203</v>
      </c>
      <c r="D1083" t="inlineStr">
        <is>
          <t>HALLANDS LÄN</t>
        </is>
      </c>
      <c r="E1083" t="inlineStr">
        <is>
          <t>LAHOLM</t>
        </is>
      </c>
      <c r="G1083" t="n">
        <v>0.5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58184-2020</t>
        </is>
      </c>
      <c r="B1084" s="1" t="n">
        <v>44144</v>
      </c>
      <c r="C1084" s="1" t="n">
        <v>45203</v>
      </c>
      <c r="D1084" t="inlineStr">
        <is>
          <t>HALLANDS LÄN</t>
        </is>
      </c>
      <c r="E1084" t="inlineStr">
        <is>
          <t>LAHOLM</t>
        </is>
      </c>
      <c r="G1084" t="n">
        <v>1.5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58389-2020</t>
        </is>
      </c>
      <c r="B1085" s="1" t="n">
        <v>44145</v>
      </c>
      <c r="C1085" s="1" t="n">
        <v>45203</v>
      </c>
      <c r="D1085" t="inlineStr">
        <is>
          <t>HALLANDS LÄN</t>
        </is>
      </c>
      <c r="E1085" t="inlineStr">
        <is>
          <t>FALKENBERG</t>
        </is>
      </c>
      <c r="F1085" t="inlineStr">
        <is>
          <t>Kyrkan</t>
        </is>
      </c>
      <c r="G1085" t="n">
        <v>1.4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58373-2020</t>
        </is>
      </c>
      <c r="B1086" s="1" t="n">
        <v>44145</v>
      </c>
      <c r="C1086" s="1" t="n">
        <v>45203</v>
      </c>
      <c r="D1086" t="inlineStr">
        <is>
          <t>HALLANDS LÄN</t>
        </is>
      </c>
      <c r="E1086" t="inlineStr">
        <is>
          <t>HYLTE</t>
        </is>
      </c>
      <c r="F1086" t="inlineStr">
        <is>
          <t>Kyrkan</t>
        </is>
      </c>
      <c r="G1086" t="n">
        <v>2.1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58581-2020</t>
        </is>
      </c>
      <c r="B1087" s="1" t="n">
        <v>44145</v>
      </c>
      <c r="C1087" s="1" t="n">
        <v>45203</v>
      </c>
      <c r="D1087" t="inlineStr">
        <is>
          <t>HALLANDS LÄN</t>
        </is>
      </c>
      <c r="E1087" t="inlineStr">
        <is>
          <t>VARBERG</t>
        </is>
      </c>
      <c r="G1087" t="n">
        <v>4.3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58655-2020</t>
        </is>
      </c>
      <c r="B1088" s="1" t="n">
        <v>44145</v>
      </c>
      <c r="C1088" s="1" t="n">
        <v>45203</v>
      </c>
      <c r="D1088" t="inlineStr">
        <is>
          <t>HALLANDS LÄN</t>
        </is>
      </c>
      <c r="E1088" t="inlineStr">
        <is>
          <t>FALKENBERG</t>
        </is>
      </c>
      <c r="F1088" t="inlineStr">
        <is>
          <t>Kyrkan</t>
        </is>
      </c>
      <c r="G1088" t="n">
        <v>0.8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58748-2020</t>
        </is>
      </c>
      <c r="B1089" s="1" t="n">
        <v>44146</v>
      </c>
      <c r="C1089" s="1" t="n">
        <v>45203</v>
      </c>
      <c r="D1089" t="inlineStr">
        <is>
          <t>HALLANDS LÄN</t>
        </is>
      </c>
      <c r="E1089" t="inlineStr">
        <is>
          <t>FALKENBERG</t>
        </is>
      </c>
      <c r="F1089" t="inlineStr">
        <is>
          <t>Bergvik skog väst AB</t>
        </is>
      </c>
      <c r="G1089" t="n">
        <v>1.7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58856-2020</t>
        </is>
      </c>
      <c r="B1090" s="1" t="n">
        <v>44146</v>
      </c>
      <c r="C1090" s="1" t="n">
        <v>45203</v>
      </c>
      <c r="D1090" t="inlineStr">
        <is>
          <t>HALLANDS LÄN</t>
        </is>
      </c>
      <c r="E1090" t="inlineStr">
        <is>
          <t>HYLTE</t>
        </is>
      </c>
      <c r="G1090" t="n">
        <v>1.1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58682-2020</t>
        </is>
      </c>
      <c r="B1091" s="1" t="n">
        <v>44146</v>
      </c>
      <c r="C1091" s="1" t="n">
        <v>45203</v>
      </c>
      <c r="D1091" t="inlineStr">
        <is>
          <t>HALLANDS LÄN</t>
        </is>
      </c>
      <c r="E1091" t="inlineStr">
        <is>
          <t>FALKENBERG</t>
        </is>
      </c>
      <c r="G1091" t="n">
        <v>10.4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58757-2020</t>
        </is>
      </c>
      <c r="B1092" s="1" t="n">
        <v>44146</v>
      </c>
      <c r="C1092" s="1" t="n">
        <v>45203</v>
      </c>
      <c r="D1092" t="inlineStr">
        <is>
          <t>HALLANDS LÄN</t>
        </is>
      </c>
      <c r="E1092" t="inlineStr">
        <is>
          <t>FALKENBERG</t>
        </is>
      </c>
      <c r="F1092" t="inlineStr">
        <is>
          <t>Bergvik skog väst AB</t>
        </is>
      </c>
      <c r="G1092" t="n">
        <v>1.4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58929-2020</t>
        </is>
      </c>
      <c r="B1093" s="1" t="n">
        <v>44146</v>
      </c>
      <c r="C1093" s="1" t="n">
        <v>45203</v>
      </c>
      <c r="D1093" t="inlineStr">
        <is>
          <t>HALLANDS LÄN</t>
        </is>
      </c>
      <c r="E1093" t="inlineStr">
        <is>
          <t>HYLTE</t>
        </is>
      </c>
      <c r="G1093" t="n">
        <v>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59082-2020</t>
        </is>
      </c>
      <c r="B1094" s="1" t="n">
        <v>44147</v>
      </c>
      <c r="C1094" s="1" t="n">
        <v>45203</v>
      </c>
      <c r="D1094" t="inlineStr">
        <is>
          <t>HALLANDS LÄN</t>
        </is>
      </c>
      <c r="E1094" t="inlineStr">
        <is>
          <t>HYLTE</t>
        </is>
      </c>
      <c r="G1094" t="n">
        <v>0.4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59097-2020</t>
        </is>
      </c>
      <c r="B1095" s="1" t="n">
        <v>44147</v>
      </c>
      <c r="C1095" s="1" t="n">
        <v>45203</v>
      </c>
      <c r="D1095" t="inlineStr">
        <is>
          <t>HALLANDS LÄN</t>
        </is>
      </c>
      <c r="E1095" t="inlineStr">
        <is>
          <t>HYLTE</t>
        </is>
      </c>
      <c r="G1095" t="n">
        <v>0.5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59139-2020</t>
        </is>
      </c>
      <c r="B1096" s="1" t="n">
        <v>44147</v>
      </c>
      <c r="C1096" s="1" t="n">
        <v>45203</v>
      </c>
      <c r="D1096" t="inlineStr">
        <is>
          <t>HALLANDS LÄN</t>
        </is>
      </c>
      <c r="E1096" t="inlineStr">
        <is>
          <t>HYLTE</t>
        </is>
      </c>
      <c r="G1096" t="n">
        <v>2.7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59087-2020</t>
        </is>
      </c>
      <c r="B1097" s="1" t="n">
        <v>44147</v>
      </c>
      <c r="C1097" s="1" t="n">
        <v>45203</v>
      </c>
      <c r="D1097" t="inlineStr">
        <is>
          <t>HALLANDS LÄN</t>
        </is>
      </c>
      <c r="E1097" t="inlineStr">
        <is>
          <t>HYLTE</t>
        </is>
      </c>
      <c r="G1097" t="n">
        <v>0.7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59260-2020</t>
        </is>
      </c>
      <c r="B1098" s="1" t="n">
        <v>44147</v>
      </c>
      <c r="C1098" s="1" t="n">
        <v>45203</v>
      </c>
      <c r="D1098" t="inlineStr">
        <is>
          <t>HALLANDS LÄN</t>
        </is>
      </c>
      <c r="E1098" t="inlineStr">
        <is>
          <t>FALKENBERG</t>
        </is>
      </c>
      <c r="G1098" t="n">
        <v>0.9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59315-2020</t>
        </is>
      </c>
      <c r="B1099" s="1" t="n">
        <v>44147</v>
      </c>
      <c r="C1099" s="1" t="n">
        <v>45203</v>
      </c>
      <c r="D1099" t="inlineStr">
        <is>
          <t>HALLANDS LÄN</t>
        </is>
      </c>
      <c r="E1099" t="inlineStr">
        <is>
          <t>VARBERG</t>
        </is>
      </c>
      <c r="G1099" t="n">
        <v>3.3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59091-2020</t>
        </is>
      </c>
      <c r="B1100" s="1" t="n">
        <v>44147</v>
      </c>
      <c r="C1100" s="1" t="n">
        <v>45203</v>
      </c>
      <c r="D1100" t="inlineStr">
        <is>
          <t>HALLANDS LÄN</t>
        </is>
      </c>
      <c r="E1100" t="inlineStr">
        <is>
          <t>HYLTE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59312-2020</t>
        </is>
      </c>
      <c r="B1101" s="1" t="n">
        <v>44147</v>
      </c>
      <c r="C1101" s="1" t="n">
        <v>45203</v>
      </c>
      <c r="D1101" t="inlineStr">
        <is>
          <t>HALLANDS LÄN</t>
        </is>
      </c>
      <c r="E1101" t="inlineStr">
        <is>
          <t>VARBERG</t>
        </is>
      </c>
      <c r="G1101" t="n">
        <v>6.1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59658-2020</t>
        </is>
      </c>
      <c r="B1102" s="1" t="n">
        <v>44151</v>
      </c>
      <c r="C1102" s="1" t="n">
        <v>45203</v>
      </c>
      <c r="D1102" t="inlineStr">
        <is>
          <t>HALLANDS LÄN</t>
        </is>
      </c>
      <c r="E1102" t="inlineStr">
        <is>
          <t>FALKENBERG</t>
        </is>
      </c>
      <c r="G1102" t="n">
        <v>2.9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60468-2020</t>
        </is>
      </c>
      <c r="B1103" s="1" t="n">
        <v>44153</v>
      </c>
      <c r="C1103" s="1" t="n">
        <v>45203</v>
      </c>
      <c r="D1103" t="inlineStr">
        <is>
          <t>HALLANDS LÄN</t>
        </is>
      </c>
      <c r="E1103" t="inlineStr">
        <is>
          <t>VARBERG</t>
        </is>
      </c>
      <c r="G1103" t="n">
        <v>0.9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60775-2020</t>
        </is>
      </c>
      <c r="B1104" s="1" t="n">
        <v>44154</v>
      </c>
      <c r="C1104" s="1" t="n">
        <v>45203</v>
      </c>
      <c r="D1104" t="inlineStr">
        <is>
          <t>HALLANDS LÄN</t>
        </is>
      </c>
      <c r="E1104" t="inlineStr">
        <is>
          <t>FALKENBERG</t>
        </is>
      </c>
      <c r="G1104" t="n">
        <v>0.5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60790-2020</t>
        </is>
      </c>
      <c r="B1105" s="1" t="n">
        <v>44154</v>
      </c>
      <c r="C1105" s="1" t="n">
        <v>45203</v>
      </c>
      <c r="D1105" t="inlineStr">
        <is>
          <t>HALLANDS LÄN</t>
        </is>
      </c>
      <c r="E1105" t="inlineStr">
        <is>
          <t>KUNGSBACKA</t>
        </is>
      </c>
      <c r="F1105" t="inlineStr">
        <is>
          <t>Övriga Aktiebolag</t>
        </is>
      </c>
      <c r="G1105" t="n">
        <v>2.7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61484-2020</t>
        </is>
      </c>
      <c r="B1106" s="1" t="n">
        <v>44158</v>
      </c>
      <c r="C1106" s="1" t="n">
        <v>45203</v>
      </c>
      <c r="D1106" t="inlineStr">
        <is>
          <t>HALLANDS LÄN</t>
        </is>
      </c>
      <c r="E1106" t="inlineStr">
        <is>
          <t>LAHOLM</t>
        </is>
      </c>
      <c r="F1106" t="inlineStr">
        <is>
          <t>Övriga statliga verk och myndigheter</t>
        </is>
      </c>
      <c r="G1106" t="n">
        <v>2.1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61907-2020</t>
        </is>
      </c>
      <c r="B1107" s="1" t="n">
        <v>44159</v>
      </c>
      <c r="C1107" s="1" t="n">
        <v>45203</v>
      </c>
      <c r="D1107" t="inlineStr">
        <is>
          <t>HALLANDS LÄN</t>
        </is>
      </c>
      <c r="E1107" t="inlineStr">
        <is>
          <t>HALMSTAD</t>
        </is>
      </c>
      <c r="G1107" t="n">
        <v>0.8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61849-2020</t>
        </is>
      </c>
      <c r="B1108" s="1" t="n">
        <v>44159</v>
      </c>
      <c r="C1108" s="1" t="n">
        <v>45203</v>
      </c>
      <c r="D1108" t="inlineStr">
        <is>
          <t>HALLANDS LÄN</t>
        </is>
      </c>
      <c r="E1108" t="inlineStr">
        <is>
          <t>HALMSTAD</t>
        </is>
      </c>
      <c r="G1108" t="n">
        <v>1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61832-2020</t>
        </is>
      </c>
      <c r="B1109" s="1" t="n">
        <v>44159</v>
      </c>
      <c r="C1109" s="1" t="n">
        <v>45203</v>
      </c>
      <c r="D1109" t="inlineStr">
        <is>
          <t>HALLANDS LÄN</t>
        </is>
      </c>
      <c r="E1109" t="inlineStr">
        <is>
          <t>FALKENBERG</t>
        </is>
      </c>
      <c r="G1109" t="n">
        <v>0.5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61896-2020</t>
        </is>
      </c>
      <c r="B1110" s="1" t="n">
        <v>44159</v>
      </c>
      <c r="C1110" s="1" t="n">
        <v>45203</v>
      </c>
      <c r="D1110" t="inlineStr">
        <is>
          <t>HALLANDS LÄN</t>
        </is>
      </c>
      <c r="E1110" t="inlineStr">
        <is>
          <t>HYLTE</t>
        </is>
      </c>
      <c r="G1110" t="n">
        <v>4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61900-2020</t>
        </is>
      </c>
      <c r="B1111" s="1" t="n">
        <v>44159</v>
      </c>
      <c r="C1111" s="1" t="n">
        <v>45203</v>
      </c>
      <c r="D1111" t="inlineStr">
        <is>
          <t>HALLANDS LÄN</t>
        </is>
      </c>
      <c r="E1111" t="inlineStr">
        <is>
          <t>HYLTE</t>
        </is>
      </c>
      <c r="G1111" t="n">
        <v>1.1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62753-2020</t>
        </is>
      </c>
      <c r="B1112" s="1" t="n">
        <v>44161</v>
      </c>
      <c r="C1112" s="1" t="n">
        <v>45203</v>
      </c>
      <c r="D1112" t="inlineStr">
        <is>
          <t>HALLANDS LÄN</t>
        </is>
      </c>
      <c r="E1112" t="inlineStr">
        <is>
          <t>KUNGSBACKA</t>
        </is>
      </c>
      <c r="G1112" t="n">
        <v>3.5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62661-2020</t>
        </is>
      </c>
      <c r="B1113" s="1" t="n">
        <v>44161</v>
      </c>
      <c r="C1113" s="1" t="n">
        <v>45203</v>
      </c>
      <c r="D1113" t="inlineStr">
        <is>
          <t>HALLANDS LÄN</t>
        </is>
      </c>
      <c r="E1113" t="inlineStr">
        <is>
          <t>FALKENBERG</t>
        </is>
      </c>
      <c r="G1113" t="n">
        <v>2.5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62752-2020</t>
        </is>
      </c>
      <c r="B1114" s="1" t="n">
        <v>44161</v>
      </c>
      <c r="C1114" s="1" t="n">
        <v>45203</v>
      </c>
      <c r="D1114" t="inlineStr">
        <is>
          <t>HALLANDS LÄN</t>
        </is>
      </c>
      <c r="E1114" t="inlineStr">
        <is>
          <t>FALKENBERG</t>
        </is>
      </c>
      <c r="G1114" t="n">
        <v>0.7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63120-2020</t>
        </is>
      </c>
      <c r="B1115" s="1" t="n">
        <v>44162</v>
      </c>
      <c r="C1115" s="1" t="n">
        <v>45203</v>
      </c>
      <c r="D1115" t="inlineStr">
        <is>
          <t>HALLANDS LÄN</t>
        </is>
      </c>
      <c r="E1115" t="inlineStr">
        <is>
          <t>LAHOLM</t>
        </is>
      </c>
      <c r="G1115" t="n">
        <v>0.5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63654-2020</t>
        </is>
      </c>
      <c r="B1116" s="1" t="n">
        <v>44162</v>
      </c>
      <c r="C1116" s="1" t="n">
        <v>45203</v>
      </c>
      <c r="D1116" t="inlineStr">
        <is>
          <t>HALLANDS LÄN</t>
        </is>
      </c>
      <c r="E1116" t="inlineStr">
        <is>
          <t>HYLTE</t>
        </is>
      </c>
      <c r="G1116" t="n">
        <v>4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63762-2020</t>
        </is>
      </c>
      <c r="B1117" s="1" t="n">
        <v>44166</v>
      </c>
      <c r="C1117" s="1" t="n">
        <v>45203</v>
      </c>
      <c r="D1117" t="inlineStr">
        <is>
          <t>HALLANDS LÄN</t>
        </is>
      </c>
      <c r="E1117" t="inlineStr">
        <is>
          <t>FALKENBERG</t>
        </is>
      </c>
      <c r="G1117" t="n">
        <v>0.1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63800-2020</t>
        </is>
      </c>
      <c r="B1118" s="1" t="n">
        <v>44166</v>
      </c>
      <c r="C1118" s="1" t="n">
        <v>45203</v>
      </c>
      <c r="D1118" t="inlineStr">
        <is>
          <t>HALLANDS LÄN</t>
        </is>
      </c>
      <c r="E1118" t="inlineStr">
        <is>
          <t>HYLTE</t>
        </is>
      </c>
      <c r="G1118" t="n">
        <v>0.9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63813-2020</t>
        </is>
      </c>
      <c r="B1119" s="1" t="n">
        <v>44166</v>
      </c>
      <c r="C1119" s="1" t="n">
        <v>45203</v>
      </c>
      <c r="D1119" t="inlineStr">
        <is>
          <t>HALLANDS LÄN</t>
        </is>
      </c>
      <c r="E1119" t="inlineStr">
        <is>
          <t>VARBERG</t>
        </is>
      </c>
      <c r="G1119" t="n">
        <v>1.3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64238-2020</t>
        </is>
      </c>
      <c r="B1120" s="1" t="n">
        <v>44168</v>
      </c>
      <c r="C1120" s="1" t="n">
        <v>45203</v>
      </c>
      <c r="D1120" t="inlineStr">
        <is>
          <t>HALLANDS LÄN</t>
        </is>
      </c>
      <c r="E1120" t="inlineStr">
        <is>
          <t>FALKENBERG</t>
        </is>
      </c>
      <c r="G1120" t="n">
        <v>0.8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64415-2020</t>
        </is>
      </c>
      <c r="B1121" s="1" t="n">
        <v>44168</v>
      </c>
      <c r="C1121" s="1" t="n">
        <v>45203</v>
      </c>
      <c r="D1121" t="inlineStr">
        <is>
          <t>HALLANDS LÄN</t>
        </is>
      </c>
      <c r="E1121" t="inlineStr">
        <is>
          <t>HYLTE</t>
        </is>
      </c>
      <c r="G1121" t="n">
        <v>1.5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64405-2020</t>
        </is>
      </c>
      <c r="B1122" s="1" t="n">
        <v>44168</v>
      </c>
      <c r="C1122" s="1" t="n">
        <v>45203</v>
      </c>
      <c r="D1122" t="inlineStr">
        <is>
          <t>HALLANDS LÄN</t>
        </is>
      </c>
      <c r="E1122" t="inlineStr">
        <is>
          <t>LAHOLM</t>
        </is>
      </c>
      <c r="F1122" t="inlineStr">
        <is>
          <t>Sveaskog</t>
        </is>
      </c>
      <c r="G1122" t="n">
        <v>8.699999999999999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65466-2020</t>
        </is>
      </c>
      <c r="B1123" s="1" t="n">
        <v>44169</v>
      </c>
      <c r="C1123" s="1" t="n">
        <v>45203</v>
      </c>
      <c r="D1123" t="inlineStr">
        <is>
          <t>HALLANDS LÄN</t>
        </is>
      </c>
      <c r="E1123" t="inlineStr">
        <is>
          <t>VARBERG</t>
        </is>
      </c>
      <c r="G1123" t="n">
        <v>1.5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64944-2020</t>
        </is>
      </c>
      <c r="B1124" s="1" t="n">
        <v>44172</v>
      </c>
      <c r="C1124" s="1" t="n">
        <v>45203</v>
      </c>
      <c r="D1124" t="inlineStr">
        <is>
          <t>HALLANDS LÄN</t>
        </is>
      </c>
      <c r="E1124" t="inlineStr">
        <is>
          <t>HYLTE</t>
        </is>
      </c>
      <c r="G1124" t="n">
        <v>0.7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65432-2020</t>
        </is>
      </c>
      <c r="B1125" s="1" t="n">
        <v>44173</v>
      </c>
      <c r="C1125" s="1" t="n">
        <v>45203</v>
      </c>
      <c r="D1125" t="inlineStr">
        <is>
          <t>HALLANDS LÄN</t>
        </is>
      </c>
      <c r="E1125" t="inlineStr">
        <is>
          <t>VARBERG</t>
        </is>
      </c>
      <c r="G1125" t="n">
        <v>4.2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65565-2020</t>
        </is>
      </c>
      <c r="B1126" s="1" t="n">
        <v>44173</v>
      </c>
      <c r="C1126" s="1" t="n">
        <v>45203</v>
      </c>
      <c r="D1126" t="inlineStr">
        <is>
          <t>HALLANDS LÄN</t>
        </is>
      </c>
      <c r="E1126" t="inlineStr">
        <is>
          <t>VARBERG</t>
        </is>
      </c>
      <c r="G1126" t="n">
        <v>0.9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65404-2020</t>
        </is>
      </c>
      <c r="B1127" s="1" t="n">
        <v>44173</v>
      </c>
      <c r="C1127" s="1" t="n">
        <v>45203</v>
      </c>
      <c r="D1127" t="inlineStr">
        <is>
          <t>HALLANDS LÄN</t>
        </is>
      </c>
      <c r="E1127" t="inlineStr">
        <is>
          <t>HALMSTAD</t>
        </is>
      </c>
      <c r="G1127" t="n">
        <v>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65457-2020</t>
        </is>
      </c>
      <c r="B1128" s="1" t="n">
        <v>44173</v>
      </c>
      <c r="C1128" s="1" t="n">
        <v>45203</v>
      </c>
      <c r="D1128" t="inlineStr">
        <is>
          <t>HALLANDS LÄN</t>
        </is>
      </c>
      <c r="E1128" t="inlineStr">
        <is>
          <t>HYLTE</t>
        </is>
      </c>
      <c r="G1128" t="n">
        <v>2.2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65874-2020</t>
        </is>
      </c>
      <c r="B1129" s="1" t="n">
        <v>44174</v>
      </c>
      <c r="C1129" s="1" t="n">
        <v>45203</v>
      </c>
      <c r="D1129" t="inlineStr">
        <is>
          <t>HALLANDS LÄN</t>
        </is>
      </c>
      <c r="E1129" t="inlineStr">
        <is>
          <t>HYLTE</t>
        </is>
      </c>
      <c r="G1129" t="n">
        <v>1.5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66305-2020</t>
        </is>
      </c>
      <c r="B1130" s="1" t="n">
        <v>44174</v>
      </c>
      <c r="C1130" s="1" t="n">
        <v>45203</v>
      </c>
      <c r="D1130" t="inlineStr">
        <is>
          <t>HALLANDS LÄN</t>
        </is>
      </c>
      <c r="E1130" t="inlineStr">
        <is>
          <t>HYLTE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65870-2020</t>
        </is>
      </c>
      <c r="B1131" s="1" t="n">
        <v>44174</v>
      </c>
      <c r="C1131" s="1" t="n">
        <v>45203</v>
      </c>
      <c r="D1131" t="inlineStr">
        <is>
          <t>HALLANDS LÄN</t>
        </is>
      </c>
      <c r="E1131" t="inlineStr">
        <is>
          <t>HALMSTAD</t>
        </is>
      </c>
      <c r="G1131" t="n">
        <v>4.3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65872-2020</t>
        </is>
      </c>
      <c r="B1132" s="1" t="n">
        <v>44174</v>
      </c>
      <c r="C1132" s="1" t="n">
        <v>45203</v>
      </c>
      <c r="D1132" t="inlineStr">
        <is>
          <t>HALLANDS LÄN</t>
        </is>
      </c>
      <c r="E1132" t="inlineStr">
        <is>
          <t>HALMSTAD</t>
        </is>
      </c>
      <c r="G1132" t="n">
        <v>1.9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66222-2020</t>
        </is>
      </c>
      <c r="B1133" s="1" t="n">
        <v>44175</v>
      </c>
      <c r="C1133" s="1" t="n">
        <v>45203</v>
      </c>
      <c r="D1133" t="inlineStr">
        <is>
          <t>HALLANDS LÄN</t>
        </is>
      </c>
      <c r="E1133" t="inlineStr">
        <is>
          <t>LAHOLM</t>
        </is>
      </c>
      <c r="G1133" t="n">
        <v>1.1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65924-2020</t>
        </is>
      </c>
      <c r="B1134" s="1" t="n">
        <v>44175</v>
      </c>
      <c r="C1134" s="1" t="n">
        <v>45203</v>
      </c>
      <c r="D1134" t="inlineStr">
        <is>
          <t>HALLANDS LÄN</t>
        </is>
      </c>
      <c r="E1134" t="inlineStr">
        <is>
          <t>LAHOLM</t>
        </is>
      </c>
      <c r="F1134" t="inlineStr">
        <is>
          <t>Övriga statliga verk och myndigheter</t>
        </is>
      </c>
      <c r="G1134" t="n">
        <v>0.6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66220-2020</t>
        </is>
      </c>
      <c r="B1135" s="1" t="n">
        <v>44175</v>
      </c>
      <c r="C1135" s="1" t="n">
        <v>45203</v>
      </c>
      <c r="D1135" t="inlineStr">
        <is>
          <t>HALLANDS LÄN</t>
        </is>
      </c>
      <c r="E1135" t="inlineStr">
        <is>
          <t>LAHOLM</t>
        </is>
      </c>
      <c r="G1135" t="n">
        <v>0.4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65963-2020</t>
        </is>
      </c>
      <c r="B1136" s="1" t="n">
        <v>44175</v>
      </c>
      <c r="C1136" s="1" t="n">
        <v>45203</v>
      </c>
      <c r="D1136" t="inlineStr">
        <is>
          <t>HALLANDS LÄN</t>
        </is>
      </c>
      <c r="E1136" t="inlineStr">
        <is>
          <t>LAHOLM</t>
        </is>
      </c>
      <c r="F1136" t="inlineStr">
        <is>
          <t>Övriga statliga verk och myndigheter</t>
        </is>
      </c>
      <c r="G1136" t="n">
        <v>0.6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66004-2020</t>
        </is>
      </c>
      <c r="B1137" s="1" t="n">
        <v>44175</v>
      </c>
      <c r="C1137" s="1" t="n">
        <v>45203</v>
      </c>
      <c r="D1137" t="inlineStr">
        <is>
          <t>HALLANDS LÄN</t>
        </is>
      </c>
      <c r="E1137" t="inlineStr">
        <is>
          <t>KUNGSBACKA</t>
        </is>
      </c>
      <c r="F1137" t="inlineStr">
        <is>
          <t>Övriga Aktiebolag</t>
        </is>
      </c>
      <c r="G1137" t="n">
        <v>17.3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66261-2020</t>
        </is>
      </c>
      <c r="B1138" s="1" t="n">
        <v>44176</v>
      </c>
      <c r="C1138" s="1" t="n">
        <v>45203</v>
      </c>
      <c r="D1138" t="inlineStr">
        <is>
          <t>HALLANDS LÄN</t>
        </is>
      </c>
      <c r="E1138" t="inlineStr">
        <is>
          <t>FALKENBERG</t>
        </is>
      </c>
      <c r="G1138" t="n">
        <v>4.2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66992-2020</t>
        </is>
      </c>
      <c r="B1139" s="1" t="n">
        <v>44176</v>
      </c>
      <c r="C1139" s="1" t="n">
        <v>45203</v>
      </c>
      <c r="D1139" t="inlineStr">
        <is>
          <t>HALLANDS LÄN</t>
        </is>
      </c>
      <c r="E1139" t="inlineStr">
        <is>
          <t>HALMSTAD</t>
        </is>
      </c>
      <c r="G1139" t="n">
        <v>4.1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66263-2020</t>
        </is>
      </c>
      <c r="B1140" s="1" t="n">
        <v>44176</v>
      </c>
      <c r="C1140" s="1" t="n">
        <v>45203</v>
      </c>
      <c r="D1140" t="inlineStr">
        <is>
          <t>HALLANDS LÄN</t>
        </is>
      </c>
      <c r="E1140" t="inlineStr">
        <is>
          <t>FALKENBERG</t>
        </is>
      </c>
      <c r="G1140" t="n">
        <v>2.4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66609-2020</t>
        </is>
      </c>
      <c r="B1141" s="1" t="n">
        <v>44179</v>
      </c>
      <c r="C1141" s="1" t="n">
        <v>45203</v>
      </c>
      <c r="D1141" t="inlineStr">
        <is>
          <t>HALLANDS LÄN</t>
        </is>
      </c>
      <c r="E1141" t="inlineStr">
        <is>
          <t>VARBERG</t>
        </is>
      </c>
      <c r="G1141" t="n">
        <v>0.8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66920-2020</t>
        </is>
      </c>
      <c r="B1142" s="1" t="n">
        <v>44180</v>
      </c>
      <c r="C1142" s="1" t="n">
        <v>45203</v>
      </c>
      <c r="D1142" t="inlineStr">
        <is>
          <t>HALLANDS LÄN</t>
        </is>
      </c>
      <c r="E1142" t="inlineStr">
        <is>
          <t>HALMSTAD</t>
        </is>
      </c>
      <c r="G1142" t="n">
        <v>2.4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66928-2020</t>
        </is>
      </c>
      <c r="B1143" s="1" t="n">
        <v>44180</v>
      </c>
      <c r="C1143" s="1" t="n">
        <v>45203</v>
      </c>
      <c r="D1143" t="inlineStr">
        <is>
          <t>HALLANDS LÄN</t>
        </is>
      </c>
      <c r="E1143" t="inlineStr">
        <is>
          <t>HALMSTAD</t>
        </is>
      </c>
      <c r="G1143" t="n">
        <v>2.1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67089-2020</t>
        </is>
      </c>
      <c r="B1144" s="1" t="n">
        <v>44180</v>
      </c>
      <c r="C1144" s="1" t="n">
        <v>45203</v>
      </c>
      <c r="D1144" t="inlineStr">
        <is>
          <t>HALLANDS LÄN</t>
        </is>
      </c>
      <c r="E1144" t="inlineStr">
        <is>
          <t>LAHOLM</t>
        </is>
      </c>
      <c r="G1144" t="n">
        <v>19.3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67309-2020</t>
        </is>
      </c>
      <c r="B1145" s="1" t="n">
        <v>44180</v>
      </c>
      <c r="C1145" s="1" t="n">
        <v>45203</v>
      </c>
      <c r="D1145" t="inlineStr">
        <is>
          <t>HALLANDS LÄN</t>
        </is>
      </c>
      <c r="E1145" t="inlineStr">
        <is>
          <t>HYLTE</t>
        </is>
      </c>
      <c r="G1145" t="n">
        <v>2.3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67933-2020</t>
        </is>
      </c>
      <c r="B1146" s="1" t="n">
        <v>44182</v>
      </c>
      <c r="C1146" s="1" t="n">
        <v>45203</v>
      </c>
      <c r="D1146" t="inlineStr">
        <is>
          <t>HALLANDS LÄN</t>
        </is>
      </c>
      <c r="E1146" t="inlineStr">
        <is>
          <t>LAHOLM</t>
        </is>
      </c>
      <c r="G1146" t="n">
        <v>0.9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68297-2020</t>
        </is>
      </c>
      <c r="B1147" s="1" t="n">
        <v>44184</v>
      </c>
      <c r="C1147" s="1" t="n">
        <v>45203</v>
      </c>
      <c r="D1147" t="inlineStr">
        <is>
          <t>HALLANDS LÄN</t>
        </is>
      </c>
      <c r="E1147" t="inlineStr">
        <is>
          <t>VARBERG</t>
        </is>
      </c>
      <c r="G1147" t="n">
        <v>4.3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68588-2020</t>
        </is>
      </c>
      <c r="B1148" s="1" t="n">
        <v>44186</v>
      </c>
      <c r="C1148" s="1" t="n">
        <v>45203</v>
      </c>
      <c r="D1148" t="inlineStr">
        <is>
          <t>HALLANDS LÄN</t>
        </is>
      </c>
      <c r="E1148" t="inlineStr">
        <is>
          <t>KUNGSBACKA</t>
        </is>
      </c>
      <c r="G1148" t="n">
        <v>1.3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68618-2020</t>
        </is>
      </c>
      <c r="B1149" s="1" t="n">
        <v>44186</v>
      </c>
      <c r="C1149" s="1" t="n">
        <v>45203</v>
      </c>
      <c r="D1149" t="inlineStr">
        <is>
          <t>HALLANDS LÄN</t>
        </is>
      </c>
      <c r="E1149" t="inlineStr">
        <is>
          <t>KUNGSBACKA</t>
        </is>
      </c>
      <c r="G1149" t="n">
        <v>1.8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68554-2020</t>
        </is>
      </c>
      <c r="B1150" s="1" t="n">
        <v>44186</v>
      </c>
      <c r="C1150" s="1" t="n">
        <v>45203</v>
      </c>
      <c r="D1150" t="inlineStr">
        <is>
          <t>HALLANDS LÄN</t>
        </is>
      </c>
      <c r="E1150" t="inlineStr">
        <is>
          <t>FALKENBERG</t>
        </is>
      </c>
      <c r="G1150" t="n">
        <v>3.5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68617-2020</t>
        </is>
      </c>
      <c r="B1151" s="1" t="n">
        <v>44186</v>
      </c>
      <c r="C1151" s="1" t="n">
        <v>45203</v>
      </c>
      <c r="D1151" t="inlineStr">
        <is>
          <t>HALLANDS LÄN</t>
        </is>
      </c>
      <c r="E1151" t="inlineStr">
        <is>
          <t>KUNGSBACKA</t>
        </is>
      </c>
      <c r="G1151" t="n">
        <v>3.4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68820-2020</t>
        </is>
      </c>
      <c r="B1152" s="1" t="n">
        <v>44187</v>
      </c>
      <c r="C1152" s="1" t="n">
        <v>45203</v>
      </c>
      <c r="D1152" t="inlineStr">
        <is>
          <t>HALLANDS LÄN</t>
        </is>
      </c>
      <c r="E1152" t="inlineStr">
        <is>
          <t>FALKENBERG</t>
        </is>
      </c>
      <c r="G1152" t="n">
        <v>1.4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68830-2020</t>
        </is>
      </c>
      <c r="B1153" s="1" t="n">
        <v>44187</v>
      </c>
      <c r="C1153" s="1" t="n">
        <v>45203</v>
      </c>
      <c r="D1153" t="inlineStr">
        <is>
          <t>HALLANDS LÄN</t>
        </is>
      </c>
      <c r="E1153" t="inlineStr">
        <is>
          <t>HALMSTAD</t>
        </is>
      </c>
      <c r="G1153" t="n">
        <v>4.5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68891-2020</t>
        </is>
      </c>
      <c r="B1154" s="1" t="n">
        <v>44187</v>
      </c>
      <c r="C1154" s="1" t="n">
        <v>45203</v>
      </c>
      <c r="D1154" t="inlineStr">
        <is>
          <t>HALLANDS LÄN</t>
        </is>
      </c>
      <c r="E1154" t="inlineStr">
        <is>
          <t>FALKENBERG</t>
        </is>
      </c>
      <c r="G1154" t="n">
        <v>0.6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68815-2020</t>
        </is>
      </c>
      <c r="B1155" s="1" t="n">
        <v>44187</v>
      </c>
      <c r="C1155" s="1" t="n">
        <v>45203</v>
      </c>
      <c r="D1155" t="inlineStr">
        <is>
          <t>HALLANDS LÄN</t>
        </is>
      </c>
      <c r="E1155" t="inlineStr">
        <is>
          <t>FALKENBERG</t>
        </is>
      </c>
      <c r="G1155" t="n">
        <v>5.9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68894-2020</t>
        </is>
      </c>
      <c r="B1156" s="1" t="n">
        <v>44187</v>
      </c>
      <c r="C1156" s="1" t="n">
        <v>45203</v>
      </c>
      <c r="D1156" t="inlineStr">
        <is>
          <t>HALLANDS LÄN</t>
        </is>
      </c>
      <c r="E1156" t="inlineStr">
        <is>
          <t>HALMSTAD</t>
        </is>
      </c>
      <c r="G1156" t="n">
        <v>2.6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68817-2020</t>
        </is>
      </c>
      <c r="B1157" s="1" t="n">
        <v>44187</v>
      </c>
      <c r="C1157" s="1" t="n">
        <v>45203</v>
      </c>
      <c r="D1157" t="inlineStr">
        <is>
          <t>HALLANDS LÄN</t>
        </is>
      </c>
      <c r="E1157" t="inlineStr">
        <is>
          <t>FALKENBERG</t>
        </is>
      </c>
      <c r="G1157" t="n">
        <v>1.6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68882-2020</t>
        </is>
      </c>
      <c r="B1158" s="1" t="n">
        <v>44187</v>
      </c>
      <c r="C1158" s="1" t="n">
        <v>45203</v>
      </c>
      <c r="D1158" t="inlineStr">
        <is>
          <t>HALLANDS LÄN</t>
        </is>
      </c>
      <c r="E1158" t="inlineStr">
        <is>
          <t>VARBERG</t>
        </is>
      </c>
      <c r="G1158" t="n">
        <v>5.5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68914-2020</t>
        </is>
      </c>
      <c r="B1159" s="1" t="n">
        <v>44187</v>
      </c>
      <c r="C1159" s="1" t="n">
        <v>45203</v>
      </c>
      <c r="D1159" t="inlineStr">
        <is>
          <t>HALLANDS LÄN</t>
        </is>
      </c>
      <c r="E1159" t="inlineStr">
        <is>
          <t>HYLTE</t>
        </is>
      </c>
      <c r="G1159" t="n">
        <v>4.2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69303-2020</t>
        </is>
      </c>
      <c r="B1160" s="1" t="n">
        <v>44193</v>
      </c>
      <c r="C1160" s="1" t="n">
        <v>45203</v>
      </c>
      <c r="D1160" t="inlineStr">
        <is>
          <t>HALLANDS LÄN</t>
        </is>
      </c>
      <c r="E1160" t="inlineStr">
        <is>
          <t>HYLTE</t>
        </is>
      </c>
      <c r="G1160" t="n">
        <v>1.8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45-2021</t>
        </is>
      </c>
      <c r="B1161" s="1" t="n">
        <v>44199</v>
      </c>
      <c r="C1161" s="1" t="n">
        <v>45203</v>
      </c>
      <c r="D1161" t="inlineStr">
        <is>
          <t>HALLANDS LÄN</t>
        </is>
      </c>
      <c r="E1161" t="inlineStr">
        <is>
          <t>HYLTE</t>
        </is>
      </c>
      <c r="G1161" t="n">
        <v>2.1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223-2021</t>
        </is>
      </c>
      <c r="B1162" s="1" t="n">
        <v>44200</v>
      </c>
      <c r="C1162" s="1" t="n">
        <v>45203</v>
      </c>
      <c r="D1162" t="inlineStr">
        <is>
          <t>HALLANDS LÄN</t>
        </is>
      </c>
      <c r="E1162" t="inlineStr">
        <is>
          <t>LAHOLM</t>
        </is>
      </c>
      <c r="G1162" t="n">
        <v>3.2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149-2021</t>
        </is>
      </c>
      <c r="B1163" s="1" t="n">
        <v>44200</v>
      </c>
      <c r="C1163" s="1" t="n">
        <v>45203</v>
      </c>
      <c r="D1163" t="inlineStr">
        <is>
          <t>HALLANDS LÄN</t>
        </is>
      </c>
      <c r="E1163" t="inlineStr">
        <is>
          <t>KUNGSBACKA</t>
        </is>
      </c>
      <c r="G1163" t="n">
        <v>2.8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230-2021</t>
        </is>
      </c>
      <c r="B1164" s="1" t="n">
        <v>44200</v>
      </c>
      <c r="C1164" s="1" t="n">
        <v>45203</v>
      </c>
      <c r="D1164" t="inlineStr">
        <is>
          <t>HALLANDS LÄN</t>
        </is>
      </c>
      <c r="E1164" t="inlineStr">
        <is>
          <t>LAHOLM</t>
        </is>
      </c>
      <c r="G1164" t="n">
        <v>5.5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720-2021</t>
        </is>
      </c>
      <c r="B1165" s="1" t="n">
        <v>44204</v>
      </c>
      <c r="C1165" s="1" t="n">
        <v>45203</v>
      </c>
      <c r="D1165" t="inlineStr">
        <is>
          <t>HALLANDS LÄN</t>
        </is>
      </c>
      <c r="E1165" t="inlineStr">
        <is>
          <t>HALMSTAD</t>
        </is>
      </c>
      <c r="G1165" t="n">
        <v>2.4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762-2021</t>
        </is>
      </c>
      <c r="B1166" s="1" t="n">
        <v>44204</v>
      </c>
      <c r="C1166" s="1" t="n">
        <v>45203</v>
      </c>
      <c r="D1166" t="inlineStr">
        <is>
          <t>HALLANDS LÄN</t>
        </is>
      </c>
      <c r="E1166" t="inlineStr">
        <is>
          <t>FALKENBERG</t>
        </is>
      </c>
      <c r="G1166" t="n">
        <v>0.7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905-2021</t>
        </is>
      </c>
      <c r="B1167" s="1" t="n">
        <v>44207</v>
      </c>
      <c r="C1167" s="1" t="n">
        <v>45203</v>
      </c>
      <c r="D1167" t="inlineStr">
        <is>
          <t>HALLANDS LÄN</t>
        </is>
      </c>
      <c r="E1167" t="inlineStr">
        <is>
          <t>VARBERG</t>
        </is>
      </c>
      <c r="G1167" t="n">
        <v>1.2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1501-2021</t>
        </is>
      </c>
      <c r="B1168" s="1" t="n">
        <v>44209</v>
      </c>
      <c r="C1168" s="1" t="n">
        <v>45203</v>
      </c>
      <c r="D1168" t="inlineStr">
        <is>
          <t>HALLANDS LÄN</t>
        </is>
      </c>
      <c r="E1168" t="inlineStr">
        <is>
          <t>FALKENBERG</t>
        </is>
      </c>
      <c r="G1168" t="n">
        <v>0.9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1583-2021</t>
        </is>
      </c>
      <c r="B1169" s="1" t="n">
        <v>44209</v>
      </c>
      <c r="C1169" s="1" t="n">
        <v>45203</v>
      </c>
      <c r="D1169" t="inlineStr">
        <is>
          <t>HALLANDS LÄN</t>
        </is>
      </c>
      <c r="E1169" t="inlineStr">
        <is>
          <t>HALMSTAD</t>
        </is>
      </c>
      <c r="G1169" t="n">
        <v>1.1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1861-2021</t>
        </is>
      </c>
      <c r="B1170" s="1" t="n">
        <v>44210</v>
      </c>
      <c r="C1170" s="1" t="n">
        <v>45203</v>
      </c>
      <c r="D1170" t="inlineStr">
        <is>
          <t>HALLANDS LÄN</t>
        </is>
      </c>
      <c r="E1170" t="inlineStr">
        <is>
          <t>VARBERG</t>
        </is>
      </c>
      <c r="G1170" t="n">
        <v>0.6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2011-2021</t>
        </is>
      </c>
      <c r="B1171" s="1" t="n">
        <v>44210</v>
      </c>
      <c r="C1171" s="1" t="n">
        <v>45203</v>
      </c>
      <c r="D1171" t="inlineStr">
        <is>
          <t>HALLANDS LÄN</t>
        </is>
      </c>
      <c r="E1171" t="inlineStr">
        <is>
          <t>HYLTE</t>
        </is>
      </c>
      <c r="G1171" t="n">
        <v>1.1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2376-2021</t>
        </is>
      </c>
      <c r="B1172" s="1" t="n">
        <v>44211</v>
      </c>
      <c r="C1172" s="1" t="n">
        <v>45203</v>
      </c>
      <c r="D1172" t="inlineStr">
        <is>
          <t>HALLANDS LÄN</t>
        </is>
      </c>
      <c r="E1172" t="inlineStr">
        <is>
          <t>FALKENBERG</t>
        </is>
      </c>
      <c r="G1172" t="n">
        <v>1.4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2070-2021</t>
        </is>
      </c>
      <c r="B1173" s="1" t="n">
        <v>44211</v>
      </c>
      <c r="C1173" s="1" t="n">
        <v>45203</v>
      </c>
      <c r="D1173" t="inlineStr">
        <is>
          <t>HALLANDS LÄN</t>
        </is>
      </c>
      <c r="E1173" t="inlineStr">
        <is>
          <t>HALMSTAD</t>
        </is>
      </c>
      <c r="G1173" t="n">
        <v>7.4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2180-2021</t>
        </is>
      </c>
      <c r="B1174" s="1" t="n">
        <v>44211</v>
      </c>
      <c r="C1174" s="1" t="n">
        <v>45203</v>
      </c>
      <c r="D1174" t="inlineStr">
        <is>
          <t>HALLANDS LÄN</t>
        </is>
      </c>
      <c r="E1174" t="inlineStr">
        <is>
          <t>HALMSTAD</t>
        </is>
      </c>
      <c r="G1174" t="n">
        <v>0.8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2880-2021</t>
        </is>
      </c>
      <c r="B1175" s="1" t="n">
        <v>44214</v>
      </c>
      <c r="C1175" s="1" t="n">
        <v>45203</v>
      </c>
      <c r="D1175" t="inlineStr">
        <is>
          <t>HALLANDS LÄN</t>
        </is>
      </c>
      <c r="E1175" t="inlineStr">
        <is>
          <t>HALMSTAD</t>
        </is>
      </c>
      <c r="F1175" t="inlineStr">
        <is>
          <t>Bergvik skog väst AB</t>
        </is>
      </c>
      <c r="G1175" t="n">
        <v>6.3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2949-2021</t>
        </is>
      </c>
      <c r="B1176" s="1" t="n">
        <v>44214</v>
      </c>
      <c r="C1176" s="1" t="n">
        <v>45203</v>
      </c>
      <c r="D1176" t="inlineStr">
        <is>
          <t>HALLANDS LÄN</t>
        </is>
      </c>
      <c r="E1176" t="inlineStr">
        <is>
          <t>HALMSTAD</t>
        </is>
      </c>
      <c r="F1176" t="inlineStr">
        <is>
          <t>Bergvik skog väst AB</t>
        </is>
      </c>
      <c r="G1176" t="n">
        <v>11.1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3140-2021</t>
        </is>
      </c>
      <c r="B1177" s="1" t="n">
        <v>44214</v>
      </c>
      <c r="C1177" s="1" t="n">
        <v>45203</v>
      </c>
      <c r="D1177" t="inlineStr">
        <is>
          <t>HALLANDS LÄN</t>
        </is>
      </c>
      <c r="E1177" t="inlineStr">
        <is>
          <t>HALMSTAD</t>
        </is>
      </c>
      <c r="F1177" t="inlineStr">
        <is>
          <t>Bergvik skog väst AB</t>
        </is>
      </c>
      <c r="G1177" t="n">
        <v>0.7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2938-2021</t>
        </is>
      </c>
      <c r="B1178" s="1" t="n">
        <v>44214</v>
      </c>
      <c r="C1178" s="1" t="n">
        <v>45203</v>
      </c>
      <c r="D1178" t="inlineStr">
        <is>
          <t>HALLANDS LÄN</t>
        </is>
      </c>
      <c r="E1178" t="inlineStr">
        <is>
          <t>HALMSTAD</t>
        </is>
      </c>
      <c r="F1178" t="inlineStr">
        <is>
          <t>Bergvik skog väst AB</t>
        </is>
      </c>
      <c r="G1178" t="n">
        <v>4.4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2977-2021</t>
        </is>
      </c>
      <c r="B1179" s="1" t="n">
        <v>44214</v>
      </c>
      <c r="C1179" s="1" t="n">
        <v>45203</v>
      </c>
      <c r="D1179" t="inlineStr">
        <is>
          <t>HALLANDS LÄN</t>
        </is>
      </c>
      <c r="E1179" t="inlineStr">
        <is>
          <t>HALMSTAD</t>
        </is>
      </c>
      <c r="F1179" t="inlineStr">
        <is>
          <t>Bergvik skog väst AB</t>
        </is>
      </c>
      <c r="G1179" t="n">
        <v>3.5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3161-2021</t>
        </is>
      </c>
      <c r="B1180" s="1" t="n">
        <v>44214</v>
      </c>
      <c r="C1180" s="1" t="n">
        <v>45203</v>
      </c>
      <c r="D1180" t="inlineStr">
        <is>
          <t>HALLANDS LÄN</t>
        </is>
      </c>
      <c r="E1180" t="inlineStr">
        <is>
          <t>HALMSTAD</t>
        </is>
      </c>
      <c r="F1180" t="inlineStr">
        <is>
          <t>Bergvik skog väst AB</t>
        </is>
      </c>
      <c r="G1180" t="n">
        <v>1.6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3166-2021</t>
        </is>
      </c>
      <c r="B1181" s="1" t="n">
        <v>44214</v>
      </c>
      <c r="C1181" s="1" t="n">
        <v>45203</v>
      </c>
      <c r="D1181" t="inlineStr">
        <is>
          <t>HALLANDS LÄN</t>
        </is>
      </c>
      <c r="E1181" t="inlineStr">
        <is>
          <t>HALMSTAD</t>
        </is>
      </c>
      <c r="F1181" t="inlineStr">
        <is>
          <t>Bergvik skog väst AB</t>
        </is>
      </c>
      <c r="G1181" t="n">
        <v>1.1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2864-2021</t>
        </is>
      </c>
      <c r="B1182" s="1" t="n">
        <v>44216</v>
      </c>
      <c r="C1182" s="1" t="n">
        <v>45203</v>
      </c>
      <c r="D1182" t="inlineStr">
        <is>
          <t>HALLANDS LÄN</t>
        </is>
      </c>
      <c r="E1182" t="inlineStr">
        <is>
          <t>HYLTE</t>
        </is>
      </c>
      <c r="G1182" t="n">
        <v>0.5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2897-2021</t>
        </is>
      </c>
      <c r="B1183" s="1" t="n">
        <v>44216</v>
      </c>
      <c r="C1183" s="1" t="n">
        <v>45203</v>
      </c>
      <c r="D1183" t="inlineStr">
        <is>
          <t>HALLANDS LÄN</t>
        </is>
      </c>
      <c r="E1183" t="inlineStr">
        <is>
          <t>VARBERG</t>
        </is>
      </c>
      <c r="G1183" t="n">
        <v>1.9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2996-2021</t>
        </is>
      </c>
      <c r="B1184" s="1" t="n">
        <v>44216</v>
      </c>
      <c r="C1184" s="1" t="n">
        <v>45203</v>
      </c>
      <c r="D1184" t="inlineStr">
        <is>
          <t>HALLANDS LÄN</t>
        </is>
      </c>
      <c r="E1184" t="inlineStr">
        <is>
          <t>HALMSTAD</t>
        </is>
      </c>
      <c r="G1184" t="n">
        <v>8.199999999999999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3355-2021</t>
        </is>
      </c>
      <c r="B1185" s="1" t="n">
        <v>44217</v>
      </c>
      <c r="C1185" s="1" t="n">
        <v>45203</v>
      </c>
      <c r="D1185" t="inlineStr">
        <is>
          <t>HALLANDS LÄN</t>
        </is>
      </c>
      <c r="E1185" t="inlineStr">
        <is>
          <t>KUNGSBACKA</t>
        </is>
      </c>
      <c r="G1185" t="n">
        <v>17.6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3228-2021</t>
        </is>
      </c>
      <c r="B1186" s="1" t="n">
        <v>44217</v>
      </c>
      <c r="C1186" s="1" t="n">
        <v>45203</v>
      </c>
      <c r="D1186" t="inlineStr">
        <is>
          <t>HALLANDS LÄN</t>
        </is>
      </c>
      <c r="E1186" t="inlineStr">
        <is>
          <t>FALKENBERG</t>
        </is>
      </c>
      <c r="F1186" t="inlineStr">
        <is>
          <t>Bergvik skog väst AB</t>
        </is>
      </c>
      <c r="G1186" t="n">
        <v>0.9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3115-2021</t>
        </is>
      </c>
      <c r="B1187" s="1" t="n">
        <v>44217</v>
      </c>
      <c r="C1187" s="1" t="n">
        <v>45203</v>
      </c>
      <c r="D1187" t="inlineStr">
        <is>
          <t>HALLANDS LÄN</t>
        </is>
      </c>
      <c r="E1187" t="inlineStr">
        <is>
          <t>FALKENBERG</t>
        </is>
      </c>
      <c r="G1187" t="n">
        <v>6.5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3144-2021</t>
        </is>
      </c>
      <c r="B1188" s="1" t="n">
        <v>44217</v>
      </c>
      <c r="C1188" s="1" t="n">
        <v>45203</v>
      </c>
      <c r="D1188" t="inlineStr">
        <is>
          <t>HALLANDS LÄN</t>
        </is>
      </c>
      <c r="E1188" t="inlineStr">
        <is>
          <t>HALMSTAD</t>
        </is>
      </c>
      <c r="G1188" t="n">
        <v>5.5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3190-2021</t>
        </is>
      </c>
      <c r="B1189" s="1" t="n">
        <v>44217</v>
      </c>
      <c r="C1189" s="1" t="n">
        <v>45203</v>
      </c>
      <c r="D1189" t="inlineStr">
        <is>
          <t>HALLANDS LÄN</t>
        </is>
      </c>
      <c r="E1189" t="inlineStr">
        <is>
          <t>HALMSTAD</t>
        </is>
      </c>
      <c r="G1189" t="n">
        <v>2.5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3253-2021</t>
        </is>
      </c>
      <c r="B1190" s="1" t="n">
        <v>44217</v>
      </c>
      <c r="C1190" s="1" t="n">
        <v>45203</v>
      </c>
      <c r="D1190" t="inlineStr">
        <is>
          <t>HALLANDS LÄN</t>
        </is>
      </c>
      <c r="E1190" t="inlineStr">
        <is>
          <t>FALKENBERG</t>
        </is>
      </c>
      <c r="F1190" t="inlineStr">
        <is>
          <t>Bergvik skog väst AB</t>
        </is>
      </c>
      <c r="G1190" t="n">
        <v>11.8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4133-2021</t>
        </is>
      </c>
      <c r="B1191" s="1" t="n">
        <v>44218</v>
      </c>
      <c r="C1191" s="1" t="n">
        <v>45203</v>
      </c>
      <c r="D1191" t="inlineStr">
        <is>
          <t>HALLANDS LÄN</t>
        </is>
      </c>
      <c r="E1191" t="inlineStr">
        <is>
          <t>HALMSTAD</t>
        </is>
      </c>
      <c r="F1191" t="inlineStr">
        <is>
          <t>Kyrkan</t>
        </is>
      </c>
      <c r="G1191" t="n">
        <v>2.5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3588-2021</t>
        </is>
      </c>
      <c r="B1192" s="1" t="n">
        <v>44220</v>
      </c>
      <c r="C1192" s="1" t="n">
        <v>45203</v>
      </c>
      <c r="D1192" t="inlineStr">
        <is>
          <t>HALLANDS LÄN</t>
        </is>
      </c>
      <c r="E1192" t="inlineStr">
        <is>
          <t>HALMSTAD</t>
        </is>
      </c>
      <c r="G1192" t="n">
        <v>6.8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3591-2021</t>
        </is>
      </c>
      <c r="B1193" s="1" t="n">
        <v>44220</v>
      </c>
      <c r="C1193" s="1" t="n">
        <v>45203</v>
      </c>
      <c r="D1193" t="inlineStr">
        <is>
          <t>HALLANDS LÄN</t>
        </is>
      </c>
      <c r="E1193" t="inlineStr">
        <is>
          <t>HALMSTAD</t>
        </is>
      </c>
      <c r="G1193" t="n">
        <v>1.3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3659-2021</t>
        </is>
      </c>
      <c r="B1194" s="1" t="n">
        <v>44221</v>
      </c>
      <c r="C1194" s="1" t="n">
        <v>45203</v>
      </c>
      <c r="D1194" t="inlineStr">
        <is>
          <t>HALLANDS LÄN</t>
        </is>
      </c>
      <c r="E1194" t="inlineStr">
        <is>
          <t>VARBERG</t>
        </is>
      </c>
      <c r="G1194" t="n">
        <v>0.6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3786-2021</t>
        </is>
      </c>
      <c r="B1195" s="1" t="n">
        <v>44221</v>
      </c>
      <c r="C1195" s="1" t="n">
        <v>45203</v>
      </c>
      <c r="D1195" t="inlineStr">
        <is>
          <t>HALLANDS LÄN</t>
        </is>
      </c>
      <c r="E1195" t="inlineStr">
        <is>
          <t>HYLTE</t>
        </is>
      </c>
      <c r="G1195" t="n">
        <v>7.2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3831-2021</t>
        </is>
      </c>
      <c r="B1196" s="1" t="n">
        <v>44222</v>
      </c>
      <c r="C1196" s="1" t="n">
        <v>45203</v>
      </c>
      <c r="D1196" t="inlineStr">
        <is>
          <t>HALLANDS LÄN</t>
        </is>
      </c>
      <c r="E1196" t="inlineStr">
        <is>
          <t>VARBERG</t>
        </is>
      </c>
      <c r="G1196" t="n">
        <v>2.8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4208-2021</t>
        </is>
      </c>
      <c r="B1197" s="1" t="n">
        <v>44223</v>
      </c>
      <c r="C1197" s="1" t="n">
        <v>45203</v>
      </c>
      <c r="D1197" t="inlineStr">
        <is>
          <t>HALLANDS LÄN</t>
        </is>
      </c>
      <c r="E1197" t="inlineStr">
        <is>
          <t>HALMSTAD</t>
        </is>
      </c>
      <c r="G1197" t="n">
        <v>1.8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4214-2021</t>
        </is>
      </c>
      <c r="B1198" s="1" t="n">
        <v>44223</v>
      </c>
      <c r="C1198" s="1" t="n">
        <v>45203</v>
      </c>
      <c r="D1198" t="inlineStr">
        <is>
          <t>HALLANDS LÄN</t>
        </is>
      </c>
      <c r="E1198" t="inlineStr">
        <is>
          <t>FALKENBERG</t>
        </is>
      </c>
      <c r="G1198" t="n">
        <v>6.3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4820-2021</t>
        </is>
      </c>
      <c r="B1199" s="1" t="n">
        <v>44223</v>
      </c>
      <c r="C1199" s="1" t="n">
        <v>45203</v>
      </c>
      <c r="D1199" t="inlineStr">
        <is>
          <t>HALLANDS LÄN</t>
        </is>
      </c>
      <c r="E1199" t="inlineStr">
        <is>
          <t>VARBERG</t>
        </is>
      </c>
      <c r="G1199" t="n">
        <v>10.3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4648-2021</t>
        </is>
      </c>
      <c r="B1200" s="1" t="n">
        <v>44224</v>
      </c>
      <c r="C1200" s="1" t="n">
        <v>45203</v>
      </c>
      <c r="D1200" t="inlineStr">
        <is>
          <t>HALLANDS LÄN</t>
        </is>
      </c>
      <c r="E1200" t="inlineStr">
        <is>
          <t>FALKENBERG</t>
        </is>
      </c>
      <c r="G1200" t="n">
        <v>2.2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5010-2021</t>
        </is>
      </c>
      <c r="B1201" s="1" t="n">
        <v>44224</v>
      </c>
      <c r="C1201" s="1" t="n">
        <v>45203</v>
      </c>
      <c r="D1201" t="inlineStr">
        <is>
          <t>HALLANDS LÄN</t>
        </is>
      </c>
      <c r="E1201" t="inlineStr">
        <is>
          <t>FALKENBERG</t>
        </is>
      </c>
      <c r="G1201" t="n">
        <v>6.5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4423-2021</t>
        </is>
      </c>
      <c r="B1202" s="1" t="n">
        <v>44224</v>
      </c>
      <c r="C1202" s="1" t="n">
        <v>45203</v>
      </c>
      <c r="D1202" t="inlineStr">
        <is>
          <t>HALLANDS LÄN</t>
        </is>
      </c>
      <c r="E1202" t="inlineStr">
        <is>
          <t>LAHOLM</t>
        </is>
      </c>
      <c r="G1202" t="n">
        <v>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4581-2021</t>
        </is>
      </c>
      <c r="B1203" s="1" t="n">
        <v>44224</v>
      </c>
      <c r="C1203" s="1" t="n">
        <v>45203</v>
      </c>
      <c r="D1203" t="inlineStr">
        <is>
          <t>HALLANDS LÄN</t>
        </is>
      </c>
      <c r="E1203" t="inlineStr">
        <is>
          <t>HYLTE</t>
        </is>
      </c>
      <c r="G1203" t="n">
        <v>2.8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5004-2021</t>
        </is>
      </c>
      <c r="B1204" s="1" t="n">
        <v>44224</v>
      </c>
      <c r="C1204" s="1" t="n">
        <v>45203</v>
      </c>
      <c r="D1204" t="inlineStr">
        <is>
          <t>HALLANDS LÄN</t>
        </is>
      </c>
      <c r="E1204" t="inlineStr">
        <is>
          <t>FALKENBERG</t>
        </is>
      </c>
      <c r="G1204" t="n">
        <v>0.9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4554-2021</t>
        </is>
      </c>
      <c r="B1205" s="1" t="n">
        <v>44224</v>
      </c>
      <c r="C1205" s="1" t="n">
        <v>45203</v>
      </c>
      <c r="D1205" t="inlineStr">
        <is>
          <t>HALLANDS LÄN</t>
        </is>
      </c>
      <c r="E1205" t="inlineStr">
        <is>
          <t>KUNGSBACKA</t>
        </is>
      </c>
      <c r="G1205" t="n">
        <v>4.2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5009-2021</t>
        </is>
      </c>
      <c r="B1206" s="1" t="n">
        <v>44224</v>
      </c>
      <c r="C1206" s="1" t="n">
        <v>45203</v>
      </c>
      <c r="D1206" t="inlineStr">
        <is>
          <t>HALLANDS LÄN</t>
        </is>
      </c>
      <c r="E1206" t="inlineStr">
        <is>
          <t>FALKENBERG</t>
        </is>
      </c>
      <c r="G1206" t="n">
        <v>1.9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4640-2021</t>
        </is>
      </c>
      <c r="B1207" s="1" t="n">
        <v>44224</v>
      </c>
      <c r="C1207" s="1" t="n">
        <v>45203</v>
      </c>
      <c r="D1207" t="inlineStr">
        <is>
          <t>HALLANDS LÄN</t>
        </is>
      </c>
      <c r="E1207" t="inlineStr">
        <is>
          <t>FALKENBERG</t>
        </is>
      </c>
      <c r="G1207" t="n">
        <v>1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4862-2021</t>
        </is>
      </c>
      <c r="B1208" s="1" t="n">
        <v>44225</v>
      </c>
      <c r="C1208" s="1" t="n">
        <v>45203</v>
      </c>
      <c r="D1208" t="inlineStr">
        <is>
          <t>HALLANDS LÄN</t>
        </is>
      </c>
      <c r="E1208" t="inlineStr">
        <is>
          <t>KUNGSBACKA</t>
        </is>
      </c>
      <c r="G1208" t="n">
        <v>6.6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4819-2021</t>
        </is>
      </c>
      <c r="B1209" s="1" t="n">
        <v>44225</v>
      </c>
      <c r="C1209" s="1" t="n">
        <v>45203</v>
      </c>
      <c r="D1209" t="inlineStr">
        <is>
          <t>HALLANDS LÄN</t>
        </is>
      </c>
      <c r="E1209" t="inlineStr">
        <is>
          <t>VARBERG</t>
        </is>
      </c>
      <c r="G1209" t="n">
        <v>3.4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4908-2021</t>
        </is>
      </c>
      <c r="B1210" s="1" t="n">
        <v>44225</v>
      </c>
      <c r="C1210" s="1" t="n">
        <v>45203</v>
      </c>
      <c r="D1210" t="inlineStr">
        <is>
          <t>HALLANDS LÄN</t>
        </is>
      </c>
      <c r="E1210" t="inlineStr">
        <is>
          <t>VARBERG</t>
        </is>
      </c>
      <c r="G1210" t="n">
        <v>0.6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4677-2021</t>
        </is>
      </c>
      <c r="B1211" s="1" t="n">
        <v>44225</v>
      </c>
      <c r="C1211" s="1" t="n">
        <v>45203</v>
      </c>
      <c r="D1211" t="inlineStr">
        <is>
          <t>HALLANDS LÄN</t>
        </is>
      </c>
      <c r="E1211" t="inlineStr">
        <is>
          <t>LAHOLM</t>
        </is>
      </c>
      <c r="G1211" t="n">
        <v>1.8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4674-2021</t>
        </is>
      </c>
      <c r="B1212" s="1" t="n">
        <v>44225</v>
      </c>
      <c r="C1212" s="1" t="n">
        <v>45203</v>
      </c>
      <c r="D1212" t="inlineStr">
        <is>
          <t>HALLANDS LÄN</t>
        </is>
      </c>
      <c r="E1212" t="inlineStr">
        <is>
          <t>LAHOLM</t>
        </is>
      </c>
      <c r="G1212" t="n">
        <v>1.8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4831-2021</t>
        </is>
      </c>
      <c r="B1213" s="1" t="n">
        <v>44225</v>
      </c>
      <c r="C1213" s="1" t="n">
        <v>45203</v>
      </c>
      <c r="D1213" t="inlineStr">
        <is>
          <t>HALLANDS LÄN</t>
        </is>
      </c>
      <c r="E1213" t="inlineStr">
        <is>
          <t>KUNGSBACKA</t>
        </is>
      </c>
      <c r="G1213" t="n">
        <v>7.4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4906-2021</t>
        </is>
      </c>
      <c r="B1214" s="1" t="n">
        <v>44225</v>
      </c>
      <c r="C1214" s="1" t="n">
        <v>45203</v>
      </c>
      <c r="D1214" t="inlineStr">
        <is>
          <t>HALLANDS LÄN</t>
        </is>
      </c>
      <c r="E1214" t="inlineStr">
        <is>
          <t>VARBERG</t>
        </is>
      </c>
      <c r="G1214" t="n">
        <v>2.1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4919-2021</t>
        </is>
      </c>
      <c r="B1215" s="1" t="n">
        <v>44226</v>
      </c>
      <c r="C1215" s="1" t="n">
        <v>45203</v>
      </c>
      <c r="D1215" t="inlineStr">
        <is>
          <t>HALLANDS LÄN</t>
        </is>
      </c>
      <c r="E1215" t="inlineStr">
        <is>
          <t>LAHOLM</t>
        </is>
      </c>
      <c r="G1215" t="n">
        <v>6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5061-2021</t>
        </is>
      </c>
      <c r="B1216" s="1" t="n">
        <v>44228</v>
      </c>
      <c r="C1216" s="1" t="n">
        <v>45203</v>
      </c>
      <c r="D1216" t="inlineStr">
        <is>
          <t>HALLANDS LÄN</t>
        </is>
      </c>
      <c r="E1216" t="inlineStr">
        <is>
          <t>HALMSTAD</t>
        </is>
      </c>
      <c r="G1216" t="n">
        <v>0.9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5057-2021</t>
        </is>
      </c>
      <c r="B1217" s="1" t="n">
        <v>44228</v>
      </c>
      <c r="C1217" s="1" t="n">
        <v>45203</v>
      </c>
      <c r="D1217" t="inlineStr">
        <is>
          <t>HALLANDS LÄN</t>
        </is>
      </c>
      <c r="E1217" t="inlineStr">
        <is>
          <t>LAHOLM</t>
        </is>
      </c>
      <c r="G1217" t="n">
        <v>0.7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5066-2021</t>
        </is>
      </c>
      <c r="B1218" s="1" t="n">
        <v>44228</v>
      </c>
      <c r="C1218" s="1" t="n">
        <v>45203</v>
      </c>
      <c r="D1218" t="inlineStr">
        <is>
          <t>HALLANDS LÄN</t>
        </is>
      </c>
      <c r="E1218" t="inlineStr">
        <is>
          <t>HALMSTAD</t>
        </is>
      </c>
      <c r="G1218" t="n">
        <v>0.8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5129-2021</t>
        </is>
      </c>
      <c r="B1219" s="1" t="n">
        <v>44228</v>
      </c>
      <c r="C1219" s="1" t="n">
        <v>45203</v>
      </c>
      <c r="D1219" t="inlineStr">
        <is>
          <t>HALLANDS LÄN</t>
        </is>
      </c>
      <c r="E1219" t="inlineStr">
        <is>
          <t>VARBERG</t>
        </is>
      </c>
      <c r="G1219" t="n">
        <v>0.8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4951-2021</t>
        </is>
      </c>
      <c r="B1220" s="1" t="n">
        <v>44228</v>
      </c>
      <c r="C1220" s="1" t="n">
        <v>45203</v>
      </c>
      <c r="D1220" t="inlineStr">
        <is>
          <t>HALLANDS LÄN</t>
        </is>
      </c>
      <c r="E1220" t="inlineStr">
        <is>
          <t>FALKENBERG</t>
        </is>
      </c>
      <c r="G1220" t="n">
        <v>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5302-2021</t>
        </is>
      </c>
      <c r="B1221" s="1" t="n">
        <v>44229</v>
      </c>
      <c r="C1221" s="1" t="n">
        <v>45203</v>
      </c>
      <c r="D1221" t="inlineStr">
        <is>
          <t>HALLANDS LÄN</t>
        </is>
      </c>
      <c r="E1221" t="inlineStr">
        <is>
          <t>VARBERG</t>
        </is>
      </c>
      <c r="F1221" t="inlineStr">
        <is>
          <t>Övriga statliga verk och myndigheter</t>
        </is>
      </c>
      <c r="G1221" t="n">
        <v>1.1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5548-2021</t>
        </is>
      </c>
      <c r="B1222" s="1" t="n">
        <v>44230</v>
      </c>
      <c r="C1222" s="1" t="n">
        <v>45203</v>
      </c>
      <c r="D1222" t="inlineStr">
        <is>
          <t>HALLANDS LÄN</t>
        </is>
      </c>
      <c r="E1222" t="inlineStr">
        <is>
          <t>FALKENBERG</t>
        </is>
      </c>
      <c r="G1222" t="n">
        <v>3.1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5540-2021</t>
        </is>
      </c>
      <c r="B1223" s="1" t="n">
        <v>44230</v>
      </c>
      <c r="C1223" s="1" t="n">
        <v>45203</v>
      </c>
      <c r="D1223" t="inlineStr">
        <is>
          <t>HALLANDS LÄN</t>
        </is>
      </c>
      <c r="E1223" t="inlineStr">
        <is>
          <t>HYLTE</t>
        </is>
      </c>
      <c r="G1223" t="n">
        <v>0.9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5736-2021</t>
        </is>
      </c>
      <c r="B1224" s="1" t="n">
        <v>44230</v>
      </c>
      <c r="C1224" s="1" t="n">
        <v>45203</v>
      </c>
      <c r="D1224" t="inlineStr">
        <is>
          <t>HALLANDS LÄN</t>
        </is>
      </c>
      <c r="E1224" t="inlineStr">
        <is>
          <t>FALKENBERG</t>
        </is>
      </c>
      <c r="G1224" t="n">
        <v>0.8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5745-2021</t>
        </is>
      </c>
      <c r="B1225" s="1" t="n">
        <v>44230</v>
      </c>
      <c r="C1225" s="1" t="n">
        <v>45203</v>
      </c>
      <c r="D1225" t="inlineStr">
        <is>
          <t>HALLANDS LÄN</t>
        </is>
      </c>
      <c r="E1225" t="inlineStr">
        <is>
          <t>FALKENBERG</t>
        </is>
      </c>
      <c r="G1225" t="n">
        <v>2.6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5598-2021</t>
        </is>
      </c>
      <c r="B1226" s="1" t="n">
        <v>44230</v>
      </c>
      <c r="C1226" s="1" t="n">
        <v>45203</v>
      </c>
      <c r="D1226" t="inlineStr">
        <is>
          <t>HALLANDS LÄN</t>
        </is>
      </c>
      <c r="E1226" t="inlineStr">
        <is>
          <t>HYLTE</t>
        </is>
      </c>
      <c r="G1226" t="n">
        <v>1.3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5945-2021</t>
        </is>
      </c>
      <c r="B1227" s="1" t="n">
        <v>44231</v>
      </c>
      <c r="C1227" s="1" t="n">
        <v>45203</v>
      </c>
      <c r="D1227" t="inlineStr">
        <is>
          <t>HALLANDS LÄN</t>
        </is>
      </c>
      <c r="E1227" t="inlineStr">
        <is>
          <t>VARBERG</t>
        </is>
      </c>
      <c r="G1227" t="n">
        <v>7.9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5844-2021</t>
        </is>
      </c>
      <c r="B1228" s="1" t="n">
        <v>44231</v>
      </c>
      <c r="C1228" s="1" t="n">
        <v>45203</v>
      </c>
      <c r="D1228" t="inlineStr">
        <is>
          <t>HALLANDS LÄN</t>
        </is>
      </c>
      <c r="E1228" t="inlineStr">
        <is>
          <t>VARBERG</t>
        </is>
      </c>
      <c r="G1228" t="n">
        <v>0.8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5955-2021</t>
        </is>
      </c>
      <c r="B1229" s="1" t="n">
        <v>44231</v>
      </c>
      <c r="C1229" s="1" t="n">
        <v>45203</v>
      </c>
      <c r="D1229" t="inlineStr">
        <is>
          <t>HALLANDS LÄN</t>
        </is>
      </c>
      <c r="E1229" t="inlineStr">
        <is>
          <t>HYLTE</t>
        </is>
      </c>
      <c r="G1229" t="n">
        <v>4.3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6473-2021</t>
        </is>
      </c>
      <c r="B1230" s="1" t="n">
        <v>44235</v>
      </c>
      <c r="C1230" s="1" t="n">
        <v>45203</v>
      </c>
      <c r="D1230" t="inlineStr">
        <is>
          <t>HALLANDS LÄN</t>
        </is>
      </c>
      <c r="E1230" t="inlineStr">
        <is>
          <t>LAHOLM</t>
        </is>
      </c>
      <c r="G1230" t="n">
        <v>0.5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6422-2021</t>
        </is>
      </c>
      <c r="B1231" s="1" t="n">
        <v>44235</v>
      </c>
      <c r="C1231" s="1" t="n">
        <v>45203</v>
      </c>
      <c r="D1231" t="inlineStr">
        <is>
          <t>HALLANDS LÄN</t>
        </is>
      </c>
      <c r="E1231" t="inlineStr">
        <is>
          <t>VARBERG</t>
        </is>
      </c>
      <c r="G1231" t="n">
        <v>2.5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6497-2021</t>
        </is>
      </c>
      <c r="B1232" s="1" t="n">
        <v>44236</v>
      </c>
      <c r="C1232" s="1" t="n">
        <v>45203</v>
      </c>
      <c r="D1232" t="inlineStr">
        <is>
          <t>HALLANDS LÄN</t>
        </is>
      </c>
      <c r="E1232" t="inlineStr">
        <is>
          <t>VARBERG</t>
        </is>
      </c>
      <c r="G1232" t="n">
        <v>1.7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6693-2021</t>
        </is>
      </c>
      <c r="B1233" s="1" t="n">
        <v>44236</v>
      </c>
      <c r="C1233" s="1" t="n">
        <v>45203</v>
      </c>
      <c r="D1233" t="inlineStr">
        <is>
          <t>HALLANDS LÄN</t>
        </is>
      </c>
      <c r="E1233" t="inlineStr">
        <is>
          <t>HYLTE</t>
        </is>
      </c>
      <c r="G1233" t="n">
        <v>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6786-2021</t>
        </is>
      </c>
      <c r="B1234" s="1" t="n">
        <v>44236</v>
      </c>
      <c r="C1234" s="1" t="n">
        <v>45203</v>
      </c>
      <c r="D1234" t="inlineStr">
        <is>
          <t>HALLANDS LÄN</t>
        </is>
      </c>
      <c r="E1234" t="inlineStr">
        <is>
          <t>HYLTE</t>
        </is>
      </c>
      <c r="G1234" t="n">
        <v>3.9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6789-2021</t>
        </is>
      </c>
      <c r="B1235" s="1" t="n">
        <v>44236</v>
      </c>
      <c r="C1235" s="1" t="n">
        <v>45203</v>
      </c>
      <c r="D1235" t="inlineStr">
        <is>
          <t>HALLANDS LÄN</t>
        </is>
      </c>
      <c r="E1235" t="inlineStr">
        <is>
          <t>HYLTE</t>
        </is>
      </c>
      <c r="G1235" t="n">
        <v>5.3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7119-2021</t>
        </is>
      </c>
      <c r="B1236" s="1" t="n">
        <v>44237</v>
      </c>
      <c r="C1236" s="1" t="n">
        <v>45203</v>
      </c>
      <c r="D1236" t="inlineStr">
        <is>
          <t>HALLANDS LÄN</t>
        </is>
      </c>
      <c r="E1236" t="inlineStr">
        <is>
          <t>FALKENBERG</t>
        </is>
      </c>
      <c r="F1236" t="inlineStr">
        <is>
          <t>Kyrkan</t>
        </is>
      </c>
      <c r="G1236" t="n">
        <v>0.6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7035-2021</t>
        </is>
      </c>
      <c r="B1237" s="1" t="n">
        <v>44237</v>
      </c>
      <c r="C1237" s="1" t="n">
        <v>45203</v>
      </c>
      <c r="D1237" t="inlineStr">
        <is>
          <t>HALLANDS LÄN</t>
        </is>
      </c>
      <c r="E1237" t="inlineStr">
        <is>
          <t>FALKENBERG</t>
        </is>
      </c>
      <c r="F1237" t="inlineStr">
        <is>
          <t>Kyrkan</t>
        </is>
      </c>
      <c r="G1237" t="n">
        <v>1.3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6977-2021</t>
        </is>
      </c>
      <c r="B1238" s="1" t="n">
        <v>44237</v>
      </c>
      <c r="C1238" s="1" t="n">
        <v>45203</v>
      </c>
      <c r="D1238" t="inlineStr">
        <is>
          <t>HALLANDS LÄN</t>
        </is>
      </c>
      <c r="E1238" t="inlineStr">
        <is>
          <t>HALMSTAD</t>
        </is>
      </c>
      <c r="G1238" t="n">
        <v>1.6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6992-2021</t>
        </is>
      </c>
      <c r="B1239" s="1" t="n">
        <v>44237</v>
      </c>
      <c r="C1239" s="1" t="n">
        <v>45203</v>
      </c>
      <c r="D1239" t="inlineStr">
        <is>
          <t>HALLANDS LÄN</t>
        </is>
      </c>
      <c r="E1239" t="inlineStr">
        <is>
          <t>HALMSTAD</t>
        </is>
      </c>
      <c r="G1239" t="n">
        <v>0.9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7031-2021</t>
        </is>
      </c>
      <c r="B1240" s="1" t="n">
        <v>44237</v>
      </c>
      <c r="C1240" s="1" t="n">
        <v>45203</v>
      </c>
      <c r="D1240" t="inlineStr">
        <is>
          <t>HALLANDS LÄN</t>
        </is>
      </c>
      <c r="E1240" t="inlineStr">
        <is>
          <t>FALKENBERG</t>
        </is>
      </c>
      <c r="F1240" t="inlineStr">
        <is>
          <t>Kyrkan</t>
        </is>
      </c>
      <c r="G1240" t="n">
        <v>2.2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7220-2021</t>
        </is>
      </c>
      <c r="B1241" s="1" t="n">
        <v>44238</v>
      </c>
      <c r="C1241" s="1" t="n">
        <v>45203</v>
      </c>
      <c r="D1241" t="inlineStr">
        <is>
          <t>HALLANDS LÄN</t>
        </is>
      </c>
      <c r="E1241" t="inlineStr">
        <is>
          <t>HYLTE</t>
        </is>
      </c>
      <c r="G1241" t="n">
        <v>1.1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7326-2021</t>
        </is>
      </c>
      <c r="B1242" s="1" t="n">
        <v>44239</v>
      </c>
      <c r="C1242" s="1" t="n">
        <v>45203</v>
      </c>
      <c r="D1242" t="inlineStr">
        <is>
          <t>HALLANDS LÄN</t>
        </is>
      </c>
      <c r="E1242" t="inlineStr">
        <is>
          <t>HALMSTAD</t>
        </is>
      </c>
      <c r="G1242" t="n">
        <v>4.1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7796-2021</t>
        </is>
      </c>
      <c r="B1243" s="1" t="n">
        <v>44242</v>
      </c>
      <c r="C1243" s="1" t="n">
        <v>45203</v>
      </c>
      <c r="D1243" t="inlineStr">
        <is>
          <t>HALLANDS LÄN</t>
        </is>
      </c>
      <c r="E1243" t="inlineStr">
        <is>
          <t>HYLTE</t>
        </is>
      </c>
      <c r="G1243" t="n">
        <v>1.7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7914-2021</t>
        </is>
      </c>
      <c r="B1244" s="1" t="n">
        <v>44243</v>
      </c>
      <c r="C1244" s="1" t="n">
        <v>45203</v>
      </c>
      <c r="D1244" t="inlineStr">
        <is>
          <t>HALLANDS LÄN</t>
        </is>
      </c>
      <c r="E1244" t="inlineStr">
        <is>
          <t>HYLTE</t>
        </is>
      </c>
      <c r="G1244" t="n">
        <v>7.7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7894-2021</t>
        </is>
      </c>
      <c r="B1245" s="1" t="n">
        <v>44243</v>
      </c>
      <c r="C1245" s="1" t="n">
        <v>45203</v>
      </c>
      <c r="D1245" t="inlineStr">
        <is>
          <t>HALLANDS LÄN</t>
        </is>
      </c>
      <c r="E1245" t="inlineStr">
        <is>
          <t>VARBERG</t>
        </is>
      </c>
      <c r="G1245" t="n">
        <v>6.8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8345-2021</t>
        </is>
      </c>
      <c r="B1246" s="1" t="n">
        <v>44244</v>
      </c>
      <c r="C1246" s="1" t="n">
        <v>45203</v>
      </c>
      <c r="D1246" t="inlineStr">
        <is>
          <t>HALLANDS LÄN</t>
        </is>
      </c>
      <c r="E1246" t="inlineStr">
        <is>
          <t>HALMSTAD</t>
        </is>
      </c>
      <c r="G1246" t="n">
        <v>2.6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8468-2021</t>
        </is>
      </c>
      <c r="B1247" s="1" t="n">
        <v>44245</v>
      </c>
      <c r="C1247" s="1" t="n">
        <v>45203</v>
      </c>
      <c r="D1247" t="inlineStr">
        <is>
          <t>HALLANDS LÄN</t>
        </is>
      </c>
      <c r="E1247" t="inlineStr">
        <is>
          <t>LAHOLM</t>
        </is>
      </c>
      <c r="G1247" t="n">
        <v>1.1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8410-2021</t>
        </is>
      </c>
      <c r="B1248" s="1" t="n">
        <v>44245</v>
      </c>
      <c r="C1248" s="1" t="n">
        <v>45203</v>
      </c>
      <c r="D1248" t="inlineStr">
        <is>
          <t>HALLANDS LÄN</t>
        </is>
      </c>
      <c r="E1248" t="inlineStr">
        <is>
          <t>KUNGSBACKA</t>
        </is>
      </c>
      <c r="G1248" t="n">
        <v>1.4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8403-2021</t>
        </is>
      </c>
      <c r="B1249" s="1" t="n">
        <v>44245</v>
      </c>
      <c r="C1249" s="1" t="n">
        <v>45203</v>
      </c>
      <c r="D1249" t="inlineStr">
        <is>
          <t>HALLANDS LÄN</t>
        </is>
      </c>
      <c r="E1249" t="inlineStr">
        <is>
          <t>HYLTE</t>
        </is>
      </c>
      <c r="G1249" t="n">
        <v>4.2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8441-2021</t>
        </is>
      </c>
      <c r="B1250" s="1" t="n">
        <v>44245</v>
      </c>
      <c r="C1250" s="1" t="n">
        <v>45203</v>
      </c>
      <c r="D1250" t="inlineStr">
        <is>
          <t>HALLANDS LÄN</t>
        </is>
      </c>
      <c r="E1250" t="inlineStr">
        <is>
          <t>LAHOLM</t>
        </is>
      </c>
      <c r="G1250" t="n">
        <v>0.9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9011-2021</t>
        </is>
      </c>
      <c r="B1251" s="1" t="n">
        <v>44246</v>
      </c>
      <c r="C1251" s="1" t="n">
        <v>45203</v>
      </c>
      <c r="D1251" t="inlineStr">
        <is>
          <t>HALLANDS LÄN</t>
        </is>
      </c>
      <c r="E1251" t="inlineStr">
        <is>
          <t>FALKENBERG</t>
        </is>
      </c>
      <c r="G1251" t="n">
        <v>2.8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9223-2021</t>
        </is>
      </c>
      <c r="B1252" s="1" t="n">
        <v>44250</v>
      </c>
      <c r="C1252" s="1" t="n">
        <v>45203</v>
      </c>
      <c r="D1252" t="inlineStr">
        <is>
          <t>HALLANDS LÄN</t>
        </is>
      </c>
      <c r="E1252" t="inlineStr">
        <is>
          <t>LAHOLM</t>
        </is>
      </c>
      <c r="G1252" t="n">
        <v>2.2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9371-2021</t>
        </is>
      </c>
      <c r="B1253" s="1" t="n">
        <v>44250</v>
      </c>
      <c r="C1253" s="1" t="n">
        <v>45203</v>
      </c>
      <c r="D1253" t="inlineStr">
        <is>
          <t>HALLANDS LÄN</t>
        </is>
      </c>
      <c r="E1253" t="inlineStr">
        <is>
          <t>VARBERG</t>
        </is>
      </c>
      <c r="G1253" t="n">
        <v>18.9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9462-2021</t>
        </is>
      </c>
      <c r="B1254" s="1" t="n">
        <v>44250</v>
      </c>
      <c r="C1254" s="1" t="n">
        <v>45203</v>
      </c>
      <c r="D1254" t="inlineStr">
        <is>
          <t>HALLANDS LÄN</t>
        </is>
      </c>
      <c r="E1254" t="inlineStr">
        <is>
          <t>FALKENBERG</t>
        </is>
      </c>
      <c r="F1254" t="inlineStr">
        <is>
          <t>Kyrkan</t>
        </is>
      </c>
      <c r="G1254" t="n">
        <v>2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9282-2021</t>
        </is>
      </c>
      <c r="B1255" s="1" t="n">
        <v>44250</v>
      </c>
      <c r="C1255" s="1" t="n">
        <v>45203</v>
      </c>
      <c r="D1255" t="inlineStr">
        <is>
          <t>HALLANDS LÄN</t>
        </is>
      </c>
      <c r="E1255" t="inlineStr">
        <is>
          <t>KUNGSBACKA</t>
        </is>
      </c>
      <c r="G1255" t="n">
        <v>3.5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9200-2021</t>
        </is>
      </c>
      <c r="B1256" s="1" t="n">
        <v>44250</v>
      </c>
      <c r="C1256" s="1" t="n">
        <v>45203</v>
      </c>
      <c r="D1256" t="inlineStr">
        <is>
          <t>HALLANDS LÄN</t>
        </is>
      </c>
      <c r="E1256" t="inlineStr">
        <is>
          <t>HYLTE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9375-2021</t>
        </is>
      </c>
      <c r="B1257" s="1" t="n">
        <v>44250</v>
      </c>
      <c r="C1257" s="1" t="n">
        <v>45203</v>
      </c>
      <c r="D1257" t="inlineStr">
        <is>
          <t>HALLANDS LÄN</t>
        </is>
      </c>
      <c r="E1257" t="inlineStr">
        <is>
          <t>HYLTE</t>
        </is>
      </c>
      <c r="G1257" t="n">
        <v>1.2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9559-2021</t>
        </is>
      </c>
      <c r="B1258" s="1" t="n">
        <v>44251</v>
      </c>
      <c r="C1258" s="1" t="n">
        <v>45203</v>
      </c>
      <c r="D1258" t="inlineStr">
        <is>
          <t>HALLANDS LÄN</t>
        </is>
      </c>
      <c r="E1258" t="inlineStr">
        <is>
          <t>HYLTE</t>
        </is>
      </c>
      <c r="G1258" t="n">
        <v>1.1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9499-2021</t>
        </is>
      </c>
      <c r="B1259" s="1" t="n">
        <v>44251</v>
      </c>
      <c r="C1259" s="1" t="n">
        <v>45203</v>
      </c>
      <c r="D1259" t="inlineStr">
        <is>
          <t>HALLANDS LÄN</t>
        </is>
      </c>
      <c r="E1259" t="inlineStr">
        <is>
          <t>KUNGSBACKA</t>
        </is>
      </c>
      <c r="G1259" t="n">
        <v>1.4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9701-2021</t>
        </is>
      </c>
      <c r="B1260" s="1" t="n">
        <v>44252</v>
      </c>
      <c r="C1260" s="1" t="n">
        <v>45203</v>
      </c>
      <c r="D1260" t="inlineStr">
        <is>
          <t>HALLANDS LÄN</t>
        </is>
      </c>
      <c r="E1260" t="inlineStr">
        <is>
          <t>FALKENBERG</t>
        </is>
      </c>
      <c r="G1260" t="n">
        <v>3.6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10208-2021</t>
        </is>
      </c>
      <c r="B1261" s="1" t="n">
        <v>44256</v>
      </c>
      <c r="C1261" s="1" t="n">
        <v>45203</v>
      </c>
      <c r="D1261" t="inlineStr">
        <is>
          <t>HALLANDS LÄN</t>
        </is>
      </c>
      <c r="E1261" t="inlineStr">
        <is>
          <t>HYLTE</t>
        </is>
      </c>
      <c r="G1261" t="n">
        <v>0.9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10076-2021</t>
        </is>
      </c>
      <c r="B1262" s="1" t="n">
        <v>44256</v>
      </c>
      <c r="C1262" s="1" t="n">
        <v>45203</v>
      </c>
      <c r="D1262" t="inlineStr">
        <is>
          <t>HALLANDS LÄN</t>
        </is>
      </c>
      <c r="E1262" t="inlineStr">
        <is>
          <t>LAHOLM</t>
        </is>
      </c>
      <c r="F1262" t="inlineStr">
        <is>
          <t>Övriga Aktiebolag</t>
        </is>
      </c>
      <c r="G1262" t="n">
        <v>3.2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10320-2021</t>
        </is>
      </c>
      <c r="B1263" s="1" t="n">
        <v>44257</v>
      </c>
      <c r="C1263" s="1" t="n">
        <v>45203</v>
      </c>
      <c r="D1263" t="inlineStr">
        <is>
          <t>HALLANDS LÄN</t>
        </is>
      </c>
      <c r="E1263" t="inlineStr">
        <is>
          <t>FALKENBERG</t>
        </is>
      </c>
      <c r="G1263" t="n">
        <v>1.9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10346-2021</t>
        </is>
      </c>
      <c r="B1264" s="1" t="n">
        <v>44257</v>
      </c>
      <c r="C1264" s="1" t="n">
        <v>45203</v>
      </c>
      <c r="D1264" t="inlineStr">
        <is>
          <t>HALLANDS LÄN</t>
        </is>
      </c>
      <c r="E1264" t="inlineStr">
        <is>
          <t>KUNGSBACKA</t>
        </is>
      </c>
      <c r="G1264" t="n">
        <v>0.2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10522-2021</t>
        </is>
      </c>
      <c r="B1265" s="1" t="n">
        <v>44258</v>
      </c>
      <c r="C1265" s="1" t="n">
        <v>45203</v>
      </c>
      <c r="D1265" t="inlineStr">
        <is>
          <t>HALLANDS LÄN</t>
        </is>
      </c>
      <c r="E1265" t="inlineStr">
        <is>
          <t>FALKENBERG</t>
        </is>
      </c>
      <c r="G1265" t="n">
        <v>6.6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11253-2021</t>
        </is>
      </c>
      <c r="B1266" s="1" t="n">
        <v>44261</v>
      </c>
      <c r="C1266" s="1" t="n">
        <v>45203</v>
      </c>
      <c r="D1266" t="inlineStr">
        <is>
          <t>HALLANDS LÄN</t>
        </is>
      </c>
      <c r="E1266" t="inlineStr">
        <is>
          <t>HYLTE</t>
        </is>
      </c>
      <c r="F1266" t="inlineStr">
        <is>
          <t>Kyrkan</t>
        </is>
      </c>
      <c r="G1266" t="n">
        <v>0.8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11325-2021</t>
        </is>
      </c>
      <c r="B1267" s="1" t="n">
        <v>44263</v>
      </c>
      <c r="C1267" s="1" t="n">
        <v>45203</v>
      </c>
      <c r="D1267" t="inlineStr">
        <is>
          <t>HALLANDS LÄN</t>
        </is>
      </c>
      <c r="E1267" t="inlineStr">
        <is>
          <t>HYLTE</t>
        </is>
      </c>
      <c r="G1267" t="n">
        <v>1.9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11274-2021</t>
        </is>
      </c>
      <c r="B1268" s="1" t="n">
        <v>44263</v>
      </c>
      <c r="C1268" s="1" t="n">
        <v>45203</v>
      </c>
      <c r="D1268" t="inlineStr">
        <is>
          <t>HALLANDS LÄN</t>
        </is>
      </c>
      <c r="E1268" t="inlineStr">
        <is>
          <t>HYLTE</t>
        </is>
      </c>
      <c r="G1268" t="n">
        <v>2.2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11468-2021</t>
        </is>
      </c>
      <c r="B1269" s="1" t="n">
        <v>44264</v>
      </c>
      <c r="C1269" s="1" t="n">
        <v>45203</v>
      </c>
      <c r="D1269" t="inlineStr">
        <is>
          <t>HALLANDS LÄN</t>
        </is>
      </c>
      <c r="E1269" t="inlineStr">
        <is>
          <t>VARBERG</t>
        </is>
      </c>
      <c r="G1269" t="n">
        <v>3.1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11978-2021</t>
        </is>
      </c>
      <c r="B1270" s="1" t="n">
        <v>44266</v>
      </c>
      <c r="C1270" s="1" t="n">
        <v>45203</v>
      </c>
      <c r="D1270" t="inlineStr">
        <is>
          <t>HALLANDS LÄN</t>
        </is>
      </c>
      <c r="E1270" t="inlineStr">
        <is>
          <t>HYLTE</t>
        </is>
      </c>
      <c r="F1270" t="inlineStr">
        <is>
          <t>Bergvik skog väst AB</t>
        </is>
      </c>
      <c r="G1270" t="n">
        <v>2.4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12175-2021</t>
        </is>
      </c>
      <c r="B1271" s="1" t="n">
        <v>44266</v>
      </c>
      <c r="C1271" s="1" t="n">
        <v>45203</v>
      </c>
      <c r="D1271" t="inlineStr">
        <is>
          <t>HALLANDS LÄN</t>
        </is>
      </c>
      <c r="E1271" t="inlineStr">
        <is>
          <t>VARBERG</t>
        </is>
      </c>
      <c r="G1271" t="n">
        <v>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12044-2021</t>
        </is>
      </c>
      <c r="B1272" s="1" t="n">
        <v>44266</v>
      </c>
      <c r="C1272" s="1" t="n">
        <v>45203</v>
      </c>
      <c r="D1272" t="inlineStr">
        <is>
          <t>HALLANDS LÄN</t>
        </is>
      </c>
      <c r="E1272" t="inlineStr">
        <is>
          <t>FALKENBERG</t>
        </is>
      </c>
      <c r="G1272" t="n">
        <v>0.8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12004-2021</t>
        </is>
      </c>
      <c r="B1273" s="1" t="n">
        <v>44266</v>
      </c>
      <c r="C1273" s="1" t="n">
        <v>45203</v>
      </c>
      <c r="D1273" t="inlineStr">
        <is>
          <t>HALLANDS LÄN</t>
        </is>
      </c>
      <c r="E1273" t="inlineStr">
        <is>
          <t>HYLTE</t>
        </is>
      </c>
      <c r="F1273" t="inlineStr">
        <is>
          <t>Bergvik skog väst AB</t>
        </is>
      </c>
      <c r="G1273" t="n">
        <v>2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12630-2021</t>
        </is>
      </c>
      <c r="B1274" s="1" t="n">
        <v>44267</v>
      </c>
      <c r="C1274" s="1" t="n">
        <v>45203</v>
      </c>
      <c r="D1274" t="inlineStr">
        <is>
          <t>HALLANDS LÄN</t>
        </is>
      </c>
      <c r="E1274" t="inlineStr">
        <is>
          <t>HYLTE</t>
        </is>
      </c>
      <c r="F1274" t="inlineStr">
        <is>
          <t>Bergvik skog väst AB</t>
        </is>
      </c>
      <c r="G1274" t="n">
        <v>3.9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12637-2021</t>
        </is>
      </c>
      <c r="B1275" s="1" t="n">
        <v>44267</v>
      </c>
      <c r="C1275" s="1" t="n">
        <v>45203</v>
      </c>
      <c r="D1275" t="inlineStr">
        <is>
          <t>HALLANDS LÄN</t>
        </is>
      </c>
      <c r="E1275" t="inlineStr">
        <is>
          <t>HYLTE</t>
        </is>
      </c>
      <c r="F1275" t="inlineStr">
        <is>
          <t>Bergvik skog väst AB</t>
        </is>
      </c>
      <c r="G1275" t="n">
        <v>1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12645-2021</t>
        </is>
      </c>
      <c r="B1276" s="1" t="n">
        <v>44267</v>
      </c>
      <c r="C1276" s="1" t="n">
        <v>45203</v>
      </c>
      <c r="D1276" t="inlineStr">
        <is>
          <t>HALLANDS LÄN</t>
        </is>
      </c>
      <c r="E1276" t="inlineStr">
        <is>
          <t>HALMSTAD</t>
        </is>
      </c>
      <c r="F1276" t="inlineStr">
        <is>
          <t>Bergvik skog väst AB</t>
        </is>
      </c>
      <c r="G1276" t="n">
        <v>6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12432-2021</t>
        </is>
      </c>
      <c r="B1277" s="1" t="n">
        <v>44267</v>
      </c>
      <c r="C1277" s="1" t="n">
        <v>45203</v>
      </c>
      <c r="D1277" t="inlineStr">
        <is>
          <t>HALLANDS LÄN</t>
        </is>
      </c>
      <c r="E1277" t="inlineStr">
        <is>
          <t>FALKENBERG</t>
        </is>
      </c>
      <c r="G1277" t="n">
        <v>2.5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12632-2021</t>
        </is>
      </c>
      <c r="B1278" s="1" t="n">
        <v>44267</v>
      </c>
      <c r="C1278" s="1" t="n">
        <v>45203</v>
      </c>
      <c r="D1278" t="inlineStr">
        <is>
          <t>HALLANDS LÄN</t>
        </is>
      </c>
      <c r="E1278" t="inlineStr">
        <is>
          <t>HYLTE</t>
        </is>
      </c>
      <c r="F1278" t="inlineStr">
        <is>
          <t>Bergvik skog väst AB</t>
        </is>
      </c>
      <c r="G1278" t="n">
        <v>9.9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12643-2021</t>
        </is>
      </c>
      <c r="B1279" s="1" t="n">
        <v>44267</v>
      </c>
      <c r="C1279" s="1" t="n">
        <v>45203</v>
      </c>
      <c r="D1279" t="inlineStr">
        <is>
          <t>HALLANDS LÄN</t>
        </is>
      </c>
      <c r="E1279" t="inlineStr">
        <is>
          <t>HYLTE</t>
        </is>
      </c>
      <c r="F1279" t="inlineStr">
        <is>
          <t>Bergvik skog väst AB</t>
        </is>
      </c>
      <c r="G1279" t="n">
        <v>4.4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12487-2021</t>
        </is>
      </c>
      <c r="B1280" s="1" t="n">
        <v>44267</v>
      </c>
      <c r="C1280" s="1" t="n">
        <v>45203</v>
      </c>
      <c r="D1280" t="inlineStr">
        <is>
          <t>HALLANDS LÄN</t>
        </is>
      </c>
      <c r="E1280" t="inlineStr">
        <is>
          <t>FALKENBERG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12640-2021</t>
        </is>
      </c>
      <c r="B1281" s="1" t="n">
        <v>44267</v>
      </c>
      <c r="C1281" s="1" t="n">
        <v>45203</v>
      </c>
      <c r="D1281" t="inlineStr">
        <is>
          <t>HALLANDS LÄN</t>
        </is>
      </c>
      <c r="E1281" t="inlineStr">
        <is>
          <t>HYLTE</t>
        </is>
      </c>
      <c r="F1281" t="inlineStr">
        <is>
          <t>Bergvik skog väst AB</t>
        </is>
      </c>
      <c r="G1281" t="n">
        <v>0.7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13155-2021</t>
        </is>
      </c>
      <c r="B1282" s="1" t="n">
        <v>44272</v>
      </c>
      <c r="C1282" s="1" t="n">
        <v>45203</v>
      </c>
      <c r="D1282" t="inlineStr">
        <is>
          <t>HALLANDS LÄN</t>
        </is>
      </c>
      <c r="E1282" t="inlineStr">
        <is>
          <t>FALKENBERG</t>
        </is>
      </c>
      <c r="G1282" t="n">
        <v>1.2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13408-2021</t>
        </is>
      </c>
      <c r="B1283" s="1" t="n">
        <v>44273</v>
      </c>
      <c r="C1283" s="1" t="n">
        <v>45203</v>
      </c>
      <c r="D1283" t="inlineStr">
        <is>
          <t>HALLANDS LÄN</t>
        </is>
      </c>
      <c r="E1283" t="inlineStr">
        <is>
          <t>HALMSTAD</t>
        </is>
      </c>
      <c r="G1283" t="n">
        <v>1.2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13486-2021</t>
        </is>
      </c>
      <c r="B1284" s="1" t="n">
        <v>44273</v>
      </c>
      <c r="C1284" s="1" t="n">
        <v>45203</v>
      </c>
      <c r="D1284" t="inlineStr">
        <is>
          <t>HALLANDS LÄN</t>
        </is>
      </c>
      <c r="E1284" t="inlineStr">
        <is>
          <t>LAHOLM</t>
        </is>
      </c>
      <c r="G1284" t="n">
        <v>0.5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13493-2021</t>
        </is>
      </c>
      <c r="B1285" s="1" t="n">
        <v>44273</v>
      </c>
      <c r="C1285" s="1" t="n">
        <v>45203</v>
      </c>
      <c r="D1285" t="inlineStr">
        <is>
          <t>HALLANDS LÄN</t>
        </is>
      </c>
      <c r="E1285" t="inlineStr">
        <is>
          <t>LAHOLM</t>
        </is>
      </c>
      <c r="G1285" t="n">
        <v>2.9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13775-2021</t>
        </is>
      </c>
      <c r="B1286" s="1" t="n">
        <v>44274</v>
      </c>
      <c r="C1286" s="1" t="n">
        <v>45203</v>
      </c>
      <c r="D1286" t="inlineStr">
        <is>
          <t>HALLANDS LÄN</t>
        </is>
      </c>
      <c r="E1286" t="inlineStr">
        <is>
          <t>KUNGSBACKA</t>
        </is>
      </c>
      <c r="G1286" t="n">
        <v>1.7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14324-2021</t>
        </is>
      </c>
      <c r="B1287" s="1" t="n">
        <v>44278</v>
      </c>
      <c r="C1287" s="1" t="n">
        <v>45203</v>
      </c>
      <c r="D1287" t="inlineStr">
        <is>
          <t>HALLANDS LÄN</t>
        </is>
      </c>
      <c r="E1287" t="inlineStr">
        <is>
          <t>FALKENBERG</t>
        </is>
      </c>
      <c r="G1287" t="n">
        <v>0.3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14180-2021</t>
        </is>
      </c>
      <c r="B1288" s="1" t="n">
        <v>44278</v>
      </c>
      <c r="C1288" s="1" t="n">
        <v>45203</v>
      </c>
      <c r="D1288" t="inlineStr">
        <is>
          <t>HALLANDS LÄN</t>
        </is>
      </c>
      <c r="E1288" t="inlineStr">
        <is>
          <t>HYLTE</t>
        </is>
      </c>
      <c r="G1288" t="n">
        <v>4.4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14361-2021</t>
        </is>
      </c>
      <c r="B1289" s="1" t="n">
        <v>44279</v>
      </c>
      <c r="C1289" s="1" t="n">
        <v>45203</v>
      </c>
      <c r="D1289" t="inlineStr">
        <is>
          <t>HALLANDS LÄN</t>
        </is>
      </c>
      <c r="E1289" t="inlineStr">
        <is>
          <t>KUNGSBACKA</t>
        </is>
      </c>
      <c r="G1289" t="n">
        <v>3.6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14390-2021</t>
        </is>
      </c>
      <c r="B1290" s="1" t="n">
        <v>44279</v>
      </c>
      <c r="C1290" s="1" t="n">
        <v>45203</v>
      </c>
      <c r="D1290" t="inlineStr">
        <is>
          <t>HALLANDS LÄN</t>
        </is>
      </c>
      <c r="E1290" t="inlineStr">
        <is>
          <t>KUNGSBACKA</t>
        </is>
      </c>
      <c r="G1290" t="n">
        <v>0.7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14374-2021</t>
        </is>
      </c>
      <c r="B1291" s="1" t="n">
        <v>44279</v>
      </c>
      <c r="C1291" s="1" t="n">
        <v>45203</v>
      </c>
      <c r="D1291" t="inlineStr">
        <is>
          <t>HALLANDS LÄN</t>
        </is>
      </c>
      <c r="E1291" t="inlineStr">
        <is>
          <t>KUNGSBACKA</t>
        </is>
      </c>
      <c r="G1291" t="n">
        <v>0.7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14399-2021</t>
        </is>
      </c>
      <c r="B1292" s="1" t="n">
        <v>44279</v>
      </c>
      <c r="C1292" s="1" t="n">
        <v>45203</v>
      </c>
      <c r="D1292" t="inlineStr">
        <is>
          <t>HALLANDS LÄN</t>
        </is>
      </c>
      <c r="E1292" t="inlineStr">
        <is>
          <t>KUNGSBACKA</t>
        </is>
      </c>
      <c r="G1292" t="n">
        <v>3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14357-2021</t>
        </is>
      </c>
      <c r="B1293" s="1" t="n">
        <v>44279</v>
      </c>
      <c r="C1293" s="1" t="n">
        <v>45203</v>
      </c>
      <c r="D1293" t="inlineStr">
        <is>
          <t>HALLANDS LÄN</t>
        </is>
      </c>
      <c r="E1293" t="inlineStr">
        <is>
          <t>VARBERG</t>
        </is>
      </c>
      <c r="G1293" t="n">
        <v>6.4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14651-2021</t>
        </is>
      </c>
      <c r="B1294" s="1" t="n">
        <v>44280</v>
      </c>
      <c r="C1294" s="1" t="n">
        <v>45203</v>
      </c>
      <c r="D1294" t="inlineStr">
        <is>
          <t>HALLANDS LÄN</t>
        </is>
      </c>
      <c r="E1294" t="inlineStr">
        <is>
          <t>VARBERG</t>
        </is>
      </c>
      <c r="G1294" t="n">
        <v>5.8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14608-2021</t>
        </is>
      </c>
      <c r="B1295" s="1" t="n">
        <v>44280</v>
      </c>
      <c r="C1295" s="1" t="n">
        <v>45203</v>
      </c>
      <c r="D1295" t="inlineStr">
        <is>
          <t>HALLANDS LÄN</t>
        </is>
      </c>
      <c r="E1295" t="inlineStr">
        <is>
          <t>VARBERG</t>
        </is>
      </c>
      <c r="G1295" t="n">
        <v>2.8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14633-2021</t>
        </is>
      </c>
      <c r="B1296" s="1" t="n">
        <v>44280</v>
      </c>
      <c r="C1296" s="1" t="n">
        <v>45203</v>
      </c>
      <c r="D1296" t="inlineStr">
        <is>
          <t>HALLANDS LÄN</t>
        </is>
      </c>
      <c r="E1296" t="inlineStr">
        <is>
          <t>LAHOLM</t>
        </is>
      </c>
      <c r="G1296" t="n">
        <v>1.1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14958-2021</t>
        </is>
      </c>
      <c r="B1297" s="1" t="n">
        <v>44281</v>
      </c>
      <c r="C1297" s="1" t="n">
        <v>45203</v>
      </c>
      <c r="D1297" t="inlineStr">
        <is>
          <t>HALLANDS LÄN</t>
        </is>
      </c>
      <c r="E1297" t="inlineStr">
        <is>
          <t>HALMSTAD</t>
        </is>
      </c>
      <c r="G1297" t="n">
        <v>1.9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15632-2021</t>
        </is>
      </c>
      <c r="B1298" s="1" t="n">
        <v>44285</v>
      </c>
      <c r="C1298" s="1" t="n">
        <v>45203</v>
      </c>
      <c r="D1298" t="inlineStr">
        <is>
          <t>HALLANDS LÄN</t>
        </is>
      </c>
      <c r="E1298" t="inlineStr">
        <is>
          <t>KUNGSBACKA</t>
        </is>
      </c>
      <c r="G1298" t="n">
        <v>2.3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15396-2021</t>
        </is>
      </c>
      <c r="B1299" s="1" t="n">
        <v>44285</v>
      </c>
      <c r="C1299" s="1" t="n">
        <v>45203</v>
      </c>
      <c r="D1299" t="inlineStr">
        <is>
          <t>HALLANDS LÄN</t>
        </is>
      </c>
      <c r="E1299" t="inlineStr">
        <is>
          <t>HALMSTAD</t>
        </is>
      </c>
      <c r="G1299" t="n">
        <v>2.3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15864-2021</t>
        </is>
      </c>
      <c r="B1300" s="1" t="n">
        <v>44286</v>
      </c>
      <c r="C1300" s="1" t="n">
        <v>45203</v>
      </c>
      <c r="D1300" t="inlineStr">
        <is>
          <t>HALLANDS LÄN</t>
        </is>
      </c>
      <c r="E1300" t="inlineStr">
        <is>
          <t>HALMSTAD</t>
        </is>
      </c>
      <c r="G1300" t="n">
        <v>0.5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15991-2021</t>
        </is>
      </c>
      <c r="B1301" s="1" t="n">
        <v>44287</v>
      </c>
      <c r="C1301" s="1" t="n">
        <v>45203</v>
      </c>
      <c r="D1301" t="inlineStr">
        <is>
          <t>HALLANDS LÄN</t>
        </is>
      </c>
      <c r="E1301" t="inlineStr">
        <is>
          <t>VARBERG</t>
        </is>
      </c>
      <c r="G1301" t="n">
        <v>2.7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16238-2021</t>
        </is>
      </c>
      <c r="B1302" s="1" t="n">
        <v>44287</v>
      </c>
      <c r="C1302" s="1" t="n">
        <v>45203</v>
      </c>
      <c r="D1302" t="inlineStr">
        <is>
          <t>HALLANDS LÄN</t>
        </is>
      </c>
      <c r="E1302" t="inlineStr">
        <is>
          <t>FALKENBERG</t>
        </is>
      </c>
      <c r="F1302" t="inlineStr">
        <is>
          <t>Kyrkan</t>
        </is>
      </c>
      <c r="G1302" t="n">
        <v>0.5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16068-2021</t>
        </is>
      </c>
      <c r="B1303" s="1" t="n">
        <v>44287</v>
      </c>
      <c r="C1303" s="1" t="n">
        <v>45203</v>
      </c>
      <c r="D1303" t="inlineStr">
        <is>
          <t>HALLANDS LÄN</t>
        </is>
      </c>
      <c r="E1303" t="inlineStr">
        <is>
          <t>FALKENBERG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16952-2021</t>
        </is>
      </c>
      <c r="B1304" s="1" t="n">
        <v>44295</v>
      </c>
      <c r="C1304" s="1" t="n">
        <v>45203</v>
      </c>
      <c r="D1304" t="inlineStr">
        <is>
          <t>HALLANDS LÄN</t>
        </is>
      </c>
      <c r="E1304" t="inlineStr">
        <is>
          <t>HYLTE</t>
        </is>
      </c>
      <c r="G1304" t="n">
        <v>2.3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17341-2021</t>
        </is>
      </c>
      <c r="B1305" s="1" t="n">
        <v>44298</v>
      </c>
      <c r="C1305" s="1" t="n">
        <v>45203</v>
      </c>
      <c r="D1305" t="inlineStr">
        <is>
          <t>HALLANDS LÄN</t>
        </is>
      </c>
      <c r="E1305" t="inlineStr">
        <is>
          <t>HYLTE</t>
        </is>
      </c>
      <c r="G1305" t="n">
        <v>1.7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17171-2021</t>
        </is>
      </c>
      <c r="B1306" s="1" t="n">
        <v>44298</v>
      </c>
      <c r="C1306" s="1" t="n">
        <v>45203</v>
      </c>
      <c r="D1306" t="inlineStr">
        <is>
          <t>HALLANDS LÄN</t>
        </is>
      </c>
      <c r="E1306" t="inlineStr">
        <is>
          <t>HALMSTAD</t>
        </is>
      </c>
      <c r="G1306" t="n">
        <v>4.8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17224-2021</t>
        </is>
      </c>
      <c r="B1307" s="1" t="n">
        <v>44298</v>
      </c>
      <c r="C1307" s="1" t="n">
        <v>45203</v>
      </c>
      <c r="D1307" t="inlineStr">
        <is>
          <t>HALLANDS LÄN</t>
        </is>
      </c>
      <c r="E1307" t="inlineStr">
        <is>
          <t>HYLTE</t>
        </is>
      </c>
      <c r="G1307" t="n">
        <v>2.5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17237-2021</t>
        </is>
      </c>
      <c r="B1308" s="1" t="n">
        <v>44298</v>
      </c>
      <c r="C1308" s="1" t="n">
        <v>45203</v>
      </c>
      <c r="D1308" t="inlineStr">
        <is>
          <t>HALLANDS LÄN</t>
        </is>
      </c>
      <c r="E1308" t="inlineStr">
        <is>
          <t>HALMSTAD</t>
        </is>
      </c>
      <c r="G1308" t="n">
        <v>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17352-2021</t>
        </is>
      </c>
      <c r="B1309" s="1" t="n">
        <v>44298</v>
      </c>
      <c r="C1309" s="1" t="n">
        <v>45203</v>
      </c>
      <c r="D1309" t="inlineStr">
        <is>
          <t>HALLANDS LÄN</t>
        </is>
      </c>
      <c r="E1309" t="inlineStr">
        <is>
          <t>HALMSTAD</t>
        </is>
      </c>
      <c r="F1309" t="inlineStr">
        <is>
          <t>Kommuner</t>
        </is>
      </c>
      <c r="G1309" t="n">
        <v>3.3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17999-2021</t>
        </is>
      </c>
      <c r="B1310" s="1" t="n">
        <v>44301</v>
      </c>
      <c r="C1310" s="1" t="n">
        <v>45203</v>
      </c>
      <c r="D1310" t="inlineStr">
        <is>
          <t>HALLANDS LÄN</t>
        </is>
      </c>
      <c r="E1310" t="inlineStr">
        <is>
          <t>FALKENBERG</t>
        </is>
      </c>
      <c r="G1310" t="n">
        <v>0.9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18144-2021</t>
        </is>
      </c>
      <c r="B1311" s="1" t="n">
        <v>44302</v>
      </c>
      <c r="C1311" s="1" t="n">
        <v>45203</v>
      </c>
      <c r="D1311" t="inlineStr">
        <is>
          <t>HALLANDS LÄN</t>
        </is>
      </c>
      <c r="E1311" t="inlineStr">
        <is>
          <t>HYLTE</t>
        </is>
      </c>
      <c r="G1311" t="n">
        <v>2.8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18153-2021</t>
        </is>
      </c>
      <c r="B1312" s="1" t="n">
        <v>44302</v>
      </c>
      <c r="C1312" s="1" t="n">
        <v>45203</v>
      </c>
      <c r="D1312" t="inlineStr">
        <is>
          <t>HALLANDS LÄN</t>
        </is>
      </c>
      <c r="E1312" t="inlineStr">
        <is>
          <t>HYLTE</t>
        </is>
      </c>
      <c r="G1312" t="n">
        <v>5.3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18196-2021</t>
        </is>
      </c>
      <c r="B1313" s="1" t="n">
        <v>44302</v>
      </c>
      <c r="C1313" s="1" t="n">
        <v>45203</v>
      </c>
      <c r="D1313" t="inlineStr">
        <is>
          <t>HALLANDS LÄN</t>
        </is>
      </c>
      <c r="E1313" t="inlineStr">
        <is>
          <t>VARBERG</t>
        </is>
      </c>
      <c r="G1313" t="n">
        <v>9.6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18017-2021</t>
        </is>
      </c>
      <c r="B1314" s="1" t="n">
        <v>44302</v>
      </c>
      <c r="C1314" s="1" t="n">
        <v>45203</v>
      </c>
      <c r="D1314" t="inlineStr">
        <is>
          <t>HALLANDS LÄN</t>
        </is>
      </c>
      <c r="E1314" t="inlineStr">
        <is>
          <t>VARBERG</t>
        </is>
      </c>
      <c r="G1314" t="n">
        <v>2.4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18689-2021</t>
        </is>
      </c>
      <c r="B1315" s="1" t="n">
        <v>44307</v>
      </c>
      <c r="C1315" s="1" t="n">
        <v>45203</v>
      </c>
      <c r="D1315" t="inlineStr">
        <is>
          <t>HALLANDS LÄN</t>
        </is>
      </c>
      <c r="E1315" t="inlineStr">
        <is>
          <t>VARBERG</t>
        </is>
      </c>
      <c r="G1315" t="n">
        <v>1.4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18778-2021</t>
        </is>
      </c>
      <c r="B1316" s="1" t="n">
        <v>44307</v>
      </c>
      <c r="C1316" s="1" t="n">
        <v>45203</v>
      </c>
      <c r="D1316" t="inlineStr">
        <is>
          <t>HALLANDS LÄN</t>
        </is>
      </c>
      <c r="E1316" t="inlineStr">
        <is>
          <t>HYLTE</t>
        </is>
      </c>
      <c r="G1316" t="n">
        <v>5.7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18859-2021</t>
        </is>
      </c>
      <c r="B1317" s="1" t="n">
        <v>44307</v>
      </c>
      <c r="C1317" s="1" t="n">
        <v>45203</v>
      </c>
      <c r="D1317" t="inlineStr">
        <is>
          <t>HALLANDS LÄN</t>
        </is>
      </c>
      <c r="E1317" t="inlineStr">
        <is>
          <t>VARBERG</t>
        </is>
      </c>
      <c r="G1317" t="n">
        <v>1.5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19198-2021</t>
        </is>
      </c>
      <c r="B1318" s="1" t="n">
        <v>44308</v>
      </c>
      <c r="C1318" s="1" t="n">
        <v>45203</v>
      </c>
      <c r="D1318" t="inlineStr">
        <is>
          <t>HALLANDS LÄN</t>
        </is>
      </c>
      <c r="E1318" t="inlineStr">
        <is>
          <t>VARBERG</t>
        </is>
      </c>
      <c r="G1318" t="n">
        <v>1.8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19296-2021</t>
        </is>
      </c>
      <c r="B1319" s="1" t="n">
        <v>44309</v>
      </c>
      <c r="C1319" s="1" t="n">
        <v>45203</v>
      </c>
      <c r="D1319" t="inlineStr">
        <is>
          <t>HALLANDS LÄN</t>
        </is>
      </c>
      <c r="E1319" t="inlineStr">
        <is>
          <t>HALMSTAD</t>
        </is>
      </c>
      <c r="G1319" t="n">
        <v>1.3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19653-2021</t>
        </is>
      </c>
      <c r="B1320" s="1" t="n">
        <v>44312</v>
      </c>
      <c r="C1320" s="1" t="n">
        <v>45203</v>
      </c>
      <c r="D1320" t="inlineStr">
        <is>
          <t>HALLANDS LÄN</t>
        </is>
      </c>
      <c r="E1320" t="inlineStr">
        <is>
          <t>HALMSTAD</t>
        </is>
      </c>
      <c r="G1320" t="n">
        <v>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19885-2021</t>
        </is>
      </c>
      <c r="B1321" s="1" t="n">
        <v>44312</v>
      </c>
      <c r="C1321" s="1" t="n">
        <v>45203</v>
      </c>
      <c r="D1321" t="inlineStr">
        <is>
          <t>HALLANDS LÄN</t>
        </is>
      </c>
      <c r="E1321" t="inlineStr">
        <is>
          <t>LAHOLM</t>
        </is>
      </c>
      <c r="F1321" t="inlineStr">
        <is>
          <t>Kyrkan</t>
        </is>
      </c>
      <c r="G1321" t="n">
        <v>1.9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20486-2021</t>
        </is>
      </c>
      <c r="B1322" s="1" t="n">
        <v>44313</v>
      </c>
      <c r="C1322" s="1" t="n">
        <v>45203</v>
      </c>
      <c r="D1322" t="inlineStr">
        <is>
          <t>HALLANDS LÄN</t>
        </is>
      </c>
      <c r="E1322" t="inlineStr">
        <is>
          <t>FALKENBERG</t>
        </is>
      </c>
      <c r="G1322" t="n">
        <v>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20489-2021</t>
        </is>
      </c>
      <c r="B1323" s="1" t="n">
        <v>44313</v>
      </c>
      <c r="C1323" s="1" t="n">
        <v>45203</v>
      </c>
      <c r="D1323" t="inlineStr">
        <is>
          <t>HALLANDS LÄN</t>
        </is>
      </c>
      <c r="E1323" t="inlineStr">
        <is>
          <t>FALKENBERG</t>
        </is>
      </c>
      <c r="G1323" t="n">
        <v>6.2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20027-2021</t>
        </is>
      </c>
      <c r="B1324" s="1" t="n">
        <v>44314</v>
      </c>
      <c r="C1324" s="1" t="n">
        <v>45203</v>
      </c>
      <c r="D1324" t="inlineStr">
        <is>
          <t>HALLANDS LÄN</t>
        </is>
      </c>
      <c r="E1324" t="inlineStr">
        <is>
          <t>VARBERG</t>
        </is>
      </c>
      <c r="G1324" t="n">
        <v>3.2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20117-2021</t>
        </is>
      </c>
      <c r="B1325" s="1" t="n">
        <v>44314</v>
      </c>
      <c r="C1325" s="1" t="n">
        <v>45203</v>
      </c>
      <c r="D1325" t="inlineStr">
        <is>
          <t>HALLANDS LÄN</t>
        </is>
      </c>
      <c r="E1325" t="inlineStr">
        <is>
          <t>FALKENBERG</t>
        </is>
      </c>
      <c r="G1325" t="n">
        <v>12.9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20025-2021</t>
        </is>
      </c>
      <c r="B1326" s="1" t="n">
        <v>44314</v>
      </c>
      <c r="C1326" s="1" t="n">
        <v>45203</v>
      </c>
      <c r="D1326" t="inlineStr">
        <is>
          <t>HALLANDS LÄN</t>
        </is>
      </c>
      <c r="E1326" t="inlineStr">
        <is>
          <t>VARBERG</t>
        </is>
      </c>
      <c r="G1326" t="n">
        <v>5.8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20396-2021</t>
        </is>
      </c>
      <c r="B1327" s="1" t="n">
        <v>44315</v>
      </c>
      <c r="C1327" s="1" t="n">
        <v>45203</v>
      </c>
      <c r="D1327" t="inlineStr">
        <is>
          <t>HALLANDS LÄN</t>
        </is>
      </c>
      <c r="E1327" t="inlineStr">
        <is>
          <t>VARBERG</t>
        </is>
      </c>
      <c r="G1327" t="n">
        <v>0.6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20591-2021</t>
        </is>
      </c>
      <c r="B1328" s="1" t="n">
        <v>44316</v>
      </c>
      <c r="C1328" s="1" t="n">
        <v>45203</v>
      </c>
      <c r="D1328" t="inlineStr">
        <is>
          <t>HALLANDS LÄN</t>
        </is>
      </c>
      <c r="E1328" t="inlineStr">
        <is>
          <t>HALMSTAD</t>
        </is>
      </c>
      <c r="G1328" t="n">
        <v>3.9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20826-2021</t>
        </is>
      </c>
      <c r="B1329" s="1" t="n">
        <v>44318</v>
      </c>
      <c r="C1329" s="1" t="n">
        <v>45203</v>
      </c>
      <c r="D1329" t="inlineStr">
        <is>
          <t>HALLANDS LÄN</t>
        </is>
      </c>
      <c r="E1329" t="inlineStr">
        <is>
          <t>HALMSTAD</t>
        </is>
      </c>
      <c r="G1329" t="n">
        <v>3.6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20987-2021</t>
        </is>
      </c>
      <c r="B1330" s="1" t="n">
        <v>44319</v>
      </c>
      <c r="C1330" s="1" t="n">
        <v>45203</v>
      </c>
      <c r="D1330" t="inlineStr">
        <is>
          <t>HALLANDS LÄN</t>
        </is>
      </c>
      <c r="E1330" t="inlineStr">
        <is>
          <t>LAHOLM</t>
        </is>
      </c>
      <c r="G1330" t="n">
        <v>2.1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21325-2021</t>
        </is>
      </c>
      <c r="B1331" s="1" t="n">
        <v>44320</v>
      </c>
      <c r="C1331" s="1" t="n">
        <v>45203</v>
      </c>
      <c r="D1331" t="inlineStr">
        <is>
          <t>HALLANDS LÄN</t>
        </is>
      </c>
      <c r="E1331" t="inlineStr">
        <is>
          <t>VARBERG</t>
        </is>
      </c>
      <c r="G1331" t="n">
        <v>1.3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21133-2021</t>
        </is>
      </c>
      <c r="B1332" s="1" t="n">
        <v>44320</v>
      </c>
      <c r="C1332" s="1" t="n">
        <v>45203</v>
      </c>
      <c r="D1332" t="inlineStr">
        <is>
          <t>HALLANDS LÄN</t>
        </is>
      </c>
      <c r="E1332" t="inlineStr">
        <is>
          <t>FALKENBERG</t>
        </is>
      </c>
      <c r="G1332" t="n">
        <v>5.1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21152-2021</t>
        </is>
      </c>
      <c r="B1333" s="1" t="n">
        <v>44320</v>
      </c>
      <c r="C1333" s="1" t="n">
        <v>45203</v>
      </c>
      <c r="D1333" t="inlineStr">
        <is>
          <t>HALLANDS LÄN</t>
        </is>
      </c>
      <c r="E1333" t="inlineStr">
        <is>
          <t>FALKENBERG</t>
        </is>
      </c>
      <c r="G1333" t="n">
        <v>4.3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21457-2021</t>
        </is>
      </c>
      <c r="B1334" s="1" t="n">
        <v>44321</v>
      </c>
      <c r="C1334" s="1" t="n">
        <v>45203</v>
      </c>
      <c r="D1334" t="inlineStr">
        <is>
          <t>HALLANDS LÄN</t>
        </is>
      </c>
      <c r="E1334" t="inlineStr">
        <is>
          <t>HALMSTAD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22424-2021</t>
        </is>
      </c>
      <c r="B1335" s="1" t="n">
        <v>44322</v>
      </c>
      <c r="C1335" s="1" t="n">
        <v>45203</v>
      </c>
      <c r="D1335" t="inlineStr">
        <is>
          <t>HALLANDS LÄN</t>
        </is>
      </c>
      <c r="E1335" t="inlineStr">
        <is>
          <t>HYLTE</t>
        </is>
      </c>
      <c r="G1335" t="n">
        <v>1.7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22809-2021</t>
        </is>
      </c>
      <c r="B1336" s="1" t="n">
        <v>44322</v>
      </c>
      <c r="C1336" s="1" t="n">
        <v>45203</v>
      </c>
      <c r="D1336" t="inlineStr">
        <is>
          <t>HALLANDS LÄN</t>
        </is>
      </c>
      <c r="E1336" t="inlineStr">
        <is>
          <t>HYLTE</t>
        </is>
      </c>
      <c r="G1336" t="n">
        <v>2.1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22594-2021</t>
        </is>
      </c>
      <c r="B1337" s="1" t="n">
        <v>44327</v>
      </c>
      <c r="C1337" s="1" t="n">
        <v>45203</v>
      </c>
      <c r="D1337" t="inlineStr">
        <is>
          <t>HALLANDS LÄN</t>
        </is>
      </c>
      <c r="E1337" t="inlineStr">
        <is>
          <t>FALKENBERG</t>
        </is>
      </c>
      <c r="G1337" t="n">
        <v>1.6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23409-2021</t>
        </is>
      </c>
      <c r="B1338" s="1" t="n">
        <v>44333</v>
      </c>
      <c r="C1338" s="1" t="n">
        <v>45203</v>
      </c>
      <c r="D1338" t="inlineStr">
        <is>
          <t>HALLANDS LÄN</t>
        </is>
      </c>
      <c r="E1338" t="inlineStr">
        <is>
          <t>LAHOLM</t>
        </is>
      </c>
      <c r="G1338" t="n">
        <v>2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23651-2021</t>
        </is>
      </c>
      <c r="B1339" s="1" t="n">
        <v>44334</v>
      </c>
      <c r="C1339" s="1" t="n">
        <v>45203</v>
      </c>
      <c r="D1339" t="inlineStr">
        <is>
          <t>HALLANDS LÄN</t>
        </is>
      </c>
      <c r="E1339" t="inlineStr">
        <is>
          <t>FALKENBERG</t>
        </is>
      </c>
      <c r="G1339" t="n">
        <v>3.7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23922-2021</t>
        </is>
      </c>
      <c r="B1340" s="1" t="n">
        <v>44335</v>
      </c>
      <c r="C1340" s="1" t="n">
        <v>45203</v>
      </c>
      <c r="D1340" t="inlineStr">
        <is>
          <t>HALLANDS LÄN</t>
        </is>
      </c>
      <c r="E1340" t="inlineStr">
        <is>
          <t>HYLTE</t>
        </is>
      </c>
      <c r="G1340" t="n">
        <v>1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24170-2021</t>
        </is>
      </c>
      <c r="B1341" s="1" t="n">
        <v>44336</v>
      </c>
      <c r="C1341" s="1" t="n">
        <v>45203</v>
      </c>
      <c r="D1341" t="inlineStr">
        <is>
          <t>HALLANDS LÄN</t>
        </is>
      </c>
      <c r="E1341" t="inlineStr">
        <is>
          <t>HYLTE</t>
        </is>
      </c>
      <c r="G1341" t="n">
        <v>2.5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24292-2021</t>
        </is>
      </c>
      <c r="B1342" s="1" t="n">
        <v>44337</v>
      </c>
      <c r="C1342" s="1" t="n">
        <v>45203</v>
      </c>
      <c r="D1342" t="inlineStr">
        <is>
          <t>HALLANDS LÄN</t>
        </is>
      </c>
      <c r="E1342" t="inlineStr">
        <is>
          <t>LAHOLM</t>
        </is>
      </c>
      <c r="G1342" t="n">
        <v>0.8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24305-2021</t>
        </is>
      </c>
      <c r="B1343" s="1" t="n">
        <v>44337</v>
      </c>
      <c r="C1343" s="1" t="n">
        <v>45203</v>
      </c>
      <c r="D1343" t="inlineStr">
        <is>
          <t>HALLANDS LÄN</t>
        </is>
      </c>
      <c r="E1343" t="inlineStr">
        <is>
          <t>LAHOLM</t>
        </is>
      </c>
      <c r="G1343" t="n">
        <v>0.6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24724-2021</t>
        </is>
      </c>
      <c r="B1344" s="1" t="n">
        <v>44340</v>
      </c>
      <c r="C1344" s="1" t="n">
        <v>45203</v>
      </c>
      <c r="D1344" t="inlineStr">
        <is>
          <t>HALLANDS LÄN</t>
        </is>
      </c>
      <c r="E1344" t="inlineStr">
        <is>
          <t>HYLTE</t>
        </is>
      </c>
      <c r="G1344" t="n">
        <v>1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24624-2021</t>
        </is>
      </c>
      <c r="B1345" s="1" t="n">
        <v>44340</v>
      </c>
      <c r="C1345" s="1" t="n">
        <v>45203</v>
      </c>
      <c r="D1345" t="inlineStr">
        <is>
          <t>HALLANDS LÄN</t>
        </is>
      </c>
      <c r="E1345" t="inlineStr">
        <is>
          <t>FALKENBERG</t>
        </is>
      </c>
      <c r="G1345" t="n">
        <v>2.5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25546-2021</t>
        </is>
      </c>
      <c r="B1346" s="1" t="n">
        <v>44343</v>
      </c>
      <c r="C1346" s="1" t="n">
        <v>45203</v>
      </c>
      <c r="D1346" t="inlineStr">
        <is>
          <t>HALLANDS LÄN</t>
        </is>
      </c>
      <c r="E1346" t="inlineStr">
        <is>
          <t>FALKENBERG</t>
        </is>
      </c>
      <c r="G1346" t="n">
        <v>10.1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25601-2021</t>
        </is>
      </c>
      <c r="B1347" s="1" t="n">
        <v>44343</v>
      </c>
      <c r="C1347" s="1" t="n">
        <v>45203</v>
      </c>
      <c r="D1347" t="inlineStr">
        <is>
          <t>HALLANDS LÄN</t>
        </is>
      </c>
      <c r="E1347" t="inlineStr">
        <is>
          <t>LAHOLM</t>
        </is>
      </c>
      <c r="G1347" t="n">
        <v>0.6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25564-2021</t>
        </is>
      </c>
      <c r="B1348" s="1" t="n">
        <v>44343</v>
      </c>
      <c r="C1348" s="1" t="n">
        <v>45203</v>
      </c>
      <c r="D1348" t="inlineStr">
        <is>
          <t>HALLANDS LÄN</t>
        </is>
      </c>
      <c r="E1348" t="inlineStr">
        <is>
          <t>LAHOLM</t>
        </is>
      </c>
      <c r="G1348" t="n">
        <v>2.8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25886-2021</t>
        </is>
      </c>
      <c r="B1349" s="1" t="n">
        <v>44344</v>
      </c>
      <c r="C1349" s="1" t="n">
        <v>45203</v>
      </c>
      <c r="D1349" t="inlineStr">
        <is>
          <t>HALLANDS LÄN</t>
        </is>
      </c>
      <c r="E1349" t="inlineStr">
        <is>
          <t>VARBERG</t>
        </is>
      </c>
      <c r="G1349" t="n">
        <v>2.9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26114-2021</t>
        </is>
      </c>
      <c r="B1350" s="1" t="n">
        <v>44345</v>
      </c>
      <c r="C1350" s="1" t="n">
        <v>45203</v>
      </c>
      <c r="D1350" t="inlineStr">
        <is>
          <t>HALLANDS LÄN</t>
        </is>
      </c>
      <c r="E1350" t="inlineStr">
        <is>
          <t>VARBERG</t>
        </is>
      </c>
      <c r="G1350" t="n">
        <v>2.6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26446-2021</t>
        </is>
      </c>
      <c r="B1351" s="1" t="n">
        <v>44348</v>
      </c>
      <c r="C1351" s="1" t="n">
        <v>45203</v>
      </c>
      <c r="D1351" t="inlineStr">
        <is>
          <t>HALLANDS LÄN</t>
        </is>
      </c>
      <c r="E1351" t="inlineStr">
        <is>
          <t>LAHOLM</t>
        </is>
      </c>
      <c r="G1351" t="n">
        <v>0.4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26825-2021</t>
        </is>
      </c>
      <c r="B1352" s="1" t="n">
        <v>44349</v>
      </c>
      <c r="C1352" s="1" t="n">
        <v>45203</v>
      </c>
      <c r="D1352" t="inlineStr">
        <is>
          <t>HALLANDS LÄN</t>
        </is>
      </c>
      <c r="E1352" t="inlineStr">
        <is>
          <t>LAHOLM</t>
        </is>
      </c>
      <c r="G1352" t="n">
        <v>0.7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26684-2021</t>
        </is>
      </c>
      <c r="B1353" s="1" t="n">
        <v>44349</v>
      </c>
      <c r="C1353" s="1" t="n">
        <v>45203</v>
      </c>
      <c r="D1353" t="inlineStr">
        <is>
          <t>HALLANDS LÄN</t>
        </is>
      </c>
      <c r="E1353" t="inlineStr">
        <is>
          <t>VARBERG</t>
        </is>
      </c>
      <c r="G1353" t="n">
        <v>1.8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27669-2021</t>
        </is>
      </c>
      <c r="B1354" s="1" t="n">
        <v>44354</v>
      </c>
      <c r="C1354" s="1" t="n">
        <v>45203</v>
      </c>
      <c r="D1354" t="inlineStr">
        <is>
          <t>HALLANDS LÄN</t>
        </is>
      </c>
      <c r="E1354" t="inlineStr">
        <is>
          <t>HALMSTAD</t>
        </is>
      </c>
      <c r="G1354" t="n">
        <v>3.9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28118-2021</t>
        </is>
      </c>
      <c r="B1355" s="1" t="n">
        <v>44355</v>
      </c>
      <c r="C1355" s="1" t="n">
        <v>45203</v>
      </c>
      <c r="D1355" t="inlineStr">
        <is>
          <t>HALLANDS LÄN</t>
        </is>
      </c>
      <c r="E1355" t="inlineStr">
        <is>
          <t>KUNGSBACKA</t>
        </is>
      </c>
      <c r="G1355" t="n">
        <v>12.2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28507-2021</t>
        </is>
      </c>
      <c r="B1356" s="1" t="n">
        <v>44356</v>
      </c>
      <c r="C1356" s="1" t="n">
        <v>45203</v>
      </c>
      <c r="D1356" t="inlineStr">
        <is>
          <t>HALLANDS LÄN</t>
        </is>
      </c>
      <c r="E1356" t="inlineStr">
        <is>
          <t>HYLTE</t>
        </is>
      </c>
      <c r="G1356" t="n">
        <v>0.5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28506-2021</t>
        </is>
      </c>
      <c r="B1357" s="1" t="n">
        <v>44356</v>
      </c>
      <c r="C1357" s="1" t="n">
        <v>45203</v>
      </c>
      <c r="D1357" t="inlineStr">
        <is>
          <t>HALLANDS LÄN</t>
        </is>
      </c>
      <c r="E1357" t="inlineStr">
        <is>
          <t>HYLTE</t>
        </is>
      </c>
      <c r="G1357" t="n">
        <v>1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28925-2021</t>
        </is>
      </c>
      <c r="B1358" s="1" t="n">
        <v>44357</v>
      </c>
      <c r="C1358" s="1" t="n">
        <v>45203</v>
      </c>
      <c r="D1358" t="inlineStr">
        <is>
          <t>HALLANDS LÄN</t>
        </is>
      </c>
      <c r="E1358" t="inlineStr">
        <is>
          <t>HYLTE</t>
        </is>
      </c>
      <c r="F1358" t="inlineStr">
        <is>
          <t>Kyrkan</t>
        </is>
      </c>
      <c r="G1358" t="n">
        <v>0.7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28687-2021</t>
        </is>
      </c>
      <c r="B1359" s="1" t="n">
        <v>44357</v>
      </c>
      <c r="C1359" s="1" t="n">
        <v>45203</v>
      </c>
      <c r="D1359" t="inlineStr">
        <is>
          <t>HALLANDS LÄN</t>
        </is>
      </c>
      <c r="E1359" t="inlineStr">
        <is>
          <t>HYLTE</t>
        </is>
      </c>
      <c r="G1359" t="n">
        <v>2.5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28920-2021</t>
        </is>
      </c>
      <c r="B1360" s="1" t="n">
        <v>44357</v>
      </c>
      <c r="C1360" s="1" t="n">
        <v>45203</v>
      </c>
      <c r="D1360" t="inlineStr">
        <is>
          <t>HALLANDS LÄN</t>
        </is>
      </c>
      <c r="E1360" t="inlineStr">
        <is>
          <t>FALKENBERG</t>
        </is>
      </c>
      <c r="F1360" t="inlineStr">
        <is>
          <t>Kyrkan</t>
        </is>
      </c>
      <c r="G1360" t="n">
        <v>0.7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29786-2021</t>
        </is>
      </c>
      <c r="B1361" s="1" t="n">
        <v>44361</v>
      </c>
      <c r="C1361" s="1" t="n">
        <v>45203</v>
      </c>
      <c r="D1361" t="inlineStr">
        <is>
          <t>HALLANDS LÄN</t>
        </is>
      </c>
      <c r="E1361" t="inlineStr">
        <is>
          <t>VARBERG</t>
        </is>
      </c>
      <c r="F1361" t="inlineStr">
        <is>
          <t>Kyrkan</t>
        </is>
      </c>
      <c r="G1361" t="n">
        <v>8.699999999999999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30013-2021</t>
        </is>
      </c>
      <c r="B1362" s="1" t="n">
        <v>44363</v>
      </c>
      <c r="C1362" s="1" t="n">
        <v>45203</v>
      </c>
      <c r="D1362" t="inlineStr">
        <is>
          <t>HALLANDS LÄN</t>
        </is>
      </c>
      <c r="E1362" t="inlineStr">
        <is>
          <t>HYLTE</t>
        </is>
      </c>
      <c r="G1362" t="n">
        <v>4.7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30473-2021</t>
        </is>
      </c>
      <c r="B1363" s="1" t="n">
        <v>44364</v>
      </c>
      <c r="C1363" s="1" t="n">
        <v>45203</v>
      </c>
      <c r="D1363" t="inlineStr">
        <is>
          <t>HALLANDS LÄN</t>
        </is>
      </c>
      <c r="E1363" t="inlineStr">
        <is>
          <t>KUNGSBACKA</t>
        </is>
      </c>
      <c r="G1363" t="n">
        <v>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30821-2021</t>
        </is>
      </c>
      <c r="B1364" s="1" t="n">
        <v>44365</v>
      </c>
      <c r="C1364" s="1" t="n">
        <v>45203</v>
      </c>
      <c r="D1364" t="inlineStr">
        <is>
          <t>HALLANDS LÄN</t>
        </is>
      </c>
      <c r="E1364" t="inlineStr">
        <is>
          <t>HYLTE</t>
        </is>
      </c>
      <c r="G1364" t="n">
        <v>3.5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30928-2021</t>
        </is>
      </c>
      <c r="B1365" s="1" t="n">
        <v>44365</v>
      </c>
      <c r="C1365" s="1" t="n">
        <v>45203</v>
      </c>
      <c r="D1365" t="inlineStr">
        <is>
          <t>HALLANDS LÄN</t>
        </is>
      </c>
      <c r="E1365" t="inlineStr">
        <is>
          <t>VARBERG</t>
        </is>
      </c>
      <c r="G1365" t="n">
        <v>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30926-2021</t>
        </is>
      </c>
      <c r="B1366" s="1" t="n">
        <v>44365</v>
      </c>
      <c r="C1366" s="1" t="n">
        <v>45203</v>
      </c>
      <c r="D1366" t="inlineStr">
        <is>
          <t>HALLANDS LÄN</t>
        </is>
      </c>
      <c r="E1366" t="inlineStr">
        <is>
          <t>VARBERG</t>
        </is>
      </c>
      <c r="G1366" t="n">
        <v>1.4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31087-2021</t>
        </is>
      </c>
      <c r="B1367" s="1" t="n">
        <v>44368</v>
      </c>
      <c r="C1367" s="1" t="n">
        <v>45203</v>
      </c>
      <c r="D1367" t="inlineStr">
        <is>
          <t>HALLANDS LÄN</t>
        </is>
      </c>
      <c r="E1367" t="inlineStr">
        <is>
          <t>VARBERG</t>
        </is>
      </c>
      <c r="G1367" t="n">
        <v>1.9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31381-2021</t>
        </is>
      </c>
      <c r="B1368" s="1" t="n">
        <v>44369</v>
      </c>
      <c r="C1368" s="1" t="n">
        <v>45203</v>
      </c>
      <c r="D1368" t="inlineStr">
        <is>
          <t>HALLANDS LÄN</t>
        </is>
      </c>
      <c r="E1368" t="inlineStr">
        <is>
          <t>HALMSTAD</t>
        </is>
      </c>
      <c r="G1368" t="n">
        <v>1.2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32069-2021</t>
        </is>
      </c>
      <c r="B1369" s="1" t="n">
        <v>44370</v>
      </c>
      <c r="C1369" s="1" t="n">
        <v>45203</v>
      </c>
      <c r="D1369" t="inlineStr">
        <is>
          <t>HALLANDS LÄN</t>
        </is>
      </c>
      <c r="E1369" t="inlineStr">
        <is>
          <t>HALMSTAD</t>
        </is>
      </c>
      <c r="G1369" t="n">
        <v>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31919-2021</t>
        </is>
      </c>
      <c r="B1370" s="1" t="n">
        <v>44370</v>
      </c>
      <c r="C1370" s="1" t="n">
        <v>45203</v>
      </c>
      <c r="D1370" t="inlineStr">
        <is>
          <t>HALLANDS LÄN</t>
        </is>
      </c>
      <c r="E1370" t="inlineStr">
        <is>
          <t>VARBERG</t>
        </is>
      </c>
      <c r="G1370" t="n">
        <v>14.8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32235-2021</t>
        </is>
      </c>
      <c r="B1371" s="1" t="n">
        <v>44371</v>
      </c>
      <c r="C1371" s="1" t="n">
        <v>45203</v>
      </c>
      <c r="D1371" t="inlineStr">
        <is>
          <t>HALLANDS LÄN</t>
        </is>
      </c>
      <c r="E1371" t="inlineStr">
        <is>
          <t>VARBERG</t>
        </is>
      </c>
      <c r="G1371" t="n">
        <v>13.7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32300-2021</t>
        </is>
      </c>
      <c r="B1372" s="1" t="n">
        <v>44371</v>
      </c>
      <c r="C1372" s="1" t="n">
        <v>45203</v>
      </c>
      <c r="D1372" t="inlineStr">
        <is>
          <t>HALLANDS LÄN</t>
        </is>
      </c>
      <c r="E1372" t="inlineStr">
        <is>
          <t>HYLTE</t>
        </is>
      </c>
      <c r="G1372" t="n">
        <v>2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32367-2021</t>
        </is>
      </c>
      <c r="B1373" s="1" t="n">
        <v>44371</v>
      </c>
      <c r="C1373" s="1" t="n">
        <v>45203</v>
      </c>
      <c r="D1373" t="inlineStr">
        <is>
          <t>HALLANDS LÄN</t>
        </is>
      </c>
      <c r="E1373" t="inlineStr">
        <is>
          <t>HYLTE</t>
        </is>
      </c>
      <c r="G1373" t="n">
        <v>3.4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32499-2021</t>
        </is>
      </c>
      <c r="B1374" s="1" t="n">
        <v>44373</v>
      </c>
      <c r="C1374" s="1" t="n">
        <v>45203</v>
      </c>
      <c r="D1374" t="inlineStr">
        <is>
          <t>HALLANDS LÄN</t>
        </is>
      </c>
      <c r="E1374" t="inlineStr">
        <is>
          <t>HALMSTAD</t>
        </is>
      </c>
      <c r="G1374" t="n">
        <v>1.4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32931-2021</t>
        </is>
      </c>
      <c r="B1375" s="1" t="n">
        <v>44375</v>
      </c>
      <c r="C1375" s="1" t="n">
        <v>45203</v>
      </c>
      <c r="D1375" t="inlineStr">
        <is>
          <t>HALLANDS LÄN</t>
        </is>
      </c>
      <c r="E1375" t="inlineStr">
        <is>
          <t>HYLTE</t>
        </is>
      </c>
      <c r="G1375" t="n">
        <v>7.1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33098-2021</t>
        </is>
      </c>
      <c r="B1376" s="1" t="n">
        <v>44376</v>
      </c>
      <c r="C1376" s="1" t="n">
        <v>45203</v>
      </c>
      <c r="D1376" t="inlineStr">
        <is>
          <t>HALLANDS LÄN</t>
        </is>
      </c>
      <c r="E1376" t="inlineStr">
        <is>
          <t>VARBERG</t>
        </is>
      </c>
      <c r="G1376" t="n">
        <v>2.5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33029-2021</t>
        </is>
      </c>
      <c r="B1377" s="1" t="n">
        <v>44376</v>
      </c>
      <c r="C1377" s="1" t="n">
        <v>45203</v>
      </c>
      <c r="D1377" t="inlineStr">
        <is>
          <t>HALLANDS LÄN</t>
        </is>
      </c>
      <c r="E1377" t="inlineStr">
        <is>
          <t>VARBERG</t>
        </is>
      </c>
      <c r="F1377" t="inlineStr">
        <is>
          <t>Kyrkan</t>
        </is>
      </c>
      <c r="G1377" t="n">
        <v>3.6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33106-2021</t>
        </is>
      </c>
      <c r="B1378" s="1" t="n">
        <v>44376</v>
      </c>
      <c r="C1378" s="1" t="n">
        <v>45203</v>
      </c>
      <c r="D1378" t="inlineStr">
        <is>
          <t>HALLANDS LÄN</t>
        </is>
      </c>
      <c r="E1378" t="inlineStr">
        <is>
          <t>VARBERG</t>
        </is>
      </c>
      <c r="F1378" t="inlineStr">
        <is>
          <t>Kyrkan</t>
        </is>
      </c>
      <c r="G1378" t="n">
        <v>6.3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33099-2021</t>
        </is>
      </c>
      <c r="B1379" s="1" t="n">
        <v>44376</v>
      </c>
      <c r="C1379" s="1" t="n">
        <v>45203</v>
      </c>
      <c r="D1379" t="inlineStr">
        <is>
          <t>HALLANDS LÄN</t>
        </is>
      </c>
      <c r="E1379" t="inlineStr">
        <is>
          <t>VARBERG</t>
        </is>
      </c>
      <c r="G1379" t="n">
        <v>0.7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33335-2021</t>
        </is>
      </c>
      <c r="B1380" s="1" t="n">
        <v>44377</v>
      </c>
      <c r="C1380" s="1" t="n">
        <v>45203</v>
      </c>
      <c r="D1380" t="inlineStr">
        <is>
          <t>HALLANDS LÄN</t>
        </is>
      </c>
      <c r="E1380" t="inlineStr">
        <is>
          <t>FALKENBERG</t>
        </is>
      </c>
      <c r="G1380" t="n">
        <v>1.5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33482-2021</t>
        </is>
      </c>
      <c r="B1381" s="1" t="n">
        <v>44377</v>
      </c>
      <c r="C1381" s="1" t="n">
        <v>45203</v>
      </c>
      <c r="D1381" t="inlineStr">
        <is>
          <t>HALLANDS LÄN</t>
        </is>
      </c>
      <c r="E1381" t="inlineStr">
        <is>
          <t>VARBERG</t>
        </is>
      </c>
      <c r="G1381" t="n">
        <v>9.800000000000001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33952-2021</t>
        </is>
      </c>
      <c r="B1382" s="1" t="n">
        <v>44378</v>
      </c>
      <c r="C1382" s="1" t="n">
        <v>45203</v>
      </c>
      <c r="D1382" t="inlineStr">
        <is>
          <t>HALLANDS LÄN</t>
        </is>
      </c>
      <c r="E1382" t="inlineStr">
        <is>
          <t>HYLTE</t>
        </is>
      </c>
      <c r="G1382" t="n">
        <v>8.6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33715-2021</t>
        </is>
      </c>
      <c r="B1383" s="1" t="n">
        <v>44378</v>
      </c>
      <c r="C1383" s="1" t="n">
        <v>45203</v>
      </c>
      <c r="D1383" t="inlineStr">
        <is>
          <t>HALLANDS LÄN</t>
        </is>
      </c>
      <c r="E1383" t="inlineStr">
        <is>
          <t>KUNGSBACKA</t>
        </is>
      </c>
      <c r="G1383" t="n">
        <v>1.6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34239-2021</t>
        </is>
      </c>
      <c r="B1384" s="1" t="n">
        <v>44379</v>
      </c>
      <c r="C1384" s="1" t="n">
        <v>45203</v>
      </c>
      <c r="D1384" t="inlineStr">
        <is>
          <t>HALLANDS LÄN</t>
        </is>
      </c>
      <c r="E1384" t="inlineStr">
        <is>
          <t>FALKENBERG</t>
        </is>
      </c>
      <c r="G1384" t="n">
        <v>0.6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34445-2021</t>
        </is>
      </c>
      <c r="B1385" s="1" t="n">
        <v>44381</v>
      </c>
      <c r="C1385" s="1" t="n">
        <v>45203</v>
      </c>
      <c r="D1385" t="inlineStr">
        <is>
          <t>HALLANDS LÄN</t>
        </is>
      </c>
      <c r="E1385" t="inlineStr">
        <is>
          <t>FALKENBERG</t>
        </is>
      </c>
      <c r="G1385" t="n">
        <v>5.9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34446-2021</t>
        </is>
      </c>
      <c r="B1386" s="1" t="n">
        <v>44381</v>
      </c>
      <c r="C1386" s="1" t="n">
        <v>45203</v>
      </c>
      <c r="D1386" t="inlineStr">
        <is>
          <t>HALLANDS LÄN</t>
        </is>
      </c>
      <c r="E1386" t="inlineStr">
        <is>
          <t>FALKENBERG</t>
        </is>
      </c>
      <c r="G1386" t="n">
        <v>0.3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34939-2021</t>
        </is>
      </c>
      <c r="B1387" s="1" t="n">
        <v>44383</v>
      </c>
      <c r="C1387" s="1" t="n">
        <v>45203</v>
      </c>
      <c r="D1387" t="inlineStr">
        <is>
          <t>HALLANDS LÄN</t>
        </is>
      </c>
      <c r="E1387" t="inlineStr">
        <is>
          <t>KUNGSBACKA</t>
        </is>
      </c>
      <c r="G1387" t="n">
        <v>3.8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34974-2021</t>
        </is>
      </c>
      <c r="B1388" s="1" t="n">
        <v>44383</v>
      </c>
      <c r="C1388" s="1" t="n">
        <v>45203</v>
      </c>
      <c r="D1388" t="inlineStr">
        <is>
          <t>HALLANDS LÄN</t>
        </is>
      </c>
      <c r="E1388" t="inlineStr">
        <is>
          <t>VARBERG</t>
        </is>
      </c>
      <c r="G1388" t="n">
        <v>1.5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35452-2021</t>
        </is>
      </c>
      <c r="B1389" s="1" t="n">
        <v>44384</v>
      </c>
      <c r="C1389" s="1" t="n">
        <v>45203</v>
      </c>
      <c r="D1389" t="inlineStr">
        <is>
          <t>HALLANDS LÄN</t>
        </is>
      </c>
      <c r="E1389" t="inlineStr">
        <is>
          <t>HYLTE</t>
        </is>
      </c>
      <c r="G1389" t="n">
        <v>3.5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36102-2021</t>
        </is>
      </c>
      <c r="B1390" s="1" t="n">
        <v>44386</v>
      </c>
      <c r="C1390" s="1" t="n">
        <v>45203</v>
      </c>
      <c r="D1390" t="inlineStr">
        <is>
          <t>HALLANDS LÄN</t>
        </is>
      </c>
      <c r="E1390" t="inlineStr">
        <is>
          <t>VARBERG</t>
        </is>
      </c>
      <c r="G1390" t="n">
        <v>4.7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36065-2021</t>
        </is>
      </c>
      <c r="B1391" s="1" t="n">
        <v>44389</v>
      </c>
      <c r="C1391" s="1" t="n">
        <v>45203</v>
      </c>
      <c r="D1391" t="inlineStr">
        <is>
          <t>HALLANDS LÄN</t>
        </is>
      </c>
      <c r="E1391" t="inlineStr">
        <is>
          <t>HYLTE</t>
        </is>
      </c>
      <c r="G1391" t="n">
        <v>6.2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36218-2021</t>
        </is>
      </c>
      <c r="B1392" s="1" t="n">
        <v>44389</v>
      </c>
      <c r="C1392" s="1" t="n">
        <v>45203</v>
      </c>
      <c r="D1392" t="inlineStr">
        <is>
          <t>HALLANDS LÄN</t>
        </is>
      </c>
      <c r="E1392" t="inlineStr">
        <is>
          <t>VARBERG</t>
        </is>
      </c>
      <c r="G1392" t="n">
        <v>2.1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36358-2021</t>
        </is>
      </c>
      <c r="B1393" s="1" t="n">
        <v>44390</v>
      </c>
      <c r="C1393" s="1" t="n">
        <v>45203</v>
      </c>
      <c r="D1393" t="inlineStr">
        <is>
          <t>HALLANDS LÄN</t>
        </is>
      </c>
      <c r="E1393" t="inlineStr">
        <is>
          <t>KUNGSBACKA</t>
        </is>
      </c>
      <c r="F1393" t="inlineStr">
        <is>
          <t>Kyrkan</t>
        </is>
      </c>
      <c r="G1393" t="n">
        <v>8.199999999999999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36364-2021</t>
        </is>
      </c>
      <c r="B1394" s="1" t="n">
        <v>44390</v>
      </c>
      <c r="C1394" s="1" t="n">
        <v>45203</v>
      </c>
      <c r="D1394" t="inlineStr">
        <is>
          <t>HALLANDS LÄN</t>
        </is>
      </c>
      <c r="E1394" t="inlineStr">
        <is>
          <t>KUNGSBACKA</t>
        </is>
      </c>
      <c r="F1394" t="inlineStr">
        <is>
          <t>Kyrkan</t>
        </is>
      </c>
      <c r="G1394" t="n">
        <v>13.3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36361-2021</t>
        </is>
      </c>
      <c r="B1395" s="1" t="n">
        <v>44390</v>
      </c>
      <c r="C1395" s="1" t="n">
        <v>45203</v>
      </c>
      <c r="D1395" t="inlineStr">
        <is>
          <t>HALLANDS LÄN</t>
        </is>
      </c>
      <c r="E1395" t="inlineStr">
        <is>
          <t>KUNGSBACKA</t>
        </is>
      </c>
      <c r="F1395" t="inlineStr">
        <is>
          <t>Kyrkan</t>
        </is>
      </c>
      <c r="G1395" t="n">
        <v>11.7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36368-2021</t>
        </is>
      </c>
      <c r="B1396" s="1" t="n">
        <v>44390</v>
      </c>
      <c r="C1396" s="1" t="n">
        <v>45203</v>
      </c>
      <c r="D1396" t="inlineStr">
        <is>
          <t>HALLANDS LÄN</t>
        </is>
      </c>
      <c r="E1396" t="inlineStr">
        <is>
          <t>KUNGSBACKA</t>
        </is>
      </c>
      <c r="F1396" t="inlineStr">
        <is>
          <t>Kyrkan</t>
        </is>
      </c>
      <c r="G1396" t="n">
        <v>2.4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36366-2021</t>
        </is>
      </c>
      <c r="B1397" s="1" t="n">
        <v>44390</v>
      </c>
      <c r="C1397" s="1" t="n">
        <v>45203</v>
      </c>
      <c r="D1397" t="inlineStr">
        <is>
          <t>HALLANDS LÄN</t>
        </is>
      </c>
      <c r="E1397" t="inlineStr">
        <is>
          <t>KUNGSBACKA</t>
        </is>
      </c>
      <c r="F1397" t="inlineStr">
        <is>
          <t>Kyrkan</t>
        </is>
      </c>
      <c r="G1397" t="n">
        <v>6.2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36425-2021</t>
        </is>
      </c>
      <c r="B1398" s="1" t="n">
        <v>44390</v>
      </c>
      <c r="C1398" s="1" t="n">
        <v>45203</v>
      </c>
      <c r="D1398" t="inlineStr">
        <is>
          <t>HALLANDS LÄN</t>
        </is>
      </c>
      <c r="E1398" t="inlineStr">
        <is>
          <t>HALMSTAD</t>
        </is>
      </c>
      <c r="G1398" t="n">
        <v>1.8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36650-2021</t>
        </is>
      </c>
      <c r="B1399" s="1" t="n">
        <v>44392</v>
      </c>
      <c r="C1399" s="1" t="n">
        <v>45203</v>
      </c>
      <c r="D1399" t="inlineStr">
        <is>
          <t>HALLANDS LÄN</t>
        </is>
      </c>
      <c r="E1399" t="inlineStr">
        <is>
          <t>KUNGSBACKA</t>
        </is>
      </c>
      <c r="G1399" t="n">
        <v>2.9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36984-2021</t>
        </is>
      </c>
      <c r="B1400" s="1" t="n">
        <v>44393</v>
      </c>
      <c r="C1400" s="1" t="n">
        <v>45203</v>
      </c>
      <c r="D1400" t="inlineStr">
        <is>
          <t>HALLANDS LÄN</t>
        </is>
      </c>
      <c r="E1400" t="inlineStr">
        <is>
          <t>KUNGSBACKA</t>
        </is>
      </c>
      <c r="F1400" t="inlineStr">
        <is>
          <t>Kyrkan</t>
        </is>
      </c>
      <c r="G1400" t="n">
        <v>4.7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37448-2021</t>
        </is>
      </c>
      <c r="B1401" s="1" t="n">
        <v>44398</v>
      </c>
      <c r="C1401" s="1" t="n">
        <v>45203</v>
      </c>
      <c r="D1401" t="inlineStr">
        <is>
          <t>HALLANDS LÄN</t>
        </is>
      </c>
      <c r="E1401" t="inlineStr">
        <is>
          <t>VARBERG</t>
        </is>
      </c>
      <c r="G1401" t="n">
        <v>2.3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37762-2021</t>
        </is>
      </c>
      <c r="B1402" s="1" t="n">
        <v>44400</v>
      </c>
      <c r="C1402" s="1" t="n">
        <v>45203</v>
      </c>
      <c r="D1402" t="inlineStr">
        <is>
          <t>HALLANDS LÄN</t>
        </is>
      </c>
      <c r="E1402" t="inlineStr">
        <is>
          <t>FALKENBERG</t>
        </is>
      </c>
      <c r="G1402" t="n">
        <v>0.5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37761-2021</t>
        </is>
      </c>
      <c r="B1403" s="1" t="n">
        <v>44400</v>
      </c>
      <c r="C1403" s="1" t="n">
        <v>45203</v>
      </c>
      <c r="D1403" t="inlineStr">
        <is>
          <t>HALLANDS LÄN</t>
        </is>
      </c>
      <c r="E1403" t="inlineStr">
        <is>
          <t>FALKENBERG</t>
        </is>
      </c>
      <c r="G1403" t="n">
        <v>1.7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38078-2021</t>
        </is>
      </c>
      <c r="B1404" s="1" t="n">
        <v>44404</v>
      </c>
      <c r="C1404" s="1" t="n">
        <v>45203</v>
      </c>
      <c r="D1404" t="inlineStr">
        <is>
          <t>HALLANDS LÄN</t>
        </is>
      </c>
      <c r="E1404" t="inlineStr">
        <is>
          <t>LAHOLM</t>
        </is>
      </c>
      <c r="G1404" t="n">
        <v>1.7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38476-2021</t>
        </is>
      </c>
      <c r="B1405" s="1" t="n">
        <v>44407</v>
      </c>
      <c r="C1405" s="1" t="n">
        <v>45203</v>
      </c>
      <c r="D1405" t="inlineStr">
        <is>
          <t>HALLANDS LÄN</t>
        </is>
      </c>
      <c r="E1405" t="inlineStr">
        <is>
          <t>HYLTE</t>
        </is>
      </c>
      <c r="G1405" t="n">
        <v>2.1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38573-2021</t>
        </is>
      </c>
      <c r="B1406" s="1" t="n">
        <v>44407</v>
      </c>
      <c r="C1406" s="1" t="n">
        <v>45203</v>
      </c>
      <c r="D1406" t="inlineStr">
        <is>
          <t>HALLANDS LÄN</t>
        </is>
      </c>
      <c r="E1406" t="inlineStr">
        <is>
          <t>FALKENBERG</t>
        </is>
      </c>
      <c r="G1406" t="n">
        <v>2.7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38596-2021</t>
        </is>
      </c>
      <c r="B1407" s="1" t="n">
        <v>44407</v>
      </c>
      <c r="C1407" s="1" t="n">
        <v>45203</v>
      </c>
      <c r="D1407" t="inlineStr">
        <is>
          <t>HALLANDS LÄN</t>
        </is>
      </c>
      <c r="E1407" t="inlineStr">
        <is>
          <t>FALKENBERG</t>
        </is>
      </c>
      <c r="G1407" t="n">
        <v>1.6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38661-2021</t>
        </is>
      </c>
      <c r="B1408" s="1" t="n">
        <v>44410</v>
      </c>
      <c r="C1408" s="1" t="n">
        <v>45203</v>
      </c>
      <c r="D1408" t="inlineStr">
        <is>
          <t>HALLANDS LÄN</t>
        </is>
      </c>
      <c r="E1408" t="inlineStr">
        <is>
          <t>HALMSTAD</t>
        </is>
      </c>
      <c r="G1408" t="n">
        <v>1.1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39395-2021</t>
        </is>
      </c>
      <c r="B1409" s="1" t="n">
        <v>44414</v>
      </c>
      <c r="C1409" s="1" t="n">
        <v>45203</v>
      </c>
      <c r="D1409" t="inlineStr">
        <is>
          <t>HALLANDS LÄN</t>
        </is>
      </c>
      <c r="E1409" t="inlineStr">
        <is>
          <t>VARBERG</t>
        </is>
      </c>
      <c r="G1409" t="n">
        <v>0.5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39418-2021</t>
        </is>
      </c>
      <c r="B1410" s="1" t="n">
        <v>44414</v>
      </c>
      <c r="C1410" s="1" t="n">
        <v>45203</v>
      </c>
      <c r="D1410" t="inlineStr">
        <is>
          <t>HALLANDS LÄN</t>
        </is>
      </c>
      <c r="E1410" t="inlineStr">
        <is>
          <t>KUNGSBACKA</t>
        </is>
      </c>
      <c r="G1410" t="n">
        <v>5.7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40940-2021</t>
        </is>
      </c>
      <c r="B1411" s="1" t="n">
        <v>44421</v>
      </c>
      <c r="C1411" s="1" t="n">
        <v>45203</v>
      </c>
      <c r="D1411" t="inlineStr">
        <is>
          <t>HALLANDS LÄN</t>
        </is>
      </c>
      <c r="E1411" t="inlineStr">
        <is>
          <t>VARBERG</t>
        </is>
      </c>
      <c r="G1411" t="n">
        <v>2.3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41284-2021</t>
        </is>
      </c>
      <c r="B1412" s="1" t="n">
        <v>44424</v>
      </c>
      <c r="C1412" s="1" t="n">
        <v>45203</v>
      </c>
      <c r="D1412" t="inlineStr">
        <is>
          <t>HALLANDS LÄN</t>
        </is>
      </c>
      <c r="E1412" t="inlineStr">
        <is>
          <t>FALKENBERG</t>
        </is>
      </c>
      <c r="G1412" t="n">
        <v>5.3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41278-2021</t>
        </is>
      </c>
      <c r="B1413" s="1" t="n">
        <v>44424</v>
      </c>
      <c r="C1413" s="1" t="n">
        <v>45203</v>
      </c>
      <c r="D1413" t="inlineStr">
        <is>
          <t>HALLANDS LÄN</t>
        </is>
      </c>
      <c r="E1413" t="inlineStr">
        <is>
          <t>FALKENBERG</t>
        </is>
      </c>
      <c r="G1413" t="n">
        <v>5.7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41766-2021</t>
        </is>
      </c>
      <c r="B1414" s="1" t="n">
        <v>44425</v>
      </c>
      <c r="C1414" s="1" t="n">
        <v>45203</v>
      </c>
      <c r="D1414" t="inlineStr">
        <is>
          <t>HALLANDS LÄN</t>
        </is>
      </c>
      <c r="E1414" t="inlineStr">
        <is>
          <t>KUNGSBACKA</t>
        </is>
      </c>
      <c r="G1414" t="n">
        <v>1.5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41732-2021</t>
        </is>
      </c>
      <c r="B1415" s="1" t="n">
        <v>44425</v>
      </c>
      <c r="C1415" s="1" t="n">
        <v>45203</v>
      </c>
      <c r="D1415" t="inlineStr">
        <is>
          <t>HALLANDS LÄN</t>
        </is>
      </c>
      <c r="E1415" t="inlineStr">
        <is>
          <t>FALKENBERG</t>
        </is>
      </c>
      <c r="G1415" t="n">
        <v>0.9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41769-2021</t>
        </is>
      </c>
      <c r="B1416" s="1" t="n">
        <v>44425</v>
      </c>
      <c r="C1416" s="1" t="n">
        <v>45203</v>
      </c>
      <c r="D1416" t="inlineStr">
        <is>
          <t>HALLANDS LÄN</t>
        </is>
      </c>
      <c r="E1416" t="inlineStr">
        <is>
          <t>KUNGSBACKA</t>
        </is>
      </c>
      <c r="G1416" t="n">
        <v>1.9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41824-2021</t>
        </is>
      </c>
      <c r="B1417" s="1" t="n">
        <v>44425</v>
      </c>
      <c r="C1417" s="1" t="n">
        <v>45203</v>
      </c>
      <c r="D1417" t="inlineStr">
        <is>
          <t>HALLANDS LÄN</t>
        </is>
      </c>
      <c r="E1417" t="inlineStr">
        <is>
          <t>VARBERG</t>
        </is>
      </c>
      <c r="G1417" t="n">
        <v>1.2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42377-2021</t>
        </is>
      </c>
      <c r="B1418" s="1" t="n">
        <v>44427</v>
      </c>
      <c r="C1418" s="1" t="n">
        <v>45203</v>
      </c>
      <c r="D1418" t="inlineStr">
        <is>
          <t>HALLANDS LÄN</t>
        </is>
      </c>
      <c r="E1418" t="inlineStr">
        <is>
          <t>KUNGSBACKA</t>
        </is>
      </c>
      <c r="G1418" t="n">
        <v>1.5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42419-2021</t>
        </is>
      </c>
      <c r="B1419" s="1" t="n">
        <v>44427</v>
      </c>
      <c r="C1419" s="1" t="n">
        <v>45203</v>
      </c>
      <c r="D1419" t="inlineStr">
        <is>
          <t>HALLANDS LÄN</t>
        </is>
      </c>
      <c r="E1419" t="inlineStr">
        <is>
          <t>HYLTE</t>
        </is>
      </c>
      <c r="G1419" t="n">
        <v>1.4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42868-2021</t>
        </is>
      </c>
      <c r="B1420" s="1" t="n">
        <v>44430</v>
      </c>
      <c r="C1420" s="1" t="n">
        <v>45203</v>
      </c>
      <c r="D1420" t="inlineStr">
        <is>
          <t>HALLANDS LÄN</t>
        </is>
      </c>
      <c r="E1420" t="inlineStr">
        <is>
          <t>FALKENBERG</t>
        </is>
      </c>
      <c r="G1420" t="n">
        <v>0.4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43131-2021</t>
        </is>
      </c>
      <c r="B1421" s="1" t="n">
        <v>44431</v>
      </c>
      <c r="C1421" s="1" t="n">
        <v>45203</v>
      </c>
      <c r="D1421" t="inlineStr">
        <is>
          <t>HALLANDS LÄN</t>
        </is>
      </c>
      <c r="E1421" t="inlineStr">
        <is>
          <t>FALKENBERG</t>
        </is>
      </c>
      <c r="F1421" t="inlineStr">
        <is>
          <t>Bergvik skog väst AB</t>
        </is>
      </c>
      <c r="G1421" t="n">
        <v>9.800000000000001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43147-2021</t>
        </is>
      </c>
      <c r="B1422" s="1" t="n">
        <v>44431</v>
      </c>
      <c r="C1422" s="1" t="n">
        <v>45203</v>
      </c>
      <c r="D1422" t="inlineStr">
        <is>
          <t>HALLANDS LÄN</t>
        </is>
      </c>
      <c r="E1422" t="inlineStr">
        <is>
          <t>FALKENBERG</t>
        </is>
      </c>
      <c r="F1422" t="inlineStr">
        <is>
          <t>Bergvik skog väst AB</t>
        </is>
      </c>
      <c r="G1422" t="n">
        <v>0.7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44188-2021</t>
        </is>
      </c>
      <c r="B1423" s="1" t="n">
        <v>44434</v>
      </c>
      <c r="C1423" s="1" t="n">
        <v>45203</v>
      </c>
      <c r="D1423" t="inlineStr">
        <is>
          <t>HALLANDS LÄN</t>
        </is>
      </c>
      <c r="E1423" t="inlineStr">
        <is>
          <t>LAHOLM</t>
        </is>
      </c>
      <c r="G1423" t="n">
        <v>0.5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44277-2021</t>
        </is>
      </c>
      <c r="B1424" s="1" t="n">
        <v>44435</v>
      </c>
      <c r="C1424" s="1" t="n">
        <v>45203</v>
      </c>
      <c r="D1424" t="inlineStr">
        <is>
          <t>HALLANDS LÄN</t>
        </is>
      </c>
      <c r="E1424" t="inlineStr">
        <is>
          <t>FALKENBERG</t>
        </is>
      </c>
      <c r="G1424" t="n">
        <v>1.5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46013-2021</t>
        </is>
      </c>
      <c r="B1425" s="1" t="n">
        <v>44441</v>
      </c>
      <c r="C1425" s="1" t="n">
        <v>45203</v>
      </c>
      <c r="D1425" t="inlineStr">
        <is>
          <t>HALLANDS LÄN</t>
        </is>
      </c>
      <c r="E1425" t="inlineStr">
        <is>
          <t>HALMSTAD</t>
        </is>
      </c>
      <c r="G1425" t="n">
        <v>3.4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46008-2021</t>
        </is>
      </c>
      <c r="B1426" s="1" t="n">
        <v>44441</v>
      </c>
      <c r="C1426" s="1" t="n">
        <v>45203</v>
      </c>
      <c r="D1426" t="inlineStr">
        <is>
          <t>HALLANDS LÄN</t>
        </is>
      </c>
      <c r="E1426" t="inlineStr">
        <is>
          <t>HALMSTAD</t>
        </is>
      </c>
      <c r="G1426" t="n">
        <v>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45974-2021</t>
        </is>
      </c>
      <c r="B1427" s="1" t="n">
        <v>44441</v>
      </c>
      <c r="C1427" s="1" t="n">
        <v>45203</v>
      </c>
      <c r="D1427" t="inlineStr">
        <is>
          <t>HALLANDS LÄN</t>
        </is>
      </c>
      <c r="E1427" t="inlineStr">
        <is>
          <t>VARBERG</t>
        </is>
      </c>
      <c r="G1427" t="n">
        <v>1.8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46101-2021</t>
        </is>
      </c>
      <c r="B1428" s="1" t="n">
        <v>44442</v>
      </c>
      <c r="C1428" s="1" t="n">
        <v>45203</v>
      </c>
      <c r="D1428" t="inlineStr">
        <is>
          <t>HALLANDS LÄN</t>
        </is>
      </c>
      <c r="E1428" t="inlineStr">
        <is>
          <t>HYLTE</t>
        </is>
      </c>
      <c r="G1428" t="n">
        <v>1.1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47072-2021</t>
        </is>
      </c>
      <c r="B1429" s="1" t="n">
        <v>44446</v>
      </c>
      <c r="C1429" s="1" t="n">
        <v>45203</v>
      </c>
      <c r="D1429" t="inlineStr">
        <is>
          <t>HALLANDS LÄN</t>
        </is>
      </c>
      <c r="E1429" t="inlineStr">
        <is>
          <t>LAHOLM</t>
        </is>
      </c>
      <c r="G1429" t="n">
        <v>0.5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47763-2021</t>
        </is>
      </c>
      <c r="B1430" s="1" t="n">
        <v>44448</v>
      </c>
      <c r="C1430" s="1" t="n">
        <v>45203</v>
      </c>
      <c r="D1430" t="inlineStr">
        <is>
          <t>HALLANDS LÄN</t>
        </is>
      </c>
      <c r="E1430" t="inlineStr">
        <is>
          <t>FALKENBERG</t>
        </is>
      </c>
      <c r="G1430" t="n">
        <v>1.4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47820-2021</t>
        </is>
      </c>
      <c r="B1431" s="1" t="n">
        <v>44448</v>
      </c>
      <c r="C1431" s="1" t="n">
        <v>45203</v>
      </c>
      <c r="D1431" t="inlineStr">
        <is>
          <t>HALLANDS LÄN</t>
        </is>
      </c>
      <c r="E1431" t="inlineStr">
        <is>
          <t>HYLTE</t>
        </is>
      </c>
      <c r="G1431" t="n">
        <v>8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48978-2021</t>
        </is>
      </c>
      <c r="B1432" s="1" t="n">
        <v>44453</v>
      </c>
      <c r="C1432" s="1" t="n">
        <v>45203</v>
      </c>
      <c r="D1432" t="inlineStr">
        <is>
          <t>HALLANDS LÄN</t>
        </is>
      </c>
      <c r="E1432" t="inlineStr">
        <is>
          <t>VARBERG</t>
        </is>
      </c>
      <c r="G1432" t="n">
        <v>1.5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49390-2021</t>
        </is>
      </c>
      <c r="B1433" s="1" t="n">
        <v>44454</v>
      </c>
      <c r="C1433" s="1" t="n">
        <v>45203</v>
      </c>
      <c r="D1433" t="inlineStr">
        <is>
          <t>HALLANDS LÄN</t>
        </is>
      </c>
      <c r="E1433" t="inlineStr">
        <is>
          <t>HYLTE</t>
        </is>
      </c>
      <c r="G1433" t="n">
        <v>3.4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49476-2021</t>
        </is>
      </c>
      <c r="B1434" s="1" t="n">
        <v>44454</v>
      </c>
      <c r="C1434" s="1" t="n">
        <v>45203</v>
      </c>
      <c r="D1434" t="inlineStr">
        <is>
          <t>HALLANDS LÄN</t>
        </is>
      </c>
      <c r="E1434" t="inlineStr">
        <is>
          <t>FALKENBERG</t>
        </is>
      </c>
      <c r="F1434" t="inlineStr">
        <is>
          <t>Kyrkan</t>
        </is>
      </c>
      <c r="G1434" t="n">
        <v>2.2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49214-2021</t>
        </is>
      </c>
      <c r="B1435" s="1" t="n">
        <v>44454</v>
      </c>
      <c r="C1435" s="1" t="n">
        <v>45203</v>
      </c>
      <c r="D1435" t="inlineStr">
        <is>
          <t>HALLANDS LÄN</t>
        </is>
      </c>
      <c r="E1435" t="inlineStr">
        <is>
          <t>FALKENBERG</t>
        </is>
      </c>
      <c r="F1435" t="inlineStr">
        <is>
          <t>Kyrkan</t>
        </is>
      </c>
      <c r="G1435" t="n">
        <v>5.1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49500-2021</t>
        </is>
      </c>
      <c r="B1436" s="1" t="n">
        <v>44454</v>
      </c>
      <c r="C1436" s="1" t="n">
        <v>45203</v>
      </c>
      <c r="D1436" t="inlineStr">
        <is>
          <t>HALLANDS LÄN</t>
        </is>
      </c>
      <c r="E1436" t="inlineStr">
        <is>
          <t>HYLTE</t>
        </is>
      </c>
      <c r="G1436" t="n">
        <v>0.8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49217-2021</t>
        </is>
      </c>
      <c r="B1437" s="1" t="n">
        <v>44454</v>
      </c>
      <c r="C1437" s="1" t="n">
        <v>45203</v>
      </c>
      <c r="D1437" t="inlineStr">
        <is>
          <t>HALLANDS LÄN</t>
        </is>
      </c>
      <c r="E1437" t="inlineStr">
        <is>
          <t>FALKENBERG</t>
        </is>
      </c>
      <c r="F1437" t="inlineStr">
        <is>
          <t>Kyrkan</t>
        </is>
      </c>
      <c r="G1437" t="n">
        <v>1.3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49505-2021</t>
        </is>
      </c>
      <c r="B1438" s="1" t="n">
        <v>44454</v>
      </c>
      <c r="C1438" s="1" t="n">
        <v>45203</v>
      </c>
      <c r="D1438" t="inlineStr">
        <is>
          <t>HALLANDS LÄN</t>
        </is>
      </c>
      <c r="E1438" t="inlineStr">
        <is>
          <t>HYLTE</t>
        </is>
      </c>
      <c r="G1438" t="n">
        <v>4.8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49800-2021</t>
        </is>
      </c>
      <c r="B1439" s="1" t="n">
        <v>44455</v>
      </c>
      <c r="C1439" s="1" t="n">
        <v>45203</v>
      </c>
      <c r="D1439" t="inlineStr">
        <is>
          <t>HALLANDS LÄN</t>
        </is>
      </c>
      <c r="E1439" t="inlineStr">
        <is>
          <t>HALMSTAD</t>
        </is>
      </c>
      <c r="G1439" t="n">
        <v>1.5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49510-2021</t>
        </is>
      </c>
      <c r="B1440" s="1" t="n">
        <v>44455</v>
      </c>
      <c r="C1440" s="1" t="n">
        <v>45203</v>
      </c>
      <c r="D1440" t="inlineStr">
        <is>
          <t>HALLANDS LÄN</t>
        </is>
      </c>
      <c r="E1440" t="inlineStr">
        <is>
          <t>HYLTE</t>
        </is>
      </c>
      <c r="G1440" t="n">
        <v>1.5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49792-2021</t>
        </is>
      </c>
      <c r="B1441" s="1" t="n">
        <v>44455</v>
      </c>
      <c r="C1441" s="1" t="n">
        <v>45203</v>
      </c>
      <c r="D1441" t="inlineStr">
        <is>
          <t>HALLANDS LÄN</t>
        </is>
      </c>
      <c r="E1441" t="inlineStr">
        <is>
          <t>HALMSTAD</t>
        </is>
      </c>
      <c r="G1441" t="n">
        <v>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50199-2021</t>
        </is>
      </c>
      <c r="B1442" s="1" t="n">
        <v>44457</v>
      </c>
      <c r="C1442" s="1" t="n">
        <v>45203</v>
      </c>
      <c r="D1442" t="inlineStr">
        <is>
          <t>HALLANDS LÄN</t>
        </is>
      </c>
      <c r="E1442" t="inlineStr">
        <is>
          <t>VARBERG</t>
        </is>
      </c>
      <c r="G1442" t="n">
        <v>1.2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51300-2021</t>
        </is>
      </c>
      <c r="B1443" s="1" t="n">
        <v>44461</v>
      </c>
      <c r="C1443" s="1" t="n">
        <v>45203</v>
      </c>
      <c r="D1443" t="inlineStr">
        <is>
          <t>HALLANDS LÄN</t>
        </is>
      </c>
      <c r="E1443" t="inlineStr">
        <is>
          <t>HALMSTAD</t>
        </is>
      </c>
      <c r="F1443" t="inlineStr">
        <is>
          <t>Kommuner</t>
        </is>
      </c>
      <c r="G1443" t="n">
        <v>1.4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51192-2021</t>
        </is>
      </c>
      <c r="B1444" s="1" t="n">
        <v>44461</v>
      </c>
      <c r="C1444" s="1" t="n">
        <v>45203</v>
      </c>
      <c r="D1444" t="inlineStr">
        <is>
          <t>HALLANDS LÄN</t>
        </is>
      </c>
      <c r="E1444" t="inlineStr">
        <is>
          <t>HALMSTAD</t>
        </is>
      </c>
      <c r="G1444" t="n">
        <v>2.4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51059-2021</t>
        </is>
      </c>
      <c r="B1445" s="1" t="n">
        <v>44461</v>
      </c>
      <c r="C1445" s="1" t="n">
        <v>45203</v>
      </c>
      <c r="D1445" t="inlineStr">
        <is>
          <t>HALLANDS LÄN</t>
        </is>
      </c>
      <c r="E1445" t="inlineStr">
        <is>
          <t>KUNGSBACKA</t>
        </is>
      </c>
      <c r="G1445" t="n">
        <v>0.5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51295-2021</t>
        </is>
      </c>
      <c r="B1446" s="1" t="n">
        <v>44461</v>
      </c>
      <c r="C1446" s="1" t="n">
        <v>45203</v>
      </c>
      <c r="D1446" t="inlineStr">
        <is>
          <t>HALLANDS LÄN</t>
        </is>
      </c>
      <c r="E1446" t="inlineStr">
        <is>
          <t>FALKENBERG</t>
        </is>
      </c>
      <c r="G1446" t="n">
        <v>1.2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52094-2021</t>
        </is>
      </c>
      <c r="B1447" s="1" t="n">
        <v>44462</v>
      </c>
      <c r="C1447" s="1" t="n">
        <v>45203</v>
      </c>
      <c r="D1447" t="inlineStr">
        <is>
          <t>HALLANDS LÄN</t>
        </is>
      </c>
      <c r="E1447" t="inlineStr">
        <is>
          <t>LAHOLM</t>
        </is>
      </c>
      <c r="G1447" t="n">
        <v>1.9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51535-2021</t>
        </is>
      </c>
      <c r="B1448" s="1" t="n">
        <v>44462</v>
      </c>
      <c r="C1448" s="1" t="n">
        <v>45203</v>
      </c>
      <c r="D1448" t="inlineStr">
        <is>
          <t>HALLANDS LÄN</t>
        </is>
      </c>
      <c r="E1448" t="inlineStr">
        <is>
          <t>KUNGSBACKA</t>
        </is>
      </c>
      <c r="G1448" t="n">
        <v>3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52504-2021</t>
        </is>
      </c>
      <c r="B1449" s="1" t="n">
        <v>44466</v>
      </c>
      <c r="C1449" s="1" t="n">
        <v>45203</v>
      </c>
      <c r="D1449" t="inlineStr">
        <is>
          <t>HALLANDS LÄN</t>
        </is>
      </c>
      <c r="E1449" t="inlineStr">
        <is>
          <t>FALKENBERG</t>
        </is>
      </c>
      <c r="G1449" t="n">
        <v>1.6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52577-2021</t>
        </is>
      </c>
      <c r="B1450" s="1" t="n">
        <v>44466</v>
      </c>
      <c r="C1450" s="1" t="n">
        <v>45203</v>
      </c>
      <c r="D1450" t="inlineStr">
        <is>
          <t>HALLANDS LÄN</t>
        </is>
      </c>
      <c r="E1450" t="inlineStr">
        <is>
          <t>VARBERG</t>
        </is>
      </c>
      <c r="G1450" t="n">
        <v>1.1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52477-2021</t>
        </is>
      </c>
      <c r="B1451" s="1" t="n">
        <v>44466</v>
      </c>
      <c r="C1451" s="1" t="n">
        <v>45203</v>
      </c>
      <c r="D1451" t="inlineStr">
        <is>
          <t>HALLANDS LÄN</t>
        </is>
      </c>
      <c r="E1451" t="inlineStr">
        <is>
          <t>FALKENBERG</t>
        </is>
      </c>
      <c r="G1451" t="n">
        <v>0.3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52469-2021</t>
        </is>
      </c>
      <c r="B1452" s="1" t="n">
        <v>44466</v>
      </c>
      <c r="C1452" s="1" t="n">
        <v>45203</v>
      </c>
      <c r="D1452" t="inlineStr">
        <is>
          <t>HALLANDS LÄN</t>
        </is>
      </c>
      <c r="E1452" t="inlineStr">
        <is>
          <t>HALMSTAD</t>
        </is>
      </c>
      <c r="G1452" t="n">
        <v>1.6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53069-2021</t>
        </is>
      </c>
      <c r="B1453" s="1" t="n">
        <v>44467</v>
      </c>
      <c r="C1453" s="1" t="n">
        <v>45203</v>
      </c>
      <c r="D1453" t="inlineStr">
        <is>
          <t>HALLANDS LÄN</t>
        </is>
      </c>
      <c r="E1453" t="inlineStr">
        <is>
          <t>FALKENBERG</t>
        </is>
      </c>
      <c r="G1453" t="n">
        <v>3.4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53081-2021</t>
        </is>
      </c>
      <c r="B1454" s="1" t="n">
        <v>44467</v>
      </c>
      <c r="C1454" s="1" t="n">
        <v>45203</v>
      </c>
      <c r="D1454" t="inlineStr">
        <is>
          <t>HALLANDS LÄN</t>
        </is>
      </c>
      <c r="E1454" t="inlineStr">
        <is>
          <t>FALKENBERG</t>
        </is>
      </c>
      <c r="G1454" t="n">
        <v>0.6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52909-2021</t>
        </is>
      </c>
      <c r="B1455" s="1" t="n">
        <v>44467</v>
      </c>
      <c r="C1455" s="1" t="n">
        <v>45203</v>
      </c>
      <c r="D1455" t="inlineStr">
        <is>
          <t>HALLANDS LÄN</t>
        </is>
      </c>
      <c r="E1455" t="inlineStr">
        <is>
          <t>KUNGSBACKA</t>
        </is>
      </c>
      <c r="G1455" t="n">
        <v>2.5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53693-2021</t>
        </is>
      </c>
      <c r="B1456" s="1" t="n">
        <v>44469</v>
      </c>
      <c r="C1456" s="1" t="n">
        <v>45203</v>
      </c>
      <c r="D1456" t="inlineStr">
        <is>
          <t>HALLANDS LÄN</t>
        </is>
      </c>
      <c r="E1456" t="inlineStr">
        <is>
          <t>LAHOLM</t>
        </is>
      </c>
      <c r="G1456" t="n">
        <v>1.8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53813-2021</t>
        </is>
      </c>
      <c r="B1457" s="1" t="n">
        <v>44469</v>
      </c>
      <c r="C1457" s="1" t="n">
        <v>45203</v>
      </c>
      <c r="D1457" t="inlineStr">
        <is>
          <t>HALLANDS LÄN</t>
        </is>
      </c>
      <c r="E1457" t="inlineStr">
        <is>
          <t>HYLTE</t>
        </is>
      </c>
      <c r="G1457" t="n">
        <v>0.5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53941-2021</t>
        </is>
      </c>
      <c r="B1458" s="1" t="n">
        <v>44469</v>
      </c>
      <c r="C1458" s="1" t="n">
        <v>45203</v>
      </c>
      <c r="D1458" t="inlineStr">
        <is>
          <t>HALLANDS LÄN</t>
        </is>
      </c>
      <c r="E1458" t="inlineStr">
        <is>
          <t>LAHOLM</t>
        </is>
      </c>
      <c r="G1458" t="n">
        <v>2.5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53598-2021</t>
        </is>
      </c>
      <c r="B1459" s="1" t="n">
        <v>44469</v>
      </c>
      <c r="C1459" s="1" t="n">
        <v>45203</v>
      </c>
      <c r="D1459" t="inlineStr">
        <is>
          <t>HALLANDS LÄN</t>
        </is>
      </c>
      <c r="E1459" t="inlineStr">
        <is>
          <t>LAHOLM</t>
        </is>
      </c>
      <c r="G1459" t="n">
        <v>3.6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53657-2021</t>
        </is>
      </c>
      <c r="B1460" s="1" t="n">
        <v>44469</v>
      </c>
      <c r="C1460" s="1" t="n">
        <v>45203</v>
      </c>
      <c r="D1460" t="inlineStr">
        <is>
          <t>HALLANDS LÄN</t>
        </is>
      </c>
      <c r="E1460" t="inlineStr">
        <is>
          <t>FALKENBERG</t>
        </is>
      </c>
      <c r="G1460" t="n">
        <v>1.6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53939-2021</t>
        </is>
      </c>
      <c r="B1461" s="1" t="n">
        <v>44469</v>
      </c>
      <c r="C1461" s="1" t="n">
        <v>45203</v>
      </c>
      <c r="D1461" t="inlineStr">
        <is>
          <t>HALLANDS LÄN</t>
        </is>
      </c>
      <c r="E1461" t="inlineStr">
        <is>
          <t>FALKENBERG</t>
        </is>
      </c>
      <c r="G1461" t="n">
        <v>0.2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54118-2021</t>
        </is>
      </c>
      <c r="B1462" s="1" t="n">
        <v>44470</v>
      </c>
      <c r="C1462" s="1" t="n">
        <v>45203</v>
      </c>
      <c r="D1462" t="inlineStr">
        <is>
          <t>HALLANDS LÄN</t>
        </is>
      </c>
      <c r="E1462" t="inlineStr">
        <is>
          <t>HALMSTAD</t>
        </is>
      </c>
      <c r="G1462" t="n">
        <v>6.1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54248-2021</t>
        </is>
      </c>
      <c r="B1463" s="1" t="n">
        <v>44470</v>
      </c>
      <c r="C1463" s="1" t="n">
        <v>45203</v>
      </c>
      <c r="D1463" t="inlineStr">
        <is>
          <t>HALLANDS LÄN</t>
        </is>
      </c>
      <c r="E1463" t="inlineStr">
        <is>
          <t>VARBERG</t>
        </is>
      </c>
      <c r="G1463" t="n">
        <v>1.3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54048-2021</t>
        </is>
      </c>
      <c r="B1464" s="1" t="n">
        <v>44470</v>
      </c>
      <c r="C1464" s="1" t="n">
        <v>45203</v>
      </c>
      <c r="D1464" t="inlineStr">
        <is>
          <t>HALLANDS LÄN</t>
        </is>
      </c>
      <c r="E1464" t="inlineStr">
        <is>
          <t>VARBERG</t>
        </is>
      </c>
      <c r="G1464" t="n">
        <v>1.9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54114-2021</t>
        </is>
      </c>
      <c r="B1465" s="1" t="n">
        <v>44470</v>
      </c>
      <c r="C1465" s="1" t="n">
        <v>45203</v>
      </c>
      <c r="D1465" t="inlineStr">
        <is>
          <t>HALLANDS LÄN</t>
        </is>
      </c>
      <c r="E1465" t="inlineStr">
        <is>
          <t>HALMSTAD</t>
        </is>
      </c>
      <c r="G1465" t="n">
        <v>2.5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54342-2021</t>
        </is>
      </c>
      <c r="B1466" s="1" t="n">
        <v>44473</v>
      </c>
      <c r="C1466" s="1" t="n">
        <v>45203</v>
      </c>
      <c r="D1466" t="inlineStr">
        <is>
          <t>HALLANDS LÄN</t>
        </is>
      </c>
      <c r="E1466" t="inlineStr">
        <is>
          <t>VARBERG</t>
        </is>
      </c>
      <c r="G1466" t="n">
        <v>1.3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55261-2021</t>
        </is>
      </c>
      <c r="B1467" s="1" t="n">
        <v>44475</v>
      </c>
      <c r="C1467" s="1" t="n">
        <v>45203</v>
      </c>
      <c r="D1467" t="inlineStr">
        <is>
          <t>HALLANDS LÄN</t>
        </is>
      </c>
      <c r="E1467" t="inlineStr">
        <is>
          <t>HYLTE</t>
        </is>
      </c>
      <c r="G1467" t="n">
        <v>0.8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55792-2021</t>
        </is>
      </c>
      <c r="B1468" s="1" t="n">
        <v>44476</v>
      </c>
      <c r="C1468" s="1" t="n">
        <v>45203</v>
      </c>
      <c r="D1468" t="inlineStr">
        <is>
          <t>HALLANDS LÄN</t>
        </is>
      </c>
      <c r="E1468" t="inlineStr">
        <is>
          <t>HYLTE</t>
        </is>
      </c>
      <c r="G1468" t="n">
        <v>1.1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56441-2021</t>
        </is>
      </c>
      <c r="B1469" s="1" t="n">
        <v>44477</v>
      </c>
      <c r="C1469" s="1" t="n">
        <v>45203</v>
      </c>
      <c r="D1469" t="inlineStr">
        <is>
          <t>HALLANDS LÄN</t>
        </is>
      </c>
      <c r="E1469" t="inlineStr">
        <is>
          <t>HYLTE</t>
        </is>
      </c>
      <c r="G1469" t="n">
        <v>3.5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56422-2021</t>
        </is>
      </c>
      <c r="B1470" s="1" t="n">
        <v>44477</v>
      </c>
      <c r="C1470" s="1" t="n">
        <v>45203</v>
      </c>
      <c r="D1470" t="inlineStr">
        <is>
          <t>HALLANDS LÄN</t>
        </is>
      </c>
      <c r="E1470" t="inlineStr">
        <is>
          <t>HYLTE</t>
        </is>
      </c>
      <c r="G1470" t="n">
        <v>2.3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56554-2021</t>
        </is>
      </c>
      <c r="B1471" s="1" t="n">
        <v>44480</v>
      </c>
      <c r="C1471" s="1" t="n">
        <v>45203</v>
      </c>
      <c r="D1471" t="inlineStr">
        <is>
          <t>HALLANDS LÄN</t>
        </is>
      </c>
      <c r="E1471" t="inlineStr">
        <is>
          <t>HYLTE</t>
        </is>
      </c>
      <c r="G1471" t="n">
        <v>3.6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56631-2021</t>
        </is>
      </c>
      <c r="B1472" s="1" t="n">
        <v>44480</v>
      </c>
      <c r="C1472" s="1" t="n">
        <v>45203</v>
      </c>
      <c r="D1472" t="inlineStr">
        <is>
          <t>HALLANDS LÄN</t>
        </is>
      </c>
      <c r="E1472" t="inlineStr">
        <is>
          <t>VARBERG</t>
        </is>
      </c>
      <c r="G1472" t="n">
        <v>5.1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56804-2021</t>
        </is>
      </c>
      <c r="B1473" s="1" t="n">
        <v>44481</v>
      </c>
      <c r="C1473" s="1" t="n">
        <v>45203</v>
      </c>
      <c r="D1473" t="inlineStr">
        <is>
          <t>HALLANDS LÄN</t>
        </is>
      </c>
      <c r="E1473" t="inlineStr">
        <is>
          <t>HYLTE</t>
        </is>
      </c>
      <c r="G1473" t="n">
        <v>0.8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56775-2021</t>
        </is>
      </c>
      <c r="B1474" s="1" t="n">
        <v>44481</v>
      </c>
      <c r="C1474" s="1" t="n">
        <v>45203</v>
      </c>
      <c r="D1474" t="inlineStr">
        <is>
          <t>HALLANDS LÄN</t>
        </is>
      </c>
      <c r="E1474" t="inlineStr">
        <is>
          <t>FALKENBERG</t>
        </is>
      </c>
      <c r="G1474" t="n">
        <v>1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56853-2021</t>
        </is>
      </c>
      <c r="B1475" s="1" t="n">
        <v>44481</v>
      </c>
      <c r="C1475" s="1" t="n">
        <v>45203</v>
      </c>
      <c r="D1475" t="inlineStr">
        <is>
          <t>HALLANDS LÄN</t>
        </is>
      </c>
      <c r="E1475" t="inlineStr">
        <is>
          <t>VARBERG</t>
        </is>
      </c>
      <c r="G1475" t="n">
        <v>1.8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57021-2021</t>
        </is>
      </c>
      <c r="B1476" s="1" t="n">
        <v>44482</v>
      </c>
      <c r="C1476" s="1" t="n">
        <v>45203</v>
      </c>
      <c r="D1476" t="inlineStr">
        <is>
          <t>HALLANDS LÄN</t>
        </is>
      </c>
      <c r="E1476" t="inlineStr">
        <is>
          <t>HALMSTAD</t>
        </is>
      </c>
      <c r="G1476" t="n">
        <v>9.300000000000001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57025-2021</t>
        </is>
      </c>
      <c r="B1477" s="1" t="n">
        <v>44482</v>
      </c>
      <c r="C1477" s="1" t="n">
        <v>45203</v>
      </c>
      <c r="D1477" t="inlineStr">
        <is>
          <t>HALLANDS LÄN</t>
        </is>
      </c>
      <c r="E1477" t="inlineStr">
        <is>
          <t>HALMSTAD</t>
        </is>
      </c>
      <c r="G1477" t="n">
        <v>5.6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57034-2021</t>
        </is>
      </c>
      <c r="B1478" s="1" t="n">
        <v>44482</v>
      </c>
      <c r="C1478" s="1" t="n">
        <v>45203</v>
      </c>
      <c r="D1478" t="inlineStr">
        <is>
          <t>HALLANDS LÄN</t>
        </is>
      </c>
      <c r="E1478" t="inlineStr">
        <is>
          <t>KUNGSBACKA</t>
        </is>
      </c>
      <c r="G1478" t="n">
        <v>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57089-2021</t>
        </is>
      </c>
      <c r="B1479" s="1" t="n">
        <v>44482</v>
      </c>
      <c r="C1479" s="1" t="n">
        <v>45203</v>
      </c>
      <c r="D1479" t="inlineStr">
        <is>
          <t>HALLANDS LÄN</t>
        </is>
      </c>
      <c r="E1479" t="inlineStr">
        <is>
          <t>HYLTE</t>
        </is>
      </c>
      <c r="G1479" t="n">
        <v>5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57031-2021</t>
        </is>
      </c>
      <c r="B1480" s="1" t="n">
        <v>44482</v>
      </c>
      <c r="C1480" s="1" t="n">
        <v>45203</v>
      </c>
      <c r="D1480" t="inlineStr">
        <is>
          <t>HALLANDS LÄN</t>
        </is>
      </c>
      <c r="E1480" t="inlineStr">
        <is>
          <t>HALMSTAD</t>
        </is>
      </c>
      <c r="G1480" t="n">
        <v>0.9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57383-2021</t>
        </is>
      </c>
      <c r="B1481" s="1" t="n">
        <v>44483</v>
      </c>
      <c r="C1481" s="1" t="n">
        <v>45203</v>
      </c>
      <c r="D1481" t="inlineStr">
        <is>
          <t>HALLANDS LÄN</t>
        </is>
      </c>
      <c r="E1481" t="inlineStr">
        <is>
          <t>HYLTE</t>
        </is>
      </c>
      <c r="G1481" t="n">
        <v>1.8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57267-2021</t>
        </is>
      </c>
      <c r="B1482" s="1" t="n">
        <v>44483</v>
      </c>
      <c r="C1482" s="1" t="n">
        <v>45203</v>
      </c>
      <c r="D1482" t="inlineStr">
        <is>
          <t>HALLANDS LÄN</t>
        </is>
      </c>
      <c r="E1482" t="inlineStr">
        <is>
          <t>LAHOLM</t>
        </is>
      </c>
      <c r="G1482" t="n">
        <v>0.7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57327-2021</t>
        </is>
      </c>
      <c r="B1483" s="1" t="n">
        <v>44483</v>
      </c>
      <c r="C1483" s="1" t="n">
        <v>45203</v>
      </c>
      <c r="D1483" t="inlineStr">
        <is>
          <t>HALLANDS LÄN</t>
        </is>
      </c>
      <c r="E1483" t="inlineStr">
        <is>
          <t>LAHOLM</t>
        </is>
      </c>
      <c r="G1483" t="n">
        <v>1.5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57397-2021</t>
        </is>
      </c>
      <c r="B1484" s="1" t="n">
        <v>44483</v>
      </c>
      <c r="C1484" s="1" t="n">
        <v>45203</v>
      </c>
      <c r="D1484" t="inlineStr">
        <is>
          <t>HALLANDS LÄN</t>
        </is>
      </c>
      <c r="E1484" t="inlineStr">
        <is>
          <t>HYLTE</t>
        </is>
      </c>
      <c r="G1484" t="n">
        <v>1.1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57320-2021</t>
        </is>
      </c>
      <c r="B1485" s="1" t="n">
        <v>44483</v>
      </c>
      <c r="C1485" s="1" t="n">
        <v>45203</v>
      </c>
      <c r="D1485" t="inlineStr">
        <is>
          <t>HALLANDS LÄN</t>
        </is>
      </c>
      <c r="E1485" t="inlineStr">
        <is>
          <t>LAHOLM</t>
        </is>
      </c>
      <c r="G1485" t="n">
        <v>5.8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58118-2021</t>
        </is>
      </c>
      <c r="B1486" s="1" t="n">
        <v>44487</v>
      </c>
      <c r="C1486" s="1" t="n">
        <v>45203</v>
      </c>
      <c r="D1486" t="inlineStr">
        <is>
          <t>HALLANDS LÄN</t>
        </is>
      </c>
      <c r="E1486" t="inlineStr">
        <is>
          <t>KUNGSBACKA</t>
        </is>
      </c>
      <c r="G1486" t="n">
        <v>0.5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58051-2021</t>
        </is>
      </c>
      <c r="B1487" s="1" t="n">
        <v>44487</v>
      </c>
      <c r="C1487" s="1" t="n">
        <v>45203</v>
      </c>
      <c r="D1487" t="inlineStr">
        <is>
          <t>HALLANDS LÄN</t>
        </is>
      </c>
      <c r="E1487" t="inlineStr">
        <is>
          <t>HYLTE</t>
        </is>
      </c>
      <c r="F1487" t="inlineStr">
        <is>
          <t>Bergvik skog väst AB</t>
        </is>
      </c>
      <c r="G1487" t="n">
        <v>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58045-2021</t>
        </is>
      </c>
      <c r="B1488" s="1" t="n">
        <v>44487</v>
      </c>
      <c r="C1488" s="1" t="n">
        <v>45203</v>
      </c>
      <c r="D1488" t="inlineStr">
        <is>
          <t>HALLANDS LÄN</t>
        </is>
      </c>
      <c r="E1488" t="inlineStr">
        <is>
          <t>HYLTE</t>
        </is>
      </c>
      <c r="F1488" t="inlineStr">
        <is>
          <t>Bergvik skog väst AB</t>
        </is>
      </c>
      <c r="G1488" t="n">
        <v>5.2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58499-2021</t>
        </is>
      </c>
      <c r="B1489" s="1" t="n">
        <v>44488</v>
      </c>
      <c r="C1489" s="1" t="n">
        <v>45203</v>
      </c>
      <c r="D1489" t="inlineStr">
        <is>
          <t>HALLANDS LÄN</t>
        </is>
      </c>
      <c r="E1489" t="inlineStr">
        <is>
          <t>HYLTE</t>
        </is>
      </c>
      <c r="G1489" t="n">
        <v>1.4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58833-2021</t>
        </is>
      </c>
      <c r="B1490" s="1" t="n">
        <v>44489</v>
      </c>
      <c r="C1490" s="1" t="n">
        <v>45203</v>
      </c>
      <c r="D1490" t="inlineStr">
        <is>
          <t>HALLANDS LÄN</t>
        </is>
      </c>
      <c r="E1490" t="inlineStr">
        <is>
          <t>FALKENBERG</t>
        </is>
      </c>
      <c r="G1490" t="n">
        <v>1.5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58841-2021</t>
        </is>
      </c>
      <c r="B1491" s="1" t="n">
        <v>44489</v>
      </c>
      <c r="C1491" s="1" t="n">
        <v>45203</v>
      </c>
      <c r="D1491" t="inlineStr">
        <is>
          <t>HALLANDS LÄN</t>
        </is>
      </c>
      <c r="E1491" t="inlineStr">
        <is>
          <t>HYLTE</t>
        </is>
      </c>
      <c r="G1491" t="n">
        <v>2.1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58836-2021</t>
        </is>
      </c>
      <c r="B1492" s="1" t="n">
        <v>44489</v>
      </c>
      <c r="C1492" s="1" t="n">
        <v>45203</v>
      </c>
      <c r="D1492" t="inlineStr">
        <is>
          <t>HALLANDS LÄN</t>
        </is>
      </c>
      <c r="E1492" t="inlineStr">
        <is>
          <t>HYLTE</t>
        </is>
      </c>
      <c r="G1492" t="n">
        <v>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58843-2021</t>
        </is>
      </c>
      <c r="B1493" s="1" t="n">
        <v>44489</v>
      </c>
      <c r="C1493" s="1" t="n">
        <v>45203</v>
      </c>
      <c r="D1493" t="inlineStr">
        <is>
          <t>HALLANDS LÄN</t>
        </is>
      </c>
      <c r="E1493" t="inlineStr">
        <is>
          <t>HYLTE</t>
        </is>
      </c>
      <c r="G1493" t="n">
        <v>1.8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59429-2021</t>
        </is>
      </c>
      <c r="B1494" s="1" t="n">
        <v>44491</v>
      </c>
      <c r="C1494" s="1" t="n">
        <v>45203</v>
      </c>
      <c r="D1494" t="inlineStr">
        <is>
          <t>HALLANDS LÄN</t>
        </is>
      </c>
      <c r="E1494" t="inlineStr">
        <is>
          <t>LAHOLM</t>
        </is>
      </c>
      <c r="G1494" t="n">
        <v>1.9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59645-2021</t>
        </is>
      </c>
      <c r="B1495" s="1" t="n">
        <v>44493</v>
      </c>
      <c r="C1495" s="1" t="n">
        <v>45203</v>
      </c>
      <c r="D1495" t="inlineStr">
        <is>
          <t>HALLANDS LÄN</t>
        </is>
      </c>
      <c r="E1495" t="inlineStr">
        <is>
          <t>VARBERG</t>
        </is>
      </c>
      <c r="G1495" t="n">
        <v>2.3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59644-2021</t>
        </is>
      </c>
      <c r="B1496" s="1" t="n">
        <v>44493</v>
      </c>
      <c r="C1496" s="1" t="n">
        <v>45203</v>
      </c>
      <c r="D1496" t="inlineStr">
        <is>
          <t>HALLANDS LÄN</t>
        </is>
      </c>
      <c r="E1496" t="inlineStr">
        <is>
          <t>VARBERG</t>
        </is>
      </c>
      <c r="G1496" t="n">
        <v>1.3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59922-2021</t>
        </is>
      </c>
      <c r="B1497" s="1" t="n">
        <v>44494</v>
      </c>
      <c r="C1497" s="1" t="n">
        <v>45203</v>
      </c>
      <c r="D1497" t="inlineStr">
        <is>
          <t>HALLANDS LÄN</t>
        </is>
      </c>
      <c r="E1497" t="inlineStr">
        <is>
          <t>HALMSTAD</t>
        </is>
      </c>
      <c r="G1497" t="n">
        <v>0.5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61681-2021</t>
        </is>
      </c>
      <c r="B1498" s="1" t="n">
        <v>44501</v>
      </c>
      <c r="C1498" s="1" t="n">
        <v>45203</v>
      </c>
      <c r="D1498" t="inlineStr">
        <is>
          <t>HALLANDS LÄN</t>
        </is>
      </c>
      <c r="E1498" t="inlineStr">
        <is>
          <t>HYLTE</t>
        </is>
      </c>
      <c r="G1498" t="n">
        <v>1.9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61785-2021</t>
        </is>
      </c>
      <c r="B1499" s="1" t="n">
        <v>44501</v>
      </c>
      <c r="C1499" s="1" t="n">
        <v>45203</v>
      </c>
      <c r="D1499" t="inlineStr">
        <is>
          <t>HALLANDS LÄN</t>
        </is>
      </c>
      <c r="E1499" t="inlineStr">
        <is>
          <t>LAHOLM</t>
        </is>
      </c>
      <c r="G1499" t="n">
        <v>0.5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61711-2021</t>
        </is>
      </c>
      <c r="B1500" s="1" t="n">
        <v>44501</v>
      </c>
      <c r="C1500" s="1" t="n">
        <v>45203</v>
      </c>
      <c r="D1500" t="inlineStr">
        <is>
          <t>HALLANDS LÄN</t>
        </is>
      </c>
      <c r="E1500" t="inlineStr">
        <is>
          <t>LAHOLM</t>
        </is>
      </c>
      <c r="G1500" t="n">
        <v>0.9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62158-2021</t>
        </is>
      </c>
      <c r="B1501" s="1" t="n">
        <v>44502</v>
      </c>
      <c r="C1501" s="1" t="n">
        <v>45203</v>
      </c>
      <c r="D1501" t="inlineStr">
        <is>
          <t>HALLANDS LÄN</t>
        </is>
      </c>
      <c r="E1501" t="inlineStr">
        <is>
          <t>KUNGSBACKA</t>
        </is>
      </c>
      <c r="G1501" t="n">
        <v>0.7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62156-2021</t>
        </is>
      </c>
      <c r="B1502" s="1" t="n">
        <v>44502</v>
      </c>
      <c r="C1502" s="1" t="n">
        <v>45203</v>
      </c>
      <c r="D1502" t="inlineStr">
        <is>
          <t>HALLANDS LÄN</t>
        </is>
      </c>
      <c r="E1502" t="inlineStr">
        <is>
          <t>KUNGSBACKA</t>
        </is>
      </c>
      <c r="G1502" t="n">
        <v>1.6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62174-2021</t>
        </is>
      </c>
      <c r="B1503" s="1" t="n">
        <v>44502</v>
      </c>
      <c r="C1503" s="1" t="n">
        <v>45203</v>
      </c>
      <c r="D1503" t="inlineStr">
        <is>
          <t>HALLANDS LÄN</t>
        </is>
      </c>
      <c r="E1503" t="inlineStr">
        <is>
          <t>HYLTE</t>
        </is>
      </c>
      <c r="G1503" t="n">
        <v>0.3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62059-2021</t>
        </is>
      </c>
      <c r="B1504" s="1" t="n">
        <v>44504</v>
      </c>
      <c r="C1504" s="1" t="n">
        <v>45203</v>
      </c>
      <c r="D1504" t="inlineStr">
        <is>
          <t>HALLANDS LÄN</t>
        </is>
      </c>
      <c r="E1504" t="inlineStr">
        <is>
          <t>VARBERG</t>
        </is>
      </c>
      <c r="G1504" t="n">
        <v>2.4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63028-2021</t>
        </is>
      </c>
      <c r="B1505" s="1" t="n">
        <v>44505</v>
      </c>
      <c r="C1505" s="1" t="n">
        <v>45203</v>
      </c>
      <c r="D1505" t="inlineStr">
        <is>
          <t>HALLANDS LÄN</t>
        </is>
      </c>
      <c r="E1505" t="inlineStr">
        <is>
          <t>FALKENBERG</t>
        </is>
      </c>
      <c r="G1505" t="n">
        <v>1.9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63808-2021</t>
        </is>
      </c>
      <c r="B1506" s="1" t="n">
        <v>44508</v>
      </c>
      <c r="C1506" s="1" t="n">
        <v>45203</v>
      </c>
      <c r="D1506" t="inlineStr">
        <is>
          <t>HALLANDS LÄN</t>
        </is>
      </c>
      <c r="E1506" t="inlineStr">
        <is>
          <t>HYLTE</t>
        </is>
      </c>
      <c r="G1506" t="n">
        <v>0.8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63966-2021</t>
        </is>
      </c>
      <c r="B1507" s="1" t="n">
        <v>44509</v>
      </c>
      <c r="C1507" s="1" t="n">
        <v>45203</v>
      </c>
      <c r="D1507" t="inlineStr">
        <is>
          <t>HALLANDS LÄN</t>
        </is>
      </c>
      <c r="E1507" t="inlineStr">
        <is>
          <t>KUNGSBACKA</t>
        </is>
      </c>
      <c r="G1507" t="n">
        <v>1.1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63613-2021</t>
        </is>
      </c>
      <c r="B1508" s="1" t="n">
        <v>44509</v>
      </c>
      <c r="C1508" s="1" t="n">
        <v>45203</v>
      </c>
      <c r="D1508" t="inlineStr">
        <is>
          <t>HALLANDS LÄN</t>
        </is>
      </c>
      <c r="E1508" t="inlineStr">
        <is>
          <t>VARBERG</t>
        </is>
      </c>
      <c r="G1508" t="n">
        <v>2.9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64129-2021</t>
        </is>
      </c>
      <c r="B1509" s="1" t="n">
        <v>44510</v>
      </c>
      <c r="C1509" s="1" t="n">
        <v>45203</v>
      </c>
      <c r="D1509" t="inlineStr">
        <is>
          <t>HALLANDS LÄN</t>
        </is>
      </c>
      <c r="E1509" t="inlineStr">
        <is>
          <t>KUNGSBACKA</t>
        </is>
      </c>
      <c r="G1509" t="n">
        <v>1.8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64221-2021</t>
        </is>
      </c>
      <c r="B1510" s="1" t="n">
        <v>44510</v>
      </c>
      <c r="C1510" s="1" t="n">
        <v>45203</v>
      </c>
      <c r="D1510" t="inlineStr">
        <is>
          <t>HALLANDS LÄN</t>
        </is>
      </c>
      <c r="E1510" t="inlineStr">
        <is>
          <t>HYLTE</t>
        </is>
      </c>
      <c r="G1510" t="n">
        <v>2.7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64488-2021</t>
        </is>
      </c>
      <c r="B1511" s="1" t="n">
        <v>44511</v>
      </c>
      <c r="C1511" s="1" t="n">
        <v>45203</v>
      </c>
      <c r="D1511" t="inlineStr">
        <is>
          <t>HALLANDS LÄN</t>
        </is>
      </c>
      <c r="E1511" t="inlineStr">
        <is>
          <t>VARBERG</t>
        </is>
      </c>
      <c r="G1511" t="n">
        <v>0.5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65342-2021</t>
        </is>
      </c>
      <c r="B1512" s="1" t="n">
        <v>44515</v>
      </c>
      <c r="C1512" s="1" t="n">
        <v>45203</v>
      </c>
      <c r="D1512" t="inlineStr">
        <is>
          <t>HALLANDS LÄN</t>
        </is>
      </c>
      <c r="E1512" t="inlineStr">
        <is>
          <t>HYLTE</t>
        </is>
      </c>
      <c r="F1512" t="inlineStr">
        <is>
          <t>Bergvik skog väst AB</t>
        </is>
      </c>
      <c r="G1512" t="n">
        <v>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65528-2021</t>
        </is>
      </c>
      <c r="B1513" s="1" t="n">
        <v>44516</v>
      </c>
      <c r="C1513" s="1" t="n">
        <v>45203</v>
      </c>
      <c r="D1513" t="inlineStr">
        <is>
          <t>HALLANDS LÄN</t>
        </is>
      </c>
      <c r="E1513" t="inlineStr">
        <is>
          <t>HALMSTAD</t>
        </is>
      </c>
      <c r="G1513" t="n">
        <v>1.7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65916-2021</t>
        </is>
      </c>
      <c r="B1514" s="1" t="n">
        <v>44517</v>
      </c>
      <c r="C1514" s="1" t="n">
        <v>45203</v>
      </c>
      <c r="D1514" t="inlineStr">
        <is>
          <t>HALLANDS LÄN</t>
        </is>
      </c>
      <c r="E1514" t="inlineStr">
        <is>
          <t>LAHOLM</t>
        </is>
      </c>
      <c r="G1514" t="n">
        <v>1.5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66395-2021</t>
        </is>
      </c>
      <c r="B1515" s="1" t="n">
        <v>44518</v>
      </c>
      <c r="C1515" s="1" t="n">
        <v>45203</v>
      </c>
      <c r="D1515" t="inlineStr">
        <is>
          <t>HALLANDS LÄN</t>
        </is>
      </c>
      <c r="E1515" t="inlineStr">
        <is>
          <t>LAHOLM</t>
        </is>
      </c>
      <c r="G1515" t="n">
        <v>2.4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66373-2021</t>
        </is>
      </c>
      <c r="B1516" s="1" t="n">
        <v>44518</v>
      </c>
      <c r="C1516" s="1" t="n">
        <v>45203</v>
      </c>
      <c r="D1516" t="inlineStr">
        <is>
          <t>HALLANDS LÄN</t>
        </is>
      </c>
      <c r="E1516" t="inlineStr">
        <is>
          <t>HALMSTAD</t>
        </is>
      </c>
      <c r="G1516" t="n">
        <v>4.1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66747-2021</t>
        </is>
      </c>
      <c r="B1517" s="1" t="n">
        <v>44521</v>
      </c>
      <c r="C1517" s="1" t="n">
        <v>45203</v>
      </c>
      <c r="D1517" t="inlineStr">
        <is>
          <t>HALLANDS LÄN</t>
        </is>
      </c>
      <c r="E1517" t="inlineStr">
        <is>
          <t>FALKENBERG</t>
        </is>
      </c>
      <c r="G1517" t="n">
        <v>10.7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67454-2021</t>
        </is>
      </c>
      <c r="B1518" s="1" t="n">
        <v>44524</v>
      </c>
      <c r="C1518" s="1" t="n">
        <v>45203</v>
      </c>
      <c r="D1518" t="inlineStr">
        <is>
          <t>HALLANDS LÄN</t>
        </is>
      </c>
      <c r="E1518" t="inlineStr">
        <is>
          <t>FALKENBERG</t>
        </is>
      </c>
      <c r="G1518" t="n">
        <v>1.9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67861-2021</t>
        </is>
      </c>
      <c r="B1519" s="1" t="n">
        <v>44525</v>
      </c>
      <c r="C1519" s="1" t="n">
        <v>45203</v>
      </c>
      <c r="D1519" t="inlineStr">
        <is>
          <t>HALLANDS LÄN</t>
        </is>
      </c>
      <c r="E1519" t="inlineStr">
        <is>
          <t>LAHOLM</t>
        </is>
      </c>
      <c r="G1519" t="n">
        <v>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68652-2021</t>
        </is>
      </c>
      <c r="B1520" s="1" t="n">
        <v>44529</v>
      </c>
      <c r="C1520" s="1" t="n">
        <v>45203</v>
      </c>
      <c r="D1520" t="inlineStr">
        <is>
          <t>HALLANDS LÄN</t>
        </is>
      </c>
      <c r="E1520" t="inlineStr">
        <is>
          <t>HYLTE</t>
        </is>
      </c>
      <c r="G1520" t="n">
        <v>4.2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68969-2021</t>
        </is>
      </c>
      <c r="B1521" s="1" t="n">
        <v>44530</v>
      </c>
      <c r="C1521" s="1" t="n">
        <v>45203</v>
      </c>
      <c r="D1521" t="inlineStr">
        <is>
          <t>HALLANDS LÄN</t>
        </is>
      </c>
      <c r="E1521" t="inlineStr">
        <is>
          <t>HYLTE</t>
        </is>
      </c>
      <c r="G1521" t="n">
        <v>5.2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68846-2021</t>
        </is>
      </c>
      <c r="B1522" s="1" t="n">
        <v>44530</v>
      </c>
      <c r="C1522" s="1" t="n">
        <v>45203</v>
      </c>
      <c r="D1522" t="inlineStr">
        <is>
          <t>HALLANDS LÄN</t>
        </is>
      </c>
      <c r="E1522" t="inlineStr">
        <is>
          <t>LAHOLM</t>
        </is>
      </c>
      <c r="G1522" t="n">
        <v>3.9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70040-2021</t>
        </is>
      </c>
      <c r="B1523" s="1" t="n">
        <v>44533</v>
      </c>
      <c r="C1523" s="1" t="n">
        <v>45203</v>
      </c>
      <c r="D1523" t="inlineStr">
        <is>
          <t>HALLANDS LÄN</t>
        </is>
      </c>
      <c r="E1523" t="inlineStr">
        <is>
          <t>VARBERG</t>
        </is>
      </c>
      <c r="G1523" t="n">
        <v>2.2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70335-2021</t>
        </is>
      </c>
      <c r="B1524" s="1" t="n">
        <v>44536</v>
      </c>
      <c r="C1524" s="1" t="n">
        <v>45203</v>
      </c>
      <c r="D1524" t="inlineStr">
        <is>
          <t>HALLANDS LÄN</t>
        </is>
      </c>
      <c r="E1524" t="inlineStr">
        <is>
          <t>HALMSTAD</t>
        </is>
      </c>
      <c r="G1524" t="n">
        <v>0.4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70634-2021</t>
        </is>
      </c>
      <c r="B1525" s="1" t="n">
        <v>44537</v>
      </c>
      <c r="C1525" s="1" t="n">
        <v>45203</v>
      </c>
      <c r="D1525" t="inlineStr">
        <is>
          <t>HALLANDS LÄN</t>
        </is>
      </c>
      <c r="E1525" t="inlineStr">
        <is>
          <t>KUNGSBACKA</t>
        </is>
      </c>
      <c r="G1525" t="n">
        <v>0.8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70724-2021</t>
        </is>
      </c>
      <c r="B1526" s="1" t="n">
        <v>44537</v>
      </c>
      <c r="C1526" s="1" t="n">
        <v>45203</v>
      </c>
      <c r="D1526" t="inlineStr">
        <is>
          <t>HALLANDS LÄN</t>
        </is>
      </c>
      <c r="E1526" t="inlineStr">
        <is>
          <t>HALMSTAD</t>
        </is>
      </c>
      <c r="F1526" t="inlineStr">
        <is>
          <t>Kyrkan</t>
        </is>
      </c>
      <c r="G1526" t="n">
        <v>0.7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70733-2021</t>
        </is>
      </c>
      <c r="B1527" s="1" t="n">
        <v>44537</v>
      </c>
      <c r="C1527" s="1" t="n">
        <v>45203</v>
      </c>
      <c r="D1527" t="inlineStr">
        <is>
          <t>HALLANDS LÄN</t>
        </is>
      </c>
      <c r="E1527" t="inlineStr">
        <is>
          <t>FALKENBERG</t>
        </is>
      </c>
      <c r="F1527" t="inlineStr">
        <is>
          <t>Kyrkan</t>
        </is>
      </c>
      <c r="G1527" t="n">
        <v>0.8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70771-2021</t>
        </is>
      </c>
      <c r="B1528" s="1" t="n">
        <v>44537</v>
      </c>
      <c r="C1528" s="1" t="n">
        <v>45203</v>
      </c>
      <c r="D1528" t="inlineStr">
        <is>
          <t>HALLANDS LÄN</t>
        </is>
      </c>
      <c r="E1528" t="inlineStr">
        <is>
          <t>HALMSTAD</t>
        </is>
      </c>
      <c r="F1528" t="inlineStr">
        <is>
          <t>Kyrkan</t>
        </is>
      </c>
      <c r="G1528" t="n">
        <v>10.1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70731-2021</t>
        </is>
      </c>
      <c r="B1529" s="1" t="n">
        <v>44537</v>
      </c>
      <c r="C1529" s="1" t="n">
        <v>45203</v>
      </c>
      <c r="D1529" t="inlineStr">
        <is>
          <t>HALLANDS LÄN</t>
        </is>
      </c>
      <c r="E1529" t="inlineStr">
        <is>
          <t>HALMSTAD</t>
        </is>
      </c>
      <c r="F1529" t="inlineStr">
        <is>
          <t>Kyrkan</t>
        </is>
      </c>
      <c r="G1529" t="n">
        <v>1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70720-2021</t>
        </is>
      </c>
      <c r="B1530" s="1" t="n">
        <v>44537</v>
      </c>
      <c r="C1530" s="1" t="n">
        <v>45203</v>
      </c>
      <c r="D1530" t="inlineStr">
        <is>
          <t>HALLANDS LÄN</t>
        </is>
      </c>
      <c r="E1530" t="inlineStr">
        <is>
          <t>HALMSTAD</t>
        </is>
      </c>
      <c r="F1530" t="inlineStr">
        <is>
          <t>Kyrkan</t>
        </is>
      </c>
      <c r="G1530" t="n">
        <v>1.9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71022-2021</t>
        </is>
      </c>
      <c r="B1531" s="1" t="n">
        <v>44537</v>
      </c>
      <c r="C1531" s="1" t="n">
        <v>45203</v>
      </c>
      <c r="D1531" t="inlineStr">
        <is>
          <t>HALLANDS LÄN</t>
        </is>
      </c>
      <c r="E1531" t="inlineStr">
        <is>
          <t>HALMSTAD</t>
        </is>
      </c>
      <c r="F1531" t="inlineStr">
        <is>
          <t>Bergvik skog väst AB</t>
        </is>
      </c>
      <c r="G1531" t="n">
        <v>11.4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70830-2021</t>
        </is>
      </c>
      <c r="B1532" s="1" t="n">
        <v>44538</v>
      </c>
      <c r="C1532" s="1" t="n">
        <v>45203</v>
      </c>
      <c r="D1532" t="inlineStr">
        <is>
          <t>HALLANDS LÄN</t>
        </is>
      </c>
      <c r="E1532" t="inlineStr">
        <is>
          <t>HALMSTAD</t>
        </is>
      </c>
      <c r="G1532" t="n">
        <v>1.1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70903-2021</t>
        </is>
      </c>
      <c r="B1533" s="1" t="n">
        <v>44538</v>
      </c>
      <c r="C1533" s="1" t="n">
        <v>45203</v>
      </c>
      <c r="D1533" t="inlineStr">
        <is>
          <t>HALLANDS LÄN</t>
        </is>
      </c>
      <c r="E1533" t="inlineStr">
        <is>
          <t>HALMSTAD</t>
        </is>
      </c>
      <c r="F1533" t="inlineStr">
        <is>
          <t>Kyrkan</t>
        </is>
      </c>
      <c r="G1533" t="n">
        <v>12.1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70848-2021</t>
        </is>
      </c>
      <c r="B1534" s="1" t="n">
        <v>44538</v>
      </c>
      <c r="C1534" s="1" t="n">
        <v>45203</v>
      </c>
      <c r="D1534" t="inlineStr">
        <is>
          <t>HALLANDS LÄN</t>
        </is>
      </c>
      <c r="E1534" t="inlineStr">
        <is>
          <t>FALKENBERG</t>
        </is>
      </c>
      <c r="G1534" t="n">
        <v>0.6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70897-2021</t>
        </is>
      </c>
      <c r="B1535" s="1" t="n">
        <v>44538</v>
      </c>
      <c r="C1535" s="1" t="n">
        <v>45203</v>
      </c>
      <c r="D1535" t="inlineStr">
        <is>
          <t>HALLANDS LÄN</t>
        </is>
      </c>
      <c r="E1535" t="inlineStr">
        <is>
          <t>HALMSTAD</t>
        </is>
      </c>
      <c r="F1535" t="inlineStr">
        <is>
          <t>Kyrkan</t>
        </is>
      </c>
      <c r="G1535" t="n">
        <v>1.6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70831-2021</t>
        </is>
      </c>
      <c r="B1536" s="1" t="n">
        <v>44538</v>
      </c>
      <c r="C1536" s="1" t="n">
        <v>45203</v>
      </c>
      <c r="D1536" t="inlineStr">
        <is>
          <t>HALLANDS LÄN</t>
        </is>
      </c>
      <c r="E1536" t="inlineStr">
        <is>
          <t>HALMSTAD</t>
        </is>
      </c>
      <c r="G1536" t="n">
        <v>0.9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71711-2021</t>
        </is>
      </c>
      <c r="B1537" s="1" t="n">
        <v>44539</v>
      </c>
      <c r="C1537" s="1" t="n">
        <v>45203</v>
      </c>
      <c r="D1537" t="inlineStr">
        <is>
          <t>HALLANDS LÄN</t>
        </is>
      </c>
      <c r="E1537" t="inlineStr">
        <is>
          <t>FALKENBERG</t>
        </is>
      </c>
      <c r="G1537" t="n">
        <v>12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71731-2021</t>
        </is>
      </c>
      <c r="B1538" s="1" t="n">
        <v>44539</v>
      </c>
      <c r="C1538" s="1" t="n">
        <v>45203</v>
      </c>
      <c r="D1538" t="inlineStr">
        <is>
          <t>HALLANDS LÄN</t>
        </is>
      </c>
      <c r="E1538" t="inlineStr">
        <is>
          <t>FALKENBERG</t>
        </is>
      </c>
      <c r="G1538" t="n">
        <v>1.2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71765-2021</t>
        </is>
      </c>
      <c r="B1539" s="1" t="n">
        <v>44539</v>
      </c>
      <c r="C1539" s="1" t="n">
        <v>45203</v>
      </c>
      <c r="D1539" t="inlineStr">
        <is>
          <t>HALLANDS LÄN</t>
        </is>
      </c>
      <c r="E1539" t="inlineStr">
        <is>
          <t>FALKENBERG</t>
        </is>
      </c>
      <c r="G1539" t="n">
        <v>6.8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71676-2021</t>
        </is>
      </c>
      <c r="B1540" s="1" t="n">
        <v>44539</v>
      </c>
      <c r="C1540" s="1" t="n">
        <v>45203</v>
      </c>
      <c r="D1540" t="inlineStr">
        <is>
          <t>HALLANDS LÄN</t>
        </is>
      </c>
      <c r="E1540" t="inlineStr">
        <is>
          <t>KUNGSBACKA</t>
        </is>
      </c>
      <c r="G1540" t="n">
        <v>8.1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71732-2021</t>
        </is>
      </c>
      <c r="B1541" s="1" t="n">
        <v>44539</v>
      </c>
      <c r="C1541" s="1" t="n">
        <v>45203</v>
      </c>
      <c r="D1541" t="inlineStr">
        <is>
          <t>HALLANDS LÄN</t>
        </is>
      </c>
      <c r="E1541" t="inlineStr">
        <is>
          <t>FALKENBERG</t>
        </is>
      </c>
      <c r="G1541" t="n">
        <v>2.9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71743-2021</t>
        </is>
      </c>
      <c r="B1542" s="1" t="n">
        <v>44539</v>
      </c>
      <c r="C1542" s="1" t="n">
        <v>45203</v>
      </c>
      <c r="D1542" t="inlineStr">
        <is>
          <t>HALLANDS LÄN</t>
        </is>
      </c>
      <c r="E1542" t="inlineStr">
        <is>
          <t>FALKENBERG</t>
        </is>
      </c>
      <c r="G1542" t="n">
        <v>5.7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71687-2021</t>
        </is>
      </c>
      <c r="B1543" s="1" t="n">
        <v>44539</v>
      </c>
      <c r="C1543" s="1" t="n">
        <v>45203</v>
      </c>
      <c r="D1543" t="inlineStr">
        <is>
          <t>HALLANDS LÄN</t>
        </is>
      </c>
      <c r="E1543" t="inlineStr">
        <is>
          <t>KUNGSBACKA</t>
        </is>
      </c>
      <c r="G1543" t="n">
        <v>4.1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71703-2021</t>
        </is>
      </c>
      <c r="B1544" s="1" t="n">
        <v>44539</v>
      </c>
      <c r="C1544" s="1" t="n">
        <v>45203</v>
      </c>
      <c r="D1544" t="inlineStr">
        <is>
          <t>HALLANDS LÄN</t>
        </is>
      </c>
      <c r="E1544" t="inlineStr">
        <is>
          <t>FALKENBERG</t>
        </is>
      </c>
      <c r="G1544" t="n">
        <v>5.1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71761-2021</t>
        </is>
      </c>
      <c r="B1545" s="1" t="n">
        <v>44539</v>
      </c>
      <c r="C1545" s="1" t="n">
        <v>45203</v>
      </c>
      <c r="D1545" t="inlineStr">
        <is>
          <t>HALLANDS LÄN</t>
        </is>
      </c>
      <c r="E1545" t="inlineStr">
        <is>
          <t>FALKENBERG</t>
        </is>
      </c>
      <c r="G1545" t="n">
        <v>6.8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71740-2021</t>
        </is>
      </c>
      <c r="B1546" s="1" t="n">
        <v>44543</v>
      </c>
      <c r="C1546" s="1" t="n">
        <v>45203</v>
      </c>
      <c r="D1546" t="inlineStr">
        <is>
          <t>HALLANDS LÄN</t>
        </is>
      </c>
      <c r="E1546" t="inlineStr">
        <is>
          <t>FALKENBERG</t>
        </is>
      </c>
      <c r="G1546" t="n">
        <v>2.8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71891-2021</t>
        </is>
      </c>
      <c r="B1547" s="1" t="n">
        <v>44543</v>
      </c>
      <c r="C1547" s="1" t="n">
        <v>45203</v>
      </c>
      <c r="D1547" t="inlineStr">
        <is>
          <t>HALLANDS LÄN</t>
        </is>
      </c>
      <c r="E1547" t="inlineStr">
        <is>
          <t>KUNGSBACKA</t>
        </is>
      </c>
      <c r="G1547" t="n">
        <v>4.4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71958-2021</t>
        </is>
      </c>
      <c r="B1548" s="1" t="n">
        <v>44544</v>
      </c>
      <c r="C1548" s="1" t="n">
        <v>45203</v>
      </c>
      <c r="D1548" t="inlineStr">
        <is>
          <t>HALLANDS LÄN</t>
        </is>
      </c>
      <c r="E1548" t="inlineStr">
        <is>
          <t>FALKENBERG</t>
        </is>
      </c>
      <c r="G1548" t="n">
        <v>0.7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72906-2021</t>
        </is>
      </c>
      <c r="B1549" s="1" t="n">
        <v>44547</v>
      </c>
      <c r="C1549" s="1" t="n">
        <v>45203</v>
      </c>
      <c r="D1549" t="inlineStr">
        <is>
          <t>HALLANDS LÄN</t>
        </is>
      </c>
      <c r="E1549" t="inlineStr">
        <is>
          <t>FALKENBERG</t>
        </is>
      </c>
      <c r="G1549" t="n">
        <v>1.1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73853-2021</t>
        </is>
      </c>
      <c r="B1550" s="1" t="n">
        <v>44553</v>
      </c>
      <c r="C1550" s="1" t="n">
        <v>45203</v>
      </c>
      <c r="D1550" t="inlineStr">
        <is>
          <t>HALLANDS LÄN</t>
        </is>
      </c>
      <c r="E1550" t="inlineStr">
        <is>
          <t>LAHOLM</t>
        </is>
      </c>
      <c r="G1550" t="n">
        <v>0.4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73894-2021</t>
        </is>
      </c>
      <c r="B1551" s="1" t="n">
        <v>44553</v>
      </c>
      <c r="C1551" s="1" t="n">
        <v>45203</v>
      </c>
      <c r="D1551" t="inlineStr">
        <is>
          <t>HALLANDS LÄN</t>
        </is>
      </c>
      <c r="E1551" t="inlineStr">
        <is>
          <t>LAHOLM</t>
        </is>
      </c>
      <c r="G1551" t="n">
        <v>0.9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73934-2021</t>
        </is>
      </c>
      <c r="B1552" s="1" t="n">
        <v>44553</v>
      </c>
      <c r="C1552" s="1" t="n">
        <v>45203</v>
      </c>
      <c r="D1552" t="inlineStr">
        <is>
          <t>HALLANDS LÄN</t>
        </is>
      </c>
      <c r="E1552" t="inlineStr">
        <is>
          <t>FALKENBERG</t>
        </is>
      </c>
      <c r="G1552" t="n">
        <v>8.1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73973-2021</t>
        </is>
      </c>
      <c r="B1553" s="1" t="n">
        <v>44554</v>
      </c>
      <c r="C1553" s="1" t="n">
        <v>45203</v>
      </c>
      <c r="D1553" t="inlineStr">
        <is>
          <t>HALLANDS LÄN</t>
        </is>
      </c>
      <c r="E1553" t="inlineStr">
        <is>
          <t>FALKENBERG</t>
        </is>
      </c>
      <c r="G1553" t="n">
        <v>3.2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74045-2021</t>
        </is>
      </c>
      <c r="B1554" s="1" t="n">
        <v>44557</v>
      </c>
      <c r="C1554" s="1" t="n">
        <v>45203</v>
      </c>
      <c r="D1554" t="inlineStr">
        <is>
          <t>HALLANDS LÄN</t>
        </is>
      </c>
      <c r="E1554" t="inlineStr">
        <is>
          <t>HYLTE</t>
        </is>
      </c>
      <c r="G1554" t="n">
        <v>5.1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74307-2021</t>
        </is>
      </c>
      <c r="B1555" s="1" t="n">
        <v>44559</v>
      </c>
      <c r="C1555" s="1" t="n">
        <v>45203</v>
      </c>
      <c r="D1555" t="inlineStr">
        <is>
          <t>HALLANDS LÄN</t>
        </is>
      </c>
      <c r="E1555" t="inlineStr">
        <is>
          <t>HYLTE</t>
        </is>
      </c>
      <c r="G1555" t="n">
        <v>1.5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74305-2021</t>
        </is>
      </c>
      <c r="B1556" s="1" t="n">
        <v>44559</v>
      </c>
      <c r="C1556" s="1" t="n">
        <v>45203</v>
      </c>
      <c r="D1556" t="inlineStr">
        <is>
          <t>HALLANDS LÄN</t>
        </is>
      </c>
      <c r="E1556" t="inlineStr">
        <is>
          <t>HYLTE</t>
        </is>
      </c>
      <c r="G1556" t="n">
        <v>6.1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1171-2022</t>
        </is>
      </c>
      <c r="B1557" s="1" t="n">
        <v>44572</v>
      </c>
      <c r="C1557" s="1" t="n">
        <v>45203</v>
      </c>
      <c r="D1557" t="inlineStr">
        <is>
          <t>HALLANDS LÄN</t>
        </is>
      </c>
      <c r="E1557" t="inlineStr">
        <is>
          <t>FALKENBERG</t>
        </is>
      </c>
      <c r="G1557" t="n">
        <v>0.5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1277-2022</t>
        </is>
      </c>
      <c r="B1558" s="1" t="n">
        <v>44572</v>
      </c>
      <c r="C1558" s="1" t="n">
        <v>45203</v>
      </c>
      <c r="D1558" t="inlineStr">
        <is>
          <t>HALLANDS LÄN</t>
        </is>
      </c>
      <c r="E1558" t="inlineStr">
        <is>
          <t>FALKENBERG</t>
        </is>
      </c>
      <c r="G1558" t="n">
        <v>1.5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1614-2022</t>
        </is>
      </c>
      <c r="B1559" s="1" t="n">
        <v>44573</v>
      </c>
      <c r="C1559" s="1" t="n">
        <v>45203</v>
      </c>
      <c r="D1559" t="inlineStr">
        <is>
          <t>HALLANDS LÄN</t>
        </is>
      </c>
      <c r="E1559" t="inlineStr">
        <is>
          <t>HYLTE</t>
        </is>
      </c>
      <c r="G1559" t="n">
        <v>0.4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1533-2022</t>
        </is>
      </c>
      <c r="B1560" s="1" t="n">
        <v>44573</v>
      </c>
      <c r="C1560" s="1" t="n">
        <v>45203</v>
      </c>
      <c r="D1560" t="inlineStr">
        <is>
          <t>HALLANDS LÄN</t>
        </is>
      </c>
      <c r="E1560" t="inlineStr">
        <is>
          <t>HALMSTAD</t>
        </is>
      </c>
      <c r="F1560" t="inlineStr">
        <is>
          <t>Kyrkan</t>
        </is>
      </c>
      <c r="G1560" t="n">
        <v>3.3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1615-2022</t>
        </is>
      </c>
      <c r="B1561" s="1" t="n">
        <v>44573</v>
      </c>
      <c r="C1561" s="1" t="n">
        <v>45203</v>
      </c>
      <c r="D1561" t="inlineStr">
        <is>
          <t>HALLANDS LÄN</t>
        </is>
      </c>
      <c r="E1561" t="inlineStr">
        <is>
          <t>HYLTE</t>
        </is>
      </c>
      <c r="G1561" t="n">
        <v>1.6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1785-2022</t>
        </is>
      </c>
      <c r="B1562" s="1" t="n">
        <v>44574</v>
      </c>
      <c r="C1562" s="1" t="n">
        <v>45203</v>
      </c>
      <c r="D1562" t="inlineStr">
        <is>
          <t>HALLANDS LÄN</t>
        </is>
      </c>
      <c r="E1562" t="inlineStr">
        <is>
          <t>FALKENBERG</t>
        </is>
      </c>
      <c r="G1562" t="n">
        <v>3.1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1887-2022</t>
        </is>
      </c>
      <c r="B1563" s="1" t="n">
        <v>44575</v>
      </c>
      <c r="C1563" s="1" t="n">
        <v>45203</v>
      </c>
      <c r="D1563" t="inlineStr">
        <is>
          <t>HALLANDS LÄN</t>
        </is>
      </c>
      <c r="E1563" t="inlineStr">
        <is>
          <t>LAHOLM</t>
        </is>
      </c>
      <c r="G1563" t="n">
        <v>1.8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1950-2022</t>
        </is>
      </c>
      <c r="B1564" s="1" t="n">
        <v>44575</v>
      </c>
      <c r="C1564" s="1" t="n">
        <v>45203</v>
      </c>
      <c r="D1564" t="inlineStr">
        <is>
          <t>HALLANDS LÄN</t>
        </is>
      </c>
      <c r="E1564" t="inlineStr">
        <is>
          <t>HYLTE</t>
        </is>
      </c>
      <c r="G1564" t="n">
        <v>1.9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2281-2022</t>
        </is>
      </c>
      <c r="B1565" s="1" t="n">
        <v>44578</v>
      </c>
      <c r="C1565" s="1" t="n">
        <v>45203</v>
      </c>
      <c r="D1565" t="inlineStr">
        <is>
          <t>HALLANDS LÄN</t>
        </is>
      </c>
      <c r="E1565" t="inlineStr">
        <is>
          <t>KUNGSBACKA</t>
        </is>
      </c>
      <c r="G1565" t="n">
        <v>1.7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2434-2022</t>
        </is>
      </c>
      <c r="B1566" s="1" t="n">
        <v>44579</v>
      </c>
      <c r="C1566" s="1" t="n">
        <v>45203</v>
      </c>
      <c r="D1566" t="inlineStr">
        <is>
          <t>HALLANDS LÄN</t>
        </is>
      </c>
      <c r="E1566" t="inlineStr">
        <is>
          <t>HALMSTAD</t>
        </is>
      </c>
      <c r="G1566" t="n">
        <v>3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2647-2022</t>
        </is>
      </c>
      <c r="B1567" s="1" t="n">
        <v>44580</v>
      </c>
      <c r="C1567" s="1" t="n">
        <v>45203</v>
      </c>
      <c r="D1567" t="inlineStr">
        <is>
          <t>HALLANDS LÄN</t>
        </is>
      </c>
      <c r="E1567" t="inlineStr">
        <is>
          <t>HALMSTAD</t>
        </is>
      </c>
      <c r="G1567" t="n">
        <v>0.6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2959-2022</t>
        </is>
      </c>
      <c r="B1568" s="1" t="n">
        <v>44581</v>
      </c>
      <c r="C1568" s="1" t="n">
        <v>45203</v>
      </c>
      <c r="D1568" t="inlineStr">
        <is>
          <t>HALLANDS LÄN</t>
        </is>
      </c>
      <c r="E1568" t="inlineStr">
        <is>
          <t>VARBERG</t>
        </is>
      </c>
      <c r="G1568" t="n">
        <v>2.1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4322-2022</t>
        </is>
      </c>
      <c r="B1569" s="1" t="n">
        <v>44588</v>
      </c>
      <c r="C1569" s="1" t="n">
        <v>45203</v>
      </c>
      <c r="D1569" t="inlineStr">
        <is>
          <t>HALLANDS LÄN</t>
        </is>
      </c>
      <c r="E1569" t="inlineStr">
        <is>
          <t>VARBERG</t>
        </is>
      </c>
      <c r="G1569" t="n">
        <v>8.6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4718-2022</t>
        </is>
      </c>
      <c r="B1570" s="1" t="n">
        <v>44592</v>
      </c>
      <c r="C1570" s="1" t="n">
        <v>45203</v>
      </c>
      <c r="D1570" t="inlineStr">
        <is>
          <t>HALLANDS LÄN</t>
        </is>
      </c>
      <c r="E1570" t="inlineStr">
        <is>
          <t>FALKENBERG</t>
        </is>
      </c>
      <c r="F1570" t="inlineStr">
        <is>
          <t>Kyrkan</t>
        </is>
      </c>
      <c r="G1570" t="n">
        <v>2.2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4753-2022</t>
        </is>
      </c>
      <c r="B1571" s="1" t="n">
        <v>44592</v>
      </c>
      <c r="C1571" s="1" t="n">
        <v>45203</v>
      </c>
      <c r="D1571" t="inlineStr">
        <is>
          <t>HALLANDS LÄN</t>
        </is>
      </c>
      <c r="E1571" t="inlineStr">
        <is>
          <t>HYLTE</t>
        </is>
      </c>
      <c r="G1571" t="n">
        <v>3.9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4819-2022</t>
        </is>
      </c>
      <c r="B1572" s="1" t="n">
        <v>44592</v>
      </c>
      <c r="C1572" s="1" t="n">
        <v>45203</v>
      </c>
      <c r="D1572" t="inlineStr">
        <is>
          <t>HALLANDS LÄN</t>
        </is>
      </c>
      <c r="E1572" t="inlineStr">
        <is>
          <t>LAHOLM</t>
        </is>
      </c>
      <c r="G1572" t="n">
        <v>2.2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4757-2022</t>
        </is>
      </c>
      <c r="B1573" s="1" t="n">
        <v>44592</v>
      </c>
      <c r="C1573" s="1" t="n">
        <v>45203</v>
      </c>
      <c r="D1573" t="inlineStr">
        <is>
          <t>HALLANDS LÄN</t>
        </is>
      </c>
      <c r="E1573" t="inlineStr">
        <is>
          <t>HYLTE</t>
        </is>
      </c>
      <c r="G1573" t="n">
        <v>2.4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4905-2022</t>
        </is>
      </c>
      <c r="B1574" s="1" t="n">
        <v>44593</v>
      </c>
      <c r="C1574" s="1" t="n">
        <v>45203</v>
      </c>
      <c r="D1574" t="inlineStr">
        <is>
          <t>HALLANDS LÄN</t>
        </is>
      </c>
      <c r="E1574" t="inlineStr">
        <is>
          <t>HALMSTAD</t>
        </is>
      </c>
      <c r="F1574" t="inlineStr">
        <is>
          <t>Kyrkan</t>
        </is>
      </c>
      <c r="G1574" t="n">
        <v>0.6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5002-2022</t>
        </is>
      </c>
      <c r="B1575" s="1" t="n">
        <v>44593</v>
      </c>
      <c r="C1575" s="1" t="n">
        <v>45203</v>
      </c>
      <c r="D1575" t="inlineStr">
        <is>
          <t>HALLANDS LÄN</t>
        </is>
      </c>
      <c r="E1575" t="inlineStr">
        <is>
          <t>FALKENBERG</t>
        </is>
      </c>
      <c r="F1575" t="inlineStr">
        <is>
          <t>Kyrkan</t>
        </is>
      </c>
      <c r="G1575" t="n">
        <v>2.9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4971-2022</t>
        </is>
      </c>
      <c r="B1576" s="1" t="n">
        <v>44593</v>
      </c>
      <c r="C1576" s="1" t="n">
        <v>45203</v>
      </c>
      <c r="D1576" t="inlineStr">
        <is>
          <t>HALLANDS LÄN</t>
        </is>
      </c>
      <c r="E1576" t="inlineStr">
        <is>
          <t>HALMSTAD</t>
        </is>
      </c>
      <c r="G1576" t="n">
        <v>1.7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4993-2022</t>
        </is>
      </c>
      <c r="B1577" s="1" t="n">
        <v>44593</v>
      </c>
      <c r="C1577" s="1" t="n">
        <v>45203</v>
      </c>
      <c r="D1577" t="inlineStr">
        <is>
          <t>HALLANDS LÄN</t>
        </is>
      </c>
      <c r="E1577" t="inlineStr">
        <is>
          <t>FALKENBERG</t>
        </is>
      </c>
      <c r="F1577" t="inlineStr">
        <is>
          <t>Kyrkan</t>
        </is>
      </c>
      <c r="G1577" t="n">
        <v>1.5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4997-2022</t>
        </is>
      </c>
      <c r="B1578" s="1" t="n">
        <v>44593</v>
      </c>
      <c r="C1578" s="1" t="n">
        <v>45203</v>
      </c>
      <c r="D1578" t="inlineStr">
        <is>
          <t>HALLANDS LÄN</t>
        </is>
      </c>
      <c r="E1578" t="inlineStr">
        <is>
          <t>FALKENBERG</t>
        </is>
      </c>
      <c r="F1578" t="inlineStr">
        <is>
          <t>Kyrkan</t>
        </is>
      </c>
      <c r="G1578" t="n">
        <v>7.5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5005-2022</t>
        </is>
      </c>
      <c r="B1579" s="1" t="n">
        <v>44593</v>
      </c>
      <c r="C1579" s="1" t="n">
        <v>45203</v>
      </c>
      <c r="D1579" t="inlineStr">
        <is>
          <t>HALLANDS LÄN</t>
        </is>
      </c>
      <c r="E1579" t="inlineStr">
        <is>
          <t>FALKENBERG</t>
        </is>
      </c>
      <c r="F1579" t="inlineStr">
        <is>
          <t>Kyrkan</t>
        </is>
      </c>
      <c r="G1579" t="n">
        <v>4.1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5677-2022</t>
        </is>
      </c>
      <c r="B1580" s="1" t="n">
        <v>44596</v>
      </c>
      <c r="C1580" s="1" t="n">
        <v>45203</v>
      </c>
      <c r="D1580" t="inlineStr">
        <is>
          <t>HALLANDS LÄN</t>
        </is>
      </c>
      <c r="E1580" t="inlineStr">
        <is>
          <t>LAHOLM</t>
        </is>
      </c>
      <c r="G1580" t="n">
        <v>0.2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5738-2022</t>
        </is>
      </c>
      <c r="B1581" s="1" t="n">
        <v>44596</v>
      </c>
      <c r="C1581" s="1" t="n">
        <v>45203</v>
      </c>
      <c r="D1581" t="inlineStr">
        <is>
          <t>HALLANDS LÄN</t>
        </is>
      </c>
      <c r="E1581" t="inlineStr">
        <is>
          <t>HALMSTAD</t>
        </is>
      </c>
      <c r="G1581" t="n">
        <v>3.5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5777-2022</t>
        </is>
      </c>
      <c r="B1582" s="1" t="n">
        <v>44596</v>
      </c>
      <c r="C1582" s="1" t="n">
        <v>45203</v>
      </c>
      <c r="D1582" t="inlineStr">
        <is>
          <t>HALLANDS LÄN</t>
        </is>
      </c>
      <c r="E1582" t="inlineStr">
        <is>
          <t>HYLTE</t>
        </is>
      </c>
      <c r="F1582" t="inlineStr">
        <is>
          <t>Bergvik skog väst AB</t>
        </is>
      </c>
      <c r="G1582" t="n">
        <v>15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5785-2022</t>
        </is>
      </c>
      <c r="B1583" s="1" t="n">
        <v>44596</v>
      </c>
      <c r="C1583" s="1" t="n">
        <v>45203</v>
      </c>
      <c r="D1583" t="inlineStr">
        <is>
          <t>HALLANDS LÄN</t>
        </is>
      </c>
      <c r="E1583" t="inlineStr">
        <is>
          <t>VARBERG</t>
        </is>
      </c>
      <c r="G1583" t="n">
        <v>9.1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6260-2022</t>
        </is>
      </c>
      <c r="B1584" s="1" t="n">
        <v>44600</v>
      </c>
      <c r="C1584" s="1" t="n">
        <v>45203</v>
      </c>
      <c r="D1584" t="inlineStr">
        <is>
          <t>HALLANDS LÄN</t>
        </is>
      </c>
      <c r="E1584" t="inlineStr">
        <is>
          <t>KUNGSBACKA</t>
        </is>
      </c>
      <c r="G1584" t="n">
        <v>2.4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6419-2022</t>
        </is>
      </c>
      <c r="B1585" s="1" t="n">
        <v>44600</v>
      </c>
      <c r="C1585" s="1" t="n">
        <v>45203</v>
      </c>
      <c r="D1585" t="inlineStr">
        <is>
          <t>HALLANDS LÄN</t>
        </is>
      </c>
      <c r="E1585" t="inlineStr">
        <is>
          <t>HYLTE</t>
        </is>
      </c>
      <c r="G1585" t="n">
        <v>4.4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6246-2022</t>
        </is>
      </c>
      <c r="B1586" s="1" t="n">
        <v>44600</v>
      </c>
      <c r="C1586" s="1" t="n">
        <v>45203</v>
      </c>
      <c r="D1586" t="inlineStr">
        <is>
          <t>HALLANDS LÄN</t>
        </is>
      </c>
      <c r="E1586" t="inlineStr">
        <is>
          <t>LAHOLM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6244-2022</t>
        </is>
      </c>
      <c r="B1587" s="1" t="n">
        <v>44600</v>
      </c>
      <c r="C1587" s="1" t="n">
        <v>45203</v>
      </c>
      <c r="D1587" t="inlineStr">
        <is>
          <t>HALLANDS LÄN</t>
        </is>
      </c>
      <c r="E1587" t="inlineStr">
        <is>
          <t>LAHOLM</t>
        </is>
      </c>
      <c r="G1587" t="n">
        <v>0.3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6252-2022</t>
        </is>
      </c>
      <c r="B1588" s="1" t="n">
        <v>44600</v>
      </c>
      <c r="C1588" s="1" t="n">
        <v>45203</v>
      </c>
      <c r="D1588" t="inlineStr">
        <is>
          <t>HALLANDS LÄN</t>
        </is>
      </c>
      <c r="E1588" t="inlineStr">
        <is>
          <t>LAHOLM</t>
        </is>
      </c>
      <c r="G1588" t="n">
        <v>0.4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6241-2022</t>
        </is>
      </c>
      <c r="B1589" s="1" t="n">
        <v>44600</v>
      </c>
      <c r="C1589" s="1" t="n">
        <v>45203</v>
      </c>
      <c r="D1589" t="inlineStr">
        <is>
          <t>HALLANDS LÄN</t>
        </is>
      </c>
      <c r="E1589" t="inlineStr">
        <is>
          <t>LAHOLM</t>
        </is>
      </c>
      <c r="G1589" t="n">
        <v>0.7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6250-2022</t>
        </is>
      </c>
      <c r="B1590" s="1" t="n">
        <v>44600</v>
      </c>
      <c r="C1590" s="1" t="n">
        <v>45203</v>
      </c>
      <c r="D1590" t="inlineStr">
        <is>
          <t>HALLANDS LÄN</t>
        </is>
      </c>
      <c r="E1590" t="inlineStr">
        <is>
          <t>LAHOLM</t>
        </is>
      </c>
      <c r="G1590" t="n">
        <v>0.4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6325-2022</t>
        </is>
      </c>
      <c r="B1591" s="1" t="n">
        <v>44600</v>
      </c>
      <c r="C1591" s="1" t="n">
        <v>45203</v>
      </c>
      <c r="D1591" t="inlineStr">
        <is>
          <t>HALLANDS LÄN</t>
        </is>
      </c>
      <c r="E1591" t="inlineStr">
        <is>
          <t>FALKENBERG</t>
        </is>
      </c>
      <c r="G1591" t="n">
        <v>0.8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6703-2022</t>
        </is>
      </c>
      <c r="B1592" s="1" t="n">
        <v>44602</v>
      </c>
      <c r="C1592" s="1" t="n">
        <v>45203</v>
      </c>
      <c r="D1592" t="inlineStr">
        <is>
          <t>HALLANDS LÄN</t>
        </is>
      </c>
      <c r="E1592" t="inlineStr">
        <is>
          <t>FALKENBERG</t>
        </is>
      </c>
      <c r="G1592" t="n">
        <v>0.5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7895-2022</t>
        </is>
      </c>
      <c r="B1593" s="1" t="n">
        <v>44607</v>
      </c>
      <c r="C1593" s="1" t="n">
        <v>45203</v>
      </c>
      <c r="D1593" t="inlineStr">
        <is>
          <t>HALLANDS LÄN</t>
        </is>
      </c>
      <c r="E1593" t="inlineStr">
        <is>
          <t>HYLTE</t>
        </is>
      </c>
      <c r="G1593" t="n">
        <v>12.5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8041-2022</t>
        </is>
      </c>
      <c r="B1594" s="1" t="n">
        <v>44609</v>
      </c>
      <c r="C1594" s="1" t="n">
        <v>45203</v>
      </c>
      <c r="D1594" t="inlineStr">
        <is>
          <t>HALLANDS LÄN</t>
        </is>
      </c>
      <c r="E1594" t="inlineStr">
        <is>
          <t>HALMSTAD</t>
        </is>
      </c>
      <c r="F1594" t="inlineStr">
        <is>
          <t>Kyrkan</t>
        </is>
      </c>
      <c r="G1594" t="n">
        <v>5.8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8071-2022</t>
        </is>
      </c>
      <c r="B1595" s="1" t="n">
        <v>44609</v>
      </c>
      <c r="C1595" s="1" t="n">
        <v>45203</v>
      </c>
      <c r="D1595" t="inlineStr">
        <is>
          <t>HALLANDS LÄN</t>
        </is>
      </c>
      <c r="E1595" t="inlineStr">
        <is>
          <t>HALMSTAD</t>
        </is>
      </c>
      <c r="G1595" t="n">
        <v>6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8349-2022</t>
        </is>
      </c>
      <c r="B1596" s="1" t="n">
        <v>44610</v>
      </c>
      <c r="C1596" s="1" t="n">
        <v>45203</v>
      </c>
      <c r="D1596" t="inlineStr">
        <is>
          <t>HALLANDS LÄN</t>
        </is>
      </c>
      <c r="E1596" t="inlineStr">
        <is>
          <t>FALKENBERG</t>
        </is>
      </c>
      <c r="G1596" t="n">
        <v>3.4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8640-2022</t>
        </is>
      </c>
      <c r="B1597" s="1" t="n">
        <v>44613</v>
      </c>
      <c r="C1597" s="1" t="n">
        <v>45203</v>
      </c>
      <c r="D1597" t="inlineStr">
        <is>
          <t>HALLANDS LÄN</t>
        </is>
      </c>
      <c r="E1597" t="inlineStr">
        <is>
          <t>KUNGSBACKA</t>
        </is>
      </c>
      <c r="G1597" t="n">
        <v>6.6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8543-2022</t>
        </is>
      </c>
      <c r="B1598" s="1" t="n">
        <v>44613</v>
      </c>
      <c r="C1598" s="1" t="n">
        <v>45203</v>
      </c>
      <c r="D1598" t="inlineStr">
        <is>
          <t>HALLANDS LÄN</t>
        </is>
      </c>
      <c r="E1598" t="inlineStr">
        <is>
          <t>HYLTE</t>
        </is>
      </c>
      <c r="G1598" t="n">
        <v>4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8677-2022</t>
        </is>
      </c>
      <c r="B1599" s="1" t="n">
        <v>44613</v>
      </c>
      <c r="C1599" s="1" t="n">
        <v>45203</v>
      </c>
      <c r="D1599" t="inlineStr">
        <is>
          <t>HALLANDS LÄN</t>
        </is>
      </c>
      <c r="E1599" t="inlineStr">
        <is>
          <t>KUNGSBACKA</t>
        </is>
      </c>
      <c r="G1599" t="n">
        <v>3.5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8902-2022</t>
        </is>
      </c>
      <c r="B1600" s="1" t="n">
        <v>44614</v>
      </c>
      <c r="C1600" s="1" t="n">
        <v>45203</v>
      </c>
      <c r="D1600" t="inlineStr">
        <is>
          <t>HALLANDS LÄN</t>
        </is>
      </c>
      <c r="E1600" t="inlineStr">
        <is>
          <t>FALKENBERG</t>
        </is>
      </c>
      <c r="G1600" t="n">
        <v>0.5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9507-2022</t>
        </is>
      </c>
      <c r="B1601" s="1" t="n">
        <v>44617</v>
      </c>
      <c r="C1601" s="1" t="n">
        <v>45203</v>
      </c>
      <c r="D1601" t="inlineStr">
        <is>
          <t>HALLANDS LÄN</t>
        </is>
      </c>
      <c r="E1601" t="inlineStr">
        <is>
          <t>KUNGSBACKA</t>
        </is>
      </c>
      <c r="F1601" t="inlineStr">
        <is>
          <t>Sveaskog</t>
        </is>
      </c>
      <c r="G1601" t="n">
        <v>1.1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9819-2022</t>
        </is>
      </c>
      <c r="B1602" s="1" t="n">
        <v>44620</v>
      </c>
      <c r="C1602" s="1" t="n">
        <v>45203</v>
      </c>
      <c r="D1602" t="inlineStr">
        <is>
          <t>HALLANDS LÄN</t>
        </is>
      </c>
      <c r="E1602" t="inlineStr">
        <is>
          <t>VARBERG</t>
        </is>
      </c>
      <c r="G1602" t="n">
        <v>2.3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10151-2022</t>
        </is>
      </c>
      <c r="B1603" s="1" t="n">
        <v>44621</v>
      </c>
      <c r="C1603" s="1" t="n">
        <v>45203</v>
      </c>
      <c r="D1603" t="inlineStr">
        <is>
          <t>HALLANDS LÄN</t>
        </is>
      </c>
      <c r="E1603" t="inlineStr">
        <is>
          <t>HYLTE</t>
        </is>
      </c>
      <c r="F1603" t="inlineStr">
        <is>
          <t>Kyrkan</t>
        </is>
      </c>
      <c r="G1603" t="n">
        <v>1.6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10067-2022</t>
        </is>
      </c>
      <c r="B1604" s="1" t="n">
        <v>44621</v>
      </c>
      <c r="C1604" s="1" t="n">
        <v>45203</v>
      </c>
      <c r="D1604" t="inlineStr">
        <is>
          <t>HALLANDS LÄN</t>
        </is>
      </c>
      <c r="E1604" t="inlineStr">
        <is>
          <t>HALMSTAD</t>
        </is>
      </c>
      <c r="G1604" t="n">
        <v>0.7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10063-2022</t>
        </is>
      </c>
      <c r="B1605" s="1" t="n">
        <v>44621</v>
      </c>
      <c r="C1605" s="1" t="n">
        <v>45203</v>
      </c>
      <c r="D1605" t="inlineStr">
        <is>
          <t>HALLANDS LÄN</t>
        </is>
      </c>
      <c r="E1605" t="inlineStr">
        <is>
          <t>HALMSTAD</t>
        </is>
      </c>
      <c r="G1605" t="n">
        <v>3.7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10065-2022</t>
        </is>
      </c>
      <c r="B1606" s="1" t="n">
        <v>44621</v>
      </c>
      <c r="C1606" s="1" t="n">
        <v>45203</v>
      </c>
      <c r="D1606" t="inlineStr">
        <is>
          <t>HALLANDS LÄN</t>
        </is>
      </c>
      <c r="E1606" t="inlineStr">
        <is>
          <t>HALMSTAD</t>
        </is>
      </c>
      <c r="G1606" t="n">
        <v>3.3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10263-2022</t>
        </is>
      </c>
      <c r="B1607" s="1" t="n">
        <v>44622</v>
      </c>
      <c r="C1607" s="1" t="n">
        <v>45203</v>
      </c>
      <c r="D1607" t="inlineStr">
        <is>
          <t>HALLANDS LÄN</t>
        </is>
      </c>
      <c r="E1607" t="inlineStr">
        <is>
          <t>HALMSTAD</t>
        </is>
      </c>
      <c r="G1607" t="n">
        <v>0.9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10276-2022</t>
        </is>
      </c>
      <c r="B1608" s="1" t="n">
        <v>44622</v>
      </c>
      <c r="C1608" s="1" t="n">
        <v>45203</v>
      </c>
      <c r="D1608" t="inlineStr">
        <is>
          <t>HALLANDS LÄN</t>
        </is>
      </c>
      <c r="E1608" t="inlineStr">
        <is>
          <t>HALMSTAD</t>
        </is>
      </c>
      <c r="G1608" t="n">
        <v>0.9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10269-2022</t>
        </is>
      </c>
      <c r="B1609" s="1" t="n">
        <v>44622</v>
      </c>
      <c r="C1609" s="1" t="n">
        <v>45203</v>
      </c>
      <c r="D1609" t="inlineStr">
        <is>
          <t>HALLANDS LÄN</t>
        </is>
      </c>
      <c r="E1609" t="inlineStr">
        <is>
          <t>HALMSTAD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10448-2022</t>
        </is>
      </c>
      <c r="B1610" s="1" t="n">
        <v>44623</v>
      </c>
      <c r="C1610" s="1" t="n">
        <v>45203</v>
      </c>
      <c r="D1610" t="inlineStr">
        <is>
          <t>HALLANDS LÄN</t>
        </is>
      </c>
      <c r="E1610" t="inlineStr">
        <is>
          <t>FALKENBERG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10570-2022</t>
        </is>
      </c>
      <c r="B1611" s="1" t="n">
        <v>44624</v>
      </c>
      <c r="C1611" s="1" t="n">
        <v>45203</v>
      </c>
      <c r="D1611" t="inlineStr">
        <is>
          <t>HALLANDS LÄN</t>
        </is>
      </c>
      <c r="E1611" t="inlineStr">
        <is>
          <t>LAHOLM</t>
        </is>
      </c>
      <c r="F1611" t="inlineStr">
        <is>
          <t>Sveaskog</t>
        </is>
      </c>
      <c r="G1611" t="n">
        <v>5.6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11056-2022</t>
        </is>
      </c>
      <c r="B1612" s="1" t="n">
        <v>44628</v>
      </c>
      <c r="C1612" s="1" t="n">
        <v>45203</v>
      </c>
      <c r="D1612" t="inlineStr">
        <is>
          <t>HALLANDS LÄN</t>
        </is>
      </c>
      <c r="E1612" t="inlineStr">
        <is>
          <t>FALKENBERG</t>
        </is>
      </c>
      <c r="F1612" t="inlineStr">
        <is>
          <t>Bergvik skog väst AB</t>
        </is>
      </c>
      <c r="G1612" t="n">
        <v>0.6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11321-2022</t>
        </is>
      </c>
      <c r="B1613" s="1" t="n">
        <v>44630</v>
      </c>
      <c r="C1613" s="1" t="n">
        <v>45203</v>
      </c>
      <c r="D1613" t="inlineStr">
        <is>
          <t>HALLANDS LÄN</t>
        </is>
      </c>
      <c r="E1613" t="inlineStr">
        <is>
          <t>VARBERG</t>
        </is>
      </c>
      <c r="G1613" t="n">
        <v>2.6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11567-2022</t>
        </is>
      </c>
      <c r="B1614" s="1" t="n">
        <v>44631</v>
      </c>
      <c r="C1614" s="1" t="n">
        <v>45203</v>
      </c>
      <c r="D1614" t="inlineStr">
        <is>
          <t>HALLANDS LÄN</t>
        </is>
      </c>
      <c r="E1614" t="inlineStr">
        <is>
          <t>HYLTE</t>
        </is>
      </c>
      <c r="G1614" t="n">
        <v>1.6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11689-2022</t>
        </is>
      </c>
      <c r="B1615" s="1" t="n">
        <v>44634</v>
      </c>
      <c r="C1615" s="1" t="n">
        <v>45203</v>
      </c>
      <c r="D1615" t="inlineStr">
        <is>
          <t>HALLANDS LÄN</t>
        </is>
      </c>
      <c r="E1615" t="inlineStr">
        <is>
          <t>HYLTE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12241-2022</t>
        </is>
      </c>
      <c r="B1616" s="1" t="n">
        <v>44637</v>
      </c>
      <c r="C1616" s="1" t="n">
        <v>45203</v>
      </c>
      <c r="D1616" t="inlineStr">
        <is>
          <t>HALLANDS LÄN</t>
        </is>
      </c>
      <c r="E1616" t="inlineStr">
        <is>
          <t>HYLTE</t>
        </is>
      </c>
      <c r="G1616" t="n">
        <v>1.6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12415-2022</t>
        </is>
      </c>
      <c r="B1617" s="1" t="n">
        <v>44638</v>
      </c>
      <c r="C1617" s="1" t="n">
        <v>45203</v>
      </c>
      <c r="D1617" t="inlineStr">
        <is>
          <t>HALLANDS LÄN</t>
        </is>
      </c>
      <c r="E1617" t="inlineStr">
        <is>
          <t>HALMSTAD</t>
        </is>
      </c>
      <c r="G1617" t="n">
        <v>0.2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12538-2022</t>
        </is>
      </c>
      <c r="B1618" s="1" t="n">
        <v>44638</v>
      </c>
      <c r="C1618" s="1" t="n">
        <v>45203</v>
      </c>
      <c r="D1618" t="inlineStr">
        <is>
          <t>HALLANDS LÄN</t>
        </is>
      </c>
      <c r="E1618" t="inlineStr">
        <is>
          <t>HALMSTAD</t>
        </is>
      </c>
      <c r="G1618" t="n">
        <v>2.9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12493-2022</t>
        </is>
      </c>
      <c r="B1619" s="1" t="n">
        <v>44638</v>
      </c>
      <c r="C1619" s="1" t="n">
        <v>45203</v>
      </c>
      <c r="D1619" t="inlineStr">
        <is>
          <t>HALLANDS LÄN</t>
        </is>
      </c>
      <c r="E1619" t="inlineStr">
        <is>
          <t>VARBERG</t>
        </is>
      </c>
      <c r="G1619" t="n">
        <v>0.6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12803-2022</t>
        </is>
      </c>
      <c r="B1620" s="1" t="n">
        <v>44642</v>
      </c>
      <c r="C1620" s="1" t="n">
        <v>45203</v>
      </c>
      <c r="D1620" t="inlineStr">
        <is>
          <t>HALLANDS LÄN</t>
        </is>
      </c>
      <c r="E1620" t="inlineStr">
        <is>
          <t>FALKENBERG</t>
        </is>
      </c>
      <c r="G1620" t="n">
        <v>1.7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12890-2022</t>
        </is>
      </c>
      <c r="B1621" s="1" t="n">
        <v>44642</v>
      </c>
      <c r="C1621" s="1" t="n">
        <v>45203</v>
      </c>
      <c r="D1621" t="inlineStr">
        <is>
          <t>HALLANDS LÄN</t>
        </is>
      </c>
      <c r="E1621" t="inlineStr">
        <is>
          <t>HALMSTAD</t>
        </is>
      </c>
      <c r="G1621" t="n">
        <v>3.6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13252-2022</t>
        </is>
      </c>
      <c r="B1622" s="1" t="n">
        <v>44644</v>
      </c>
      <c r="C1622" s="1" t="n">
        <v>45203</v>
      </c>
      <c r="D1622" t="inlineStr">
        <is>
          <t>HALLANDS LÄN</t>
        </is>
      </c>
      <c r="E1622" t="inlineStr">
        <is>
          <t>HYLTE</t>
        </is>
      </c>
      <c r="G1622" t="n">
        <v>1.4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13434-2022</t>
        </is>
      </c>
      <c r="B1623" s="1" t="n">
        <v>44645</v>
      </c>
      <c r="C1623" s="1" t="n">
        <v>45203</v>
      </c>
      <c r="D1623" t="inlineStr">
        <is>
          <t>HALLANDS LÄN</t>
        </is>
      </c>
      <c r="E1623" t="inlineStr">
        <is>
          <t>KUNGSBACKA</t>
        </is>
      </c>
      <c r="G1623" t="n">
        <v>4.6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13373-2022</t>
        </is>
      </c>
      <c r="B1624" s="1" t="n">
        <v>44645</v>
      </c>
      <c r="C1624" s="1" t="n">
        <v>45203</v>
      </c>
      <c r="D1624" t="inlineStr">
        <is>
          <t>HALLANDS LÄN</t>
        </is>
      </c>
      <c r="E1624" t="inlineStr">
        <is>
          <t>KUNGSBACKA</t>
        </is>
      </c>
      <c r="G1624" t="n">
        <v>4.7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13828-2022</t>
        </is>
      </c>
      <c r="B1625" s="1" t="n">
        <v>44649</v>
      </c>
      <c r="C1625" s="1" t="n">
        <v>45203</v>
      </c>
      <c r="D1625" t="inlineStr">
        <is>
          <t>HALLANDS LÄN</t>
        </is>
      </c>
      <c r="E1625" t="inlineStr">
        <is>
          <t>VARBERG</t>
        </is>
      </c>
      <c r="G1625" t="n">
        <v>2.8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13788-2022</t>
        </is>
      </c>
      <c r="B1626" s="1" t="n">
        <v>44649</v>
      </c>
      <c r="C1626" s="1" t="n">
        <v>45203</v>
      </c>
      <c r="D1626" t="inlineStr">
        <is>
          <t>HALLANDS LÄN</t>
        </is>
      </c>
      <c r="E1626" t="inlineStr">
        <is>
          <t>VARBERG</t>
        </is>
      </c>
      <c r="G1626" t="n">
        <v>1.1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13799-2022</t>
        </is>
      </c>
      <c r="B1627" s="1" t="n">
        <v>44649</v>
      </c>
      <c r="C1627" s="1" t="n">
        <v>45203</v>
      </c>
      <c r="D1627" t="inlineStr">
        <is>
          <t>HALLANDS LÄN</t>
        </is>
      </c>
      <c r="E1627" t="inlineStr">
        <is>
          <t>VARBERG</t>
        </is>
      </c>
      <c r="G1627" t="n">
        <v>2.1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13825-2022</t>
        </is>
      </c>
      <c r="B1628" s="1" t="n">
        <v>44649</v>
      </c>
      <c r="C1628" s="1" t="n">
        <v>45203</v>
      </c>
      <c r="D1628" t="inlineStr">
        <is>
          <t>HALLANDS LÄN</t>
        </is>
      </c>
      <c r="E1628" t="inlineStr">
        <is>
          <t>VARBERG</t>
        </is>
      </c>
      <c r="G1628" t="n">
        <v>1.4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13725-2022</t>
        </is>
      </c>
      <c r="B1629" s="1" t="n">
        <v>44649</v>
      </c>
      <c r="C1629" s="1" t="n">
        <v>45203</v>
      </c>
      <c r="D1629" t="inlineStr">
        <is>
          <t>HALLANDS LÄN</t>
        </is>
      </c>
      <c r="E1629" t="inlineStr">
        <is>
          <t>HALMSTAD</t>
        </is>
      </c>
      <c r="G1629" t="n">
        <v>2.2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13739-2022</t>
        </is>
      </c>
      <c r="B1630" s="1" t="n">
        <v>44649</v>
      </c>
      <c r="C1630" s="1" t="n">
        <v>45203</v>
      </c>
      <c r="D1630" t="inlineStr">
        <is>
          <t>HALLANDS LÄN</t>
        </is>
      </c>
      <c r="E1630" t="inlineStr">
        <is>
          <t>KUNGSBACKA</t>
        </is>
      </c>
      <c r="G1630" t="n">
        <v>3.1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14262-2022</t>
        </is>
      </c>
      <c r="B1631" s="1" t="n">
        <v>44651</v>
      </c>
      <c r="C1631" s="1" t="n">
        <v>45203</v>
      </c>
      <c r="D1631" t="inlineStr">
        <is>
          <t>HALLANDS LÄN</t>
        </is>
      </c>
      <c r="E1631" t="inlineStr">
        <is>
          <t>FALKENBERG</t>
        </is>
      </c>
      <c r="G1631" t="n">
        <v>2.6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14331-2022</t>
        </is>
      </c>
      <c r="B1632" s="1" t="n">
        <v>44652</v>
      </c>
      <c r="C1632" s="1" t="n">
        <v>45203</v>
      </c>
      <c r="D1632" t="inlineStr">
        <is>
          <t>HALLANDS LÄN</t>
        </is>
      </c>
      <c r="E1632" t="inlineStr">
        <is>
          <t>FALKENBERG</t>
        </is>
      </c>
      <c r="G1632" t="n">
        <v>1.5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14712-2022</t>
        </is>
      </c>
      <c r="B1633" s="1" t="n">
        <v>44655</v>
      </c>
      <c r="C1633" s="1" t="n">
        <v>45203</v>
      </c>
      <c r="D1633" t="inlineStr">
        <is>
          <t>HALLANDS LÄN</t>
        </is>
      </c>
      <c r="E1633" t="inlineStr">
        <is>
          <t>HYLTE</t>
        </is>
      </c>
      <c r="G1633" t="n">
        <v>0.9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14707-2022</t>
        </is>
      </c>
      <c r="B1634" s="1" t="n">
        <v>44656</v>
      </c>
      <c r="C1634" s="1" t="n">
        <v>45203</v>
      </c>
      <c r="D1634" t="inlineStr">
        <is>
          <t>HALLANDS LÄN</t>
        </is>
      </c>
      <c r="E1634" t="inlineStr">
        <is>
          <t>HALMSTAD</t>
        </is>
      </c>
      <c r="G1634" t="n">
        <v>1.1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14753-2022</t>
        </is>
      </c>
      <c r="B1635" s="1" t="n">
        <v>44656</v>
      </c>
      <c r="C1635" s="1" t="n">
        <v>45203</v>
      </c>
      <c r="D1635" t="inlineStr">
        <is>
          <t>HALLANDS LÄN</t>
        </is>
      </c>
      <c r="E1635" t="inlineStr">
        <is>
          <t>FALKENBERG</t>
        </is>
      </c>
      <c r="G1635" t="n">
        <v>0.9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14779-2022</t>
        </is>
      </c>
      <c r="B1636" s="1" t="n">
        <v>44656</v>
      </c>
      <c r="C1636" s="1" t="n">
        <v>45203</v>
      </c>
      <c r="D1636" t="inlineStr">
        <is>
          <t>HALLANDS LÄN</t>
        </is>
      </c>
      <c r="E1636" t="inlineStr">
        <is>
          <t>HALMSTAD</t>
        </is>
      </c>
      <c r="G1636" t="n">
        <v>5.3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14956-2022</t>
        </is>
      </c>
      <c r="B1637" s="1" t="n">
        <v>44657</v>
      </c>
      <c r="C1637" s="1" t="n">
        <v>45203</v>
      </c>
      <c r="D1637" t="inlineStr">
        <is>
          <t>HALLANDS LÄN</t>
        </is>
      </c>
      <c r="E1637" t="inlineStr">
        <is>
          <t>VARBERG</t>
        </is>
      </c>
      <c r="G1637" t="n">
        <v>3.1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15066-2022</t>
        </is>
      </c>
      <c r="B1638" s="1" t="n">
        <v>44657</v>
      </c>
      <c r="C1638" s="1" t="n">
        <v>45203</v>
      </c>
      <c r="D1638" t="inlineStr">
        <is>
          <t>HALLANDS LÄN</t>
        </is>
      </c>
      <c r="E1638" t="inlineStr">
        <is>
          <t>VARBERG</t>
        </is>
      </c>
      <c r="G1638" t="n">
        <v>4.8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14991-2022</t>
        </is>
      </c>
      <c r="B1639" s="1" t="n">
        <v>44657</v>
      </c>
      <c r="C1639" s="1" t="n">
        <v>45203</v>
      </c>
      <c r="D1639" t="inlineStr">
        <is>
          <t>HALLANDS LÄN</t>
        </is>
      </c>
      <c r="E1639" t="inlineStr">
        <is>
          <t>VARBERG</t>
        </is>
      </c>
      <c r="G1639" t="n">
        <v>1.8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15317-2022</t>
        </is>
      </c>
      <c r="B1640" s="1" t="n">
        <v>44659</v>
      </c>
      <c r="C1640" s="1" t="n">
        <v>45203</v>
      </c>
      <c r="D1640" t="inlineStr">
        <is>
          <t>HALLANDS LÄN</t>
        </is>
      </c>
      <c r="E1640" t="inlineStr">
        <is>
          <t>HYLTE</t>
        </is>
      </c>
      <c r="F1640" t="inlineStr">
        <is>
          <t>Bergvik skog väst AB</t>
        </is>
      </c>
      <c r="G1640" t="n">
        <v>2.6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15328-2022</t>
        </is>
      </c>
      <c r="B1641" s="1" t="n">
        <v>44659</v>
      </c>
      <c r="C1641" s="1" t="n">
        <v>45203</v>
      </c>
      <c r="D1641" t="inlineStr">
        <is>
          <t>HALLANDS LÄN</t>
        </is>
      </c>
      <c r="E1641" t="inlineStr">
        <is>
          <t>HYLTE</t>
        </is>
      </c>
      <c r="F1641" t="inlineStr">
        <is>
          <t>Bergvik skog väst AB</t>
        </is>
      </c>
      <c r="G1641" t="n">
        <v>1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15346-2022</t>
        </is>
      </c>
      <c r="B1642" s="1" t="n">
        <v>44659</v>
      </c>
      <c r="C1642" s="1" t="n">
        <v>45203</v>
      </c>
      <c r="D1642" t="inlineStr">
        <is>
          <t>HALLANDS LÄN</t>
        </is>
      </c>
      <c r="E1642" t="inlineStr">
        <is>
          <t>HYLTE</t>
        </is>
      </c>
      <c r="G1642" t="n">
        <v>0.8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15329-2022</t>
        </is>
      </c>
      <c r="B1643" s="1" t="n">
        <v>44659</v>
      </c>
      <c r="C1643" s="1" t="n">
        <v>45203</v>
      </c>
      <c r="D1643" t="inlineStr">
        <is>
          <t>HALLANDS LÄN</t>
        </is>
      </c>
      <c r="E1643" t="inlineStr">
        <is>
          <t>HYLTE</t>
        </is>
      </c>
      <c r="F1643" t="inlineStr">
        <is>
          <t>Bergvik skog väst AB</t>
        </is>
      </c>
      <c r="G1643" t="n">
        <v>2.2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15545-2022</t>
        </is>
      </c>
      <c r="B1644" s="1" t="n">
        <v>44662</v>
      </c>
      <c r="C1644" s="1" t="n">
        <v>45203</v>
      </c>
      <c r="D1644" t="inlineStr">
        <is>
          <t>HALLANDS LÄN</t>
        </is>
      </c>
      <c r="E1644" t="inlineStr">
        <is>
          <t>HALMSTAD</t>
        </is>
      </c>
      <c r="G1644" t="n">
        <v>1.1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15707-2022</t>
        </is>
      </c>
      <c r="B1645" s="1" t="n">
        <v>44663</v>
      </c>
      <c r="C1645" s="1" t="n">
        <v>45203</v>
      </c>
      <c r="D1645" t="inlineStr">
        <is>
          <t>HALLANDS LÄN</t>
        </is>
      </c>
      <c r="E1645" t="inlineStr">
        <is>
          <t>LAHOLM</t>
        </is>
      </c>
      <c r="G1645" t="n">
        <v>9.6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15858-2022</t>
        </is>
      </c>
      <c r="B1646" s="1" t="n">
        <v>44664</v>
      </c>
      <c r="C1646" s="1" t="n">
        <v>45203</v>
      </c>
      <c r="D1646" t="inlineStr">
        <is>
          <t>HALLANDS LÄN</t>
        </is>
      </c>
      <c r="E1646" t="inlineStr">
        <is>
          <t>FALKENBERG</t>
        </is>
      </c>
      <c r="G1646" t="n">
        <v>1.2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16410-2022</t>
        </is>
      </c>
      <c r="B1647" s="1" t="n">
        <v>44671</v>
      </c>
      <c r="C1647" s="1" t="n">
        <v>45203</v>
      </c>
      <c r="D1647" t="inlineStr">
        <is>
          <t>HALLANDS LÄN</t>
        </is>
      </c>
      <c r="E1647" t="inlineStr">
        <is>
          <t>HYLTE</t>
        </is>
      </c>
      <c r="G1647" t="n">
        <v>3.1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16412-2022</t>
        </is>
      </c>
      <c r="B1648" s="1" t="n">
        <v>44671</v>
      </c>
      <c r="C1648" s="1" t="n">
        <v>45203</v>
      </c>
      <c r="D1648" t="inlineStr">
        <is>
          <t>HALLANDS LÄN</t>
        </is>
      </c>
      <c r="E1648" t="inlineStr">
        <is>
          <t>HYLTE</t>
        </is>
      </c>
      <c r="G1648" t="n">
        <v>6.3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17067-2022</t>
        </is>
      </c>
      <c r="B1649" s="1" t="n">
        <v>44677</v>
      </c>
      <c r="C1649" s="1" t="n">
        <v>45203</v>
      </c>
      <c r="D1649" t="inlineStr">
        <is>
          <t>HALLANDS LÄN</t>
        </is>
      </c>
      <c r="E1649" t="inlineStr">
        <is>
          <t>HALMSTAD</t>
        </is>
      </c>
      <c r="G1649" t="n">
        <v>1.6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17097-2022</t>
        </is>
      </c>
      <c r="B1650" s="1" t="n">
        <v>44677</v>
      </c>
      <c r="C1650" s="1" t="n">
        <v>45203</v>
      </c>
      <c r="D1650" t="inlineStr">
        <is>
          <t>HALLANDS LÄN</t>
        </is>
      </c>
      <c r="E1650" t="inlineStr">
        <is>
          <t>LAHOLM</t>
        </is>
      </c>
      <c r="G1650" t="n">
        <v>1.4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17069-2022</t>
        </is>
      </c>
      <c r="B1651" s="1" t="n">
        <v>44677</v>
      </c>
      <c r="C1651" s="1" t="n">
        <v>45203</v>
      </c>
      <c r="D1651" t="inlineStr">
        <is>
          <t>HALLANDS LÄN</t>
        </is>
      </c>
      <c r="E1651" t="inlineStr">
        <is>
          <t>HALMSTAD</t>
        </is>
      </c>
      <c r="G1651" t="n">
        <v>0.3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17368-2022</t>
        </is>
      </c>
      <c r="B1652" s="1" t="n">
        <v>44678</v>
      </c>
      <c r="C1652" s="1" t="n">
        <v>45203</v>
      </c>
      <c r="D1652" t="inlineStr">
        <is>
          <t>HALLANDS LÄN</t>
        </is>
      </c>
      <c r="E1652" t="inlineStr">
        <is>
          <t>VARBERG</t>
        </is>
      </c>
      <c r="G1652" t="n">
        <v>1.1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17366-2022</t>
        </is>
      </c>
      <c r="B1653" s="1" t="n">
        <v>44678</v>
      </c>
      <c r="C1653" s="1" t="n">
        <v>45203</v>
      </c>
      <c r="D1653" t="inlineStr">
        <is>
          <t>HALLANDS LÄN</t>
        </is>
      </c>
      <c r="E1653" t="inlineStr">
        <is>
          <t>VARBERG</t>
        </is>
      </c>
      <c r="G1653" t="n">
        <v>1.4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17395-2022</t>
        </is>
      </c>
      <c r="B1654" s="1" t="n">
        <v>44678</v>
      </c>
      <c r="C1654" s="1" t="n">
        <v>45203</v>
      </c>
      <c r="D1654" t="inlineStr">
        <is>
          <t>HALLANDS LÄN</t>
        </is>
      </c>
      <c r="E1654" t="inlineStr">
        <is>
          <t>LAHOLM</t>
        </is>
      </c>
      <c r="G1654" t="n">
        <v>1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17699-2022</t>
        </is>
      </c>
      <c r="B1655" s="1" t="n">
        <v>44680</v>
      </c>
      <c r="C1655" s="1" t="n">
        <v>45203</v>
      </c>
      <c r="D1655" t="inlineStr">
        <is>
          <t>HALLANDS LÄN</t>
        </is>
      </c>
      <c r="E1655" t="inlineStr">
        <is>
          <t>FALKENBERG</t>
        </is>
      </c>
      <c r="G1655" t="n">
        <v>1.7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17702-2022</t>
        </is>
      </c>
      <c r="B1656" s="1" t="n">
        <v>44680</v>
      </c>
      <c r="C1656" s="1" t="n">
        <v>45203</v>
      </c>
      <c r="D1656" t="inlineStr">
        <is>
          <t>HALLANDS LÄN</t>
        </is>
      </c>
      <c r="E1656" t="inlineStr">
        <is>
          <t>FALKENBERG</t>
        </is>
      </c>
      <c r="G1656" t="n">
        <v>2.8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17703-2022</t>
        </is>
      </c>
      <c r="B1657" s="1" t="n">
        <v>44680</v>
      </c>
      <c r="C1657" s="1" t="n">
        <v>45203</v>
      </c>
      <c r="D1657" t="inlineStr">
        <is>
          <t>HALLANDS LÄN</t>
        </is>
      </c>
      <c r="E1657" t="inlineStr">
        <is>
          <t>FALKENBERG</t>
        </is>
      </c>
      <c r="G1657" t="n">
        <v>2.5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18707-2022</t>
        </is>
      </c>
      <c r="B1658" s="1" t="n">
        <v>44687</v>
      </c>
      <c r="C1658" s="1" t="n">
        <v>45203</v>
      </c>
      <c r="D1658" t="inlineStr">
        <is>
          <t>HALLANDS LÄN</t>
        </is>
      </c>
      <c r="E1658" t="inlineStr">
        <is>
          <t>FALKENBERG</t>
        </is>
      </c>
      <c r="G1658" t="n">
        <v>2.2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18710-2022</t>
        </is>
      </c>
      <c r="B1659" s="1" t="n">
        <v>44687</v>
      </c>
      <c r="C1659" s="1" t="n">
        <v>45203</v>
      </c>
      <c r="D1659" t="inlineStr">
        <is>
          <t>HALLANDS LÄN</t>
        </is>
      </c>
      <c r="E1659" t="inlineStr">
        <is>
          <t>FALKENBERG</t>
        </is>
      </c>
      <c r="G1659" t="n">
        <v>5.5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18774-2022</t>
        </is>
      </c>
      <c r="B1660" s="1" t="n">
        <v>44689</v>
      </c>
      <c r="C1660" s="1" t="n">
        <v>45203</v>
      </c>
      <c r="D1660" t="inlineStr">
        <is>
          <t>HALLANDS LÄN</t>
        </is>
      </c>
      <c r="E1660" t="inlineStr">
        <is>
          <t>FALKENBERG</t>
        </is>
      </c>
      <c r="G1660" t="n">
        <v>0.2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19066-2022</t>
        </is>
      </c>
      <c r="B1661" s="1" t="n">
        <v>44691</v>
      </c>
      <c r="C1661" s="1" t="n">
        <v>45203</v>
      </c>
      <c r="D1661" t="inlineStr">
        <is>
          <t>HALLANDS LÄN</t>
        </is>
      </c>
      <c r="E1661" t="inlineStr">
        <is>
          <t>FALKENBERG</t>
        </is>
      </c>
      <c r="G1661" t="n">
        <v>4.3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19186-2022</t>
        </is>
      </c>
      <c r="B1662" s="1" t="n">
        <v>44691</v>
      </c>
      <c r="C1662" s="1" t="n">
        <v>45203</v>
      </c>
      <c r="D1662" t="inlineStr">
        <is>
          <t>HALLANDS LÄN</t>
        </is>
      </c>
      <c r="E1662" t="inlineStr">
        <is>
          <t>VARBERG</t>
        </is>
      </c>
      <c r="G1662" t="n">
        <v>5.1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19312-2022</t>
        </is>
      </c>
      <c r="B1663" s="1" t="n">
        <v>44692</v>
      </c>
      <c r="C1663" s="1" t="n">
        <v>45203</v>
      </c>
      <c r="D1663" t="inlineStr">
        <is>
          <t>HALLANDS LÄN</t>
        </is>
      </c>
      <c r="E1663" t="inlineStr">
        <is>
          <t>FALKENBERG</t>
        </is>
      </c>
      <c r="G1663" t="n">
        <v>0.8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19354-2022</t>
        </is>
      </c>
      <c r="B1664" s="1" t="n">
        <v>44692</v>
      </c>
      <c r="C1664" s="1" t="n">
        <v>45203</v>
      </c>
      <c r="D1664" t="inlineStr">
        <is>
          <t>HALLANDS LÄN</t>
        </is>
      </c>
      <c r="E1664" t="inlineStr">
        <is>
          <t>FALKENBERG</t>
        </is>
      </c>
      <c r="G1664" t="n">
        <v>1.9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19347-2022</t>
        </is>
      </c>
      <c r="B1665" s="1" t="n">
        <v>44692</v>
      </c>
      <c r="C1665" s="1" t="n">
        <v>45203</v>
      </c>
      <c r="D1665" t="inlineStr">
        <is>
          <t>HALLANDS LÄN</t>
        </is>
      </c>
      <c r="E1665" t="inlineStr">
        <is>
          <t>FALKENBERG</t>
        </is>
      </c>
      <c r="G1665" t="n">
        <v>2.7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19474-2022</t>
        </is>
      </c>
      <c r="B1666" s="1" t="n">
        <v>44693</v>
      </c>
      <c r="C1666" s="1" t="n">
        <v>45203</v>
      </c>
      <c r="D1666" t="inlineStr">
        <is>
          <t>HALLANDS LÄN</t>
        </is>
      </c>
      <c r="E1666" t="inlineStr">
        <is>
          <t>HYLTE</t>
        </is>
      </c>
      <c r="G1666" t="n">
        <v>5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19502-2022</t>
        </is>
      </c>
      <c r="B1667" s="1" t="n">
        <v>44693</v>
      </c>
      <c r="C1667" s="1" t="n">
        <v>45203</v>
      </c>
      <c r="D1667" t="inlineStr">
        <is>
          <t>HALLANDS LÄN</t>
        </is>
      </c>
      <c r="E1667" t="inlineStr">
        <is>
          <t>KUNGSBACKA</t>
        </is>
      </c>
      <c r="G1667" t="n">
        <v>1.6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19749-2022</t>
        </is>
      </c>
      <c r="B1668" s="1" t="n">
        <v>44694</v>
      </c>
      <c r="C1668" s="1" t="n">
        <v>45203</v>
      </c>
      <c r="D1668" t="inlineStr">
        <is>
          <t>HALLANDS LÄN</t>
        </is>
      </c>
      <c r="E1668" t="inlineStr">
        <is>
          <t>FALKENBERG</t>
        </is>
      </c>
      <c r="G1668" t="n">
        <v>2.4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19956-2022</t>
        </is>
      </c>
      <c r="B1669" s="1" t="n">
        <v>44697</v>
      </c>
      <c r="C1669" s="1" t="n">
        <v>45203</v>
      </c>
      <c r="D1669" t="inlineStr">
        <is>
          <t>HALLANDS LÄN</t>
        </is>
      </c>
      <c r="E1669" t="inlineStr">
        <is>
          <t>HYLTE</t>
        </is>
      </c>
      <c r="G1669" t="n">
        <v>1.8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20201-2022</t>
        </is>
      </c>
      <c r="B1670" s="1" t="n">
        <v>44698</v>
      </c>
      <c r="C1670" s="1" t="n">
        <v>45203</v>
      </c>
      <c r="D1670" t="inlineStr">
        <is>
          <t>HALLANDS LÄN</t>
        </is>
      </c>
      <c r="E1670" t="inlineStr">
        <is>
          <t>LAHOLM</t>
        </is>
      </c>
      <c r="F1670" t="inlineStr">
        <is>
          <t>Kyrkan</t>
        </is>
      </c>
      <c r="G1670" t="n">
        <v>3.4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20204-2022</t>
        </is>
      </c>
      <c r="B1671" s="1" t="n">
        <v>44698</v>
      </c>
      <c r="C1671" s="1" t="n">
        <v>45203</v>
      </c>
      <c r="D1671" t="inlineStr">
        <is>
          <t>HALLANDS LÄN</t>
        </is>
      </c>
      <c r="E1671" t="inlineStr">
        <is>
          <t>LAHOLM</t>
        </is>
      </c>
      <c r="F1671" t="inlineStr">
        <is>
          <t>Kyrkan</t>
        </is>
      </c>
      <c r="G1671" t="n">
        <v>1.3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20414-2022</t>
        </is>
      </c>
      <c r="B1672" s="1" t="n">
        <v>44699</v>
      </c>
      <c r="C1672" s="1" t="n">
        <v>45203</v>
      </c>
      <c r="D1672" t="inlineStr">
        <is>
          <t>HALLANDS LÄN</t>
        </is>
      </c>
      <c r="E1672" t="inlineStr">
        <is>
          <t>HALMSTAD</t>
        </is>
      </c>
      <c r="F1672" t="inlineStr">
        <is>
          <t>Kommuner</t>
        </is>
      </c>
      <c r="G1672" t="n">
        <v>2.9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20495-2022</t>
        </is>
      </c>
      <c r="B1673" s="1" t="n">
        <v>44699</v>
      </c>
      <c r="C1673" s="1" t="n">
        <v>45203</v>
      </c>
      <c r="D1673" t="inlineStr">
        <is>
          <t>HALLANDS LÄN</t>
        </is>
      </c>
      <c r="E1673" t="inlineStr">
        <is>
          <t>VARBERG</t>
        </is>
      </c>
      <c r="G1673" t="n">
        <v>0.6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20419-2022</t>
        </is>
      </c>
      <c r="B1674" s="1" t="n">
        <v>44699</v>
      </c>
      <c r="C1674" s="1" t="n">
        <v>45203</v>
      </c>
      <c r="D1674" t="inlineStr">
        <is>
          <t>HALLANDS LÄN</t>
        </is>
      </c>
      <c r="E1674" t="inlineStr">
        <is>
          <t>HALMSTAD</t>
        </is>
      </c>
      <c r="F1674" t="inlineStr">
        <is>
          <t>Kommuner</t>
        </is>
      </c>
      <c r="G1674" t="n">
        <v>6.5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21320-2022</t>
        </is>
      </c>
      <c r="B1675" s="1" t="n">
        <v>44705</v>
      </c>
      <c r="C1675" s="1" t="n">
        <v>45203</v>
      </c>
      <c r="D1675" t="inlineStr">
        <is>
          <t>HALLANDS LÄN</t>
        </is>
      </c>
      <c r="E1675" t="inlineStr">
        <is>
          <t>HALMSTAD</t>
        </is>
      </c>
      <c r="G1675" t="n">
        <v>2.1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21587-2022</t>
        </is>
      </c>
      <c r="B1676" s="1" t="n">
        <v>44706</v>
      </c>
      <c r="C1676" s="1" t="n">
        <v>45203</v>
      </c>
      <c r="D1676" t="inlineStr">
        <is>
          <t>HALLANDS LÄN</t>
        </is>
      </c>
      <c r="E1676" t="inlineStr">
        <is>
          <t>HALMSTAD</t>
        </is>
      </c>
      <c r="F1676" t="inlineStr">
        <is>
          <t>Bergvik skog väst AB</t>
        </is>
      </c>
      <c r="G1676" t="n">
        <v>4.5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22015-2022</t>
        </is>
      </c>
      <c r="B1677" s="1" t="n">
        <v>44711</v>
      </c>
      <c r="C1677" s="1" t="n">
        <v>45203</v>
      </c>
      <c r="D1677" t="inlineStr">
        <is>
          <t>HALLANDS LÄN</t>
        </is>
      </c>
      <c r="E1677" t="inlineStr">
        <is>
          <t>HALMSTAD</t>
        </is>
      </c>
      <c r="G1677" t="n">
        <v>2.6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22070-2022</t>
        </is>
      </c>
      <c r="B1678" s="1" t="n">
        <v>44711</v>
      </c>
      <c r="C1678" s="1" t="n">
        <v>45203</v>
      </c>
      <c r="D1678" t="inlineStr">
        <is>
          <t>HALLANDS LÄN</t>
        </is>
      </c>
      <c r="E1678" t="inlineStr">
        <is>
          <t>HALMSTAD</t>
        </is>
      </c>
      <c r="G1678" t="n">
        <v>5.3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21992-2022</t>
        </is>
      </c>
      <c r="B1679" s="1" t="n">
        <v>44711</v>
      </c>
      <c r="C1679" s="1" t="n">
        <v>45203</v>
      </c>
      <c r="D1679" t="inlineStr">
        <is>
          <t>HALLANDS LÄN</t>
        </is>
      </c>
      <c r="E1679" t="inlineStr">
        <is>
          <t>VARBERG</t>
        </is>
      </c>
      <c r="G1679" t="n">
        <v>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21884-2022</t>
        </is>
      </c>
      <c r="B1680" s="1" t="n">
        <v>44711</v>
      </c>
      <c r="C1680" s="1" t="n">
        <v>45203</v>
      </c>
      <c r="D1680" t="inlineStr">
        <is>
          <t>HALLANDS LÄN</t>
        </is>
      </c>
      <c r="E1680" t="inlineStr">
        <is>
          <t>HALMSTAD</t>
        </is>
      </c>
      <c r="G1680" t="n">
        <v>2.6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21995-2022</t>
        </is>
      </c>
      <c r="B1681" s="1" t="n">
        <v>44711</v>
      </c>
      <c r="C1681" s="1" t="n">
        <v>45203</v>
      </c>
      <c r="D1681" t="inlineStr">
        <is>
          <t>HALLANDS LÄN</t>
        </is>
      </c>
      <c r="E1681" t="inlineStr">
        <is>
          <t>HYLTE</t>
        </is>
      </c>
      <c r="G1681" t="n">
        <v>2.5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22146-2022</t>
        </is>
      </c>
      <c r="B1682" s="1" t="n">
        <v>44712</v>
      </c>
      <c r="C1682" s="1" t="n">
        <v>45203</v>
      </c>
      <c r="D1682" t="inlineStr">
        <is>
          <t>HALLANDS LÄN</t>
        </is>
      </c>
      <c r="E1682" t="inlineStr">
        <is>
          <t>HALMSTAD</t>
        </is>
      </c>
      <c r="G1682" t="n">
        <v>5.4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22149-2022</t>
        </is>
      </c>
      <c r="B1683" s="1" t="n">
        <v>44712</v>
      </c>
      <c r="C1683" s="1" t="n">
        <v>45203</v>
      </c>
      <c r="D1683" t="inlineStr">
        <is>
          <t>HALLANDS LÄN</t>
        </is>
      </c>
      <c r="E1683" t="inlineStr">
        <is>
          <t>HALMSTAD</t>
        </is>
      </c>
      <c r="G1683" t="n">
        <v>9.699999999999999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22184-2022</t>
        </is>
      </c>
      <c r="B1684" s="1" t="n">
        <v>44712</v>
      </c>
      <c r="C1684" s="1" t="n">
        <v>45203</v>
      </c>
      <c r="D1684" t="inlineStr">
        <is>
          <t>HALLANDS LÄN</t>
        </is>
      </c>
      <c r="E1684" t="inlineStr">
        <is>
          <t>HYLTE</t>
        </is>
      </c>
      <c r="G1684" t="n">
        <v>1.2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22419-2022</t>
        </is>
      </c>
      <c r="B1685" s="1" t="n">
        <v>44713</v>
      </c>
      <c r="C1685" s="1" t="n">
        <v>45203</v>
      </c>
      <c r="D1685" t="inlineStr">
        <is>
          <t>HALLANDS LÄN</t>
        </is>
      </c>
      <c r="E1685" t="inlineStr">
        <is>
          <t>HALMSTAD</t>
        </is>
      </c>
      <c r="G1685" t="n">
        <v>2.2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22753-2022</t>
        </is>
      </c>
      <c r="B1686" s="1" t="n">
        <v>44714</v>
      </c>
      <c r="C1686" s="1" t="n">
        <v>45203</v>
      </c>
      <c r="D1686" t="inlineStr">
        <is>
          <t>HALLANDS LÄN</t>
        </is>
      </c>
      <c r="E1686" t="inlineStr">
        <is>
          <t>HYLTE</t>
        </is>
      </c>
      <c r="G1686" t="n">
        <v>0.8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22656-2022</t>
        </is>
      </c>
      <c r="B1687" s="1" t="n">
        <v>44714</v>
      </c>
      <c r="C1687" s="1" t="n">
        <v>45203</v>
      </c>
      <c r="D1687" t="inlineStr">
        <is>
          <t>HALLANDS LÄN</t>
        </is>
      </c>
      <c r="E1687" t="inlineStr">
        <is>
          <t>HYLTE</t>
        </is>
      </c>
      <c r="F1687" t="inlineStr">
        <is>
          <t>Bergvik skog väst AB</t>
        </is>
      </c>
      <c r="G1687" t="n">
        <v>5.5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22860-2022</t>
        </is>
      </c>
      <c r="B1688" s="1" t="n">
        <v>44715</v>
      </c>
      <c r="C1688" s="1" t="n">
        <v>45203</v>
      </c>
      <c r="D1688" t="inlineStr">
        <is>
          <t>HALLANDS LÄN</t>
        </is>
      </c>
      <c r="E1688" t="inlineStr">
        <is>
          <t>HALMSTAD</t>
        </is>
      </c>
      <c r="G1688" t="n">
        <v>5.6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22862-2022</t>
        </is>
      </c>
      <c r="B1689" s="1" t="n">
        <v>44715</v>
      </c>
      <c r="C1689" s="1" t="n">
        <v>45203</v>
      </c>
      <c r="D1689" t="inlineStr">
        <is>
          <t>HALLANDS LÄN</t>
        </is>
      </c>
      <c r="E1689" t="inlineStr">
        <is>
          <t>HALMSTAD</t>
        </is>
      </c>
      <c r="G1689" t="n">
        <v>6.1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22848-2022</t>
        </is>
      </c>
      <c r="B1690" s="1" t="n">
        <v>44715</v>
      </c>
      <c r="C1690" s="1" t="n">
        <v>45203</v>
      </c>
      <c r="D1690" t="inlineStr">
        <is>
          <t>HALLANDS LÄN</t>
        </is>
      </c>
      <c r="E1690" t="inlineStr">
        <is>
          <t>HALMSTAD</t>
        </is>
      </c>
      <c r="G1690" t="n">
        <v>9.5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23109-2022</t>
        </is>
      </c>
      <c r="B1691" s="1" t="n">
        <v>44719</v>
      </c>
      <c r="C1691" s="1" t="n">
        <v>45203</v>
      </c>
      <c r="D1691" t="inlineStr">
        <is>
          <t>HALLANDS LÄN</t>
        </is>
      </c>
      <c r="E1691" t="inlineStr">
        <is>
          <t>VARBERG</t>
        </is>
      </c>
      <c r="G1691" t="n">
        <v>1.2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23037-2022</t>
        </is>
      </c>
      <c r="B1692" s="1" t="n">
        <v>44719</v>
      </c>
      <c r="C1692" s="1" t="n">
        <v>45203</v>
      </c>
      <c r="D1692" t="inlineStr">
        <is>
          <t>HALLANDS LÄN</t>
        </is>
      </c>
      <c r="E1692" t="inlineStr">
        <is>
          <t>HYLTE</t>
        </is>
      </c>
      <c r="G1692" t="n">
        <v>1.1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23912-2022</t>
        </is>
      </c>
      <c r="B1693" s="1" t="n">
        <v>44722</v>
      </c>
      <c r="C1693" s="1" t="n">
        <v>45203</v>
      </c>
      <c r="D1693" t="inlineStr">
        <is>
          <t>HALLANDS LÄN</t>
        </is>
      </c>
      <c r="E1693" t="inlineStr">
        <is>
          <t>VARBERG</t>
        </is>
      </c>
      <c r="G1693" t="n">
        <v>6.2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23913-2022</t>
        </is>
      </c>
      <c r="B1694" s="1" t="n">
        <v>44722</v>
      </c>
      <c r="C1694" s="1" t="n">
        <v>45203</v>
      </c>
      <c r="D1694" t="inlineStr">
        <is>
          <t>HALLANDS LÄN</t>
        </is>
      </c>
      <c r="E1694" t="inlineStr">
        <is>
          <t>VARBERG</t>
        </is>
      </c>
      <c r="G1694" t="n">
        <v>0.6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24459-2022</t>
        </is>
      </c>
      <c r="B1695" s="1" t="n">
        <v>44726</v>
      </c>
      <c r="C1695" s="1" t="n">
        <v>45203</v>
      </c>
      <c r="D1695" t="inlineStr">
        <is>
          <t>HALLANDS LÄN</t>
        </is>
      </c>
      <c r="E1695" t="inlineStr">
        <is>
          <t>KUNGSBACKA</t>
        </is>
      </c>
      <c r="G1695" t="n">
        <v>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24543-2022</t>
        </is>
      </c>
      <c r="B1696" s="1" t="n">
        <v>44727</v>
      </c>
      <c r="C1696" s="1" t="n">
        <v>45203</v>
      </c>
      <c r="D1696" t="inlineStr">
        <is>
          <t>HALLANDS LÄN</t>
        </is>
      </c>
      <c r="E1696" t="inlineStr">
        <is>
          <t>VARBERG</t>
        </is>
      </c>
      <c r="G1696" t="n">
        <v>1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24624-2022</t>
        </is>
      </c>
      <c r="B1697" s="1" t="n">
        <v>44727</v>
      </c>
      <c r="C1697" s="1" t="n">
        <v>45203</v>
      </c>
      <c r="D1697" t="inlineStr">
        <is>
          <t>HALLANDS LÄN</t>
        </is>
      </c>
      <c r="E1697" t="inlineStr">
        <is>
          <t>FALKENBERG</t>
        </is>
      </c>
      <c r="G1697" t="n">
        <v>0.5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26108-2022</t>
        </is>
      </c>
      <c r="B1698" s="1" t="n">
        <v>44734</v>
      </c>
      <c r="C1698" s="1" t="n">
        <v>45203</v>
      </c>
      <c r="D1698" t="inlineStr">
        <is>
          <t>HALLANDS LÄN</t>
        </is>
      </c>
      <c r="E1698" t="inlineStr">
        <is>
          <t>HALMSTAD</t>
        </is>
      </c>
      <c r="G1698" t="n">
        <v>2.6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26102-2022</t>
        </is>
      </c>
      <c r="B1699" s="1" t="n">
        <v>44734</v>
      </c>
      <c r="C1699" s="1" t="n">
        <v>45203</v>
      </c>
      <c r="D1699" t="inlineStr">
        <is>
          <t>HALLANDS LÄN</t>
        </is>
      </c>
      <c r="E1699" t="inlineStr">
        <is>
          <t>HALMSTAD</t>
        </is>
      </c>
      <c r="G1699" t="n">
        <v>0.8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26363-2022</t>
        </is>
      </c>
      <c r="B1700" s="1" t="n">
        <v>44735</v>
      </c>
      <c r="C1700" s="1" t="n">
        <v>45203</v>
      </c>
      <c r="D1700" t="inlineStr">
        <is>
          <t>HALLANDS LÄN</t>
        </is>
      </c>
      <c r="E1700" t="inlineStr">
        <is>
          <t>HYLTE</t>
        </is>
      </c>
      <c r="G1700" t="n">
        <v>2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26379-2022</t>
        </is>
      </c>
      <c r="B1701" s="1" t="n">
        <v>44735</v>
      </c>
      <c r="C1701" s="1" t="n">
        <v>45203</v>
      </c>
      <c r="D1701" t="inlineStr">
        <is>
          <t>HALLANDS LÄN</t>
        </is>
      </c>
      <c r="E1701" t="inlineStr">
        <is>
          <t>HYLTE</t>
        </is>
      </c>
      <c r="G1701" t="n">
        <v>2.9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26312-2022</t>
        </is>
      </c>
      <c r="B1702" s="1" t="n">
        <v>44735</v>
      </c>
      <c r="C1702" s="1" t="n">
        <v>45203</v>
      </c>
      <c r="D1702" t="inlineStr">
        <is>
          <t>HALLANDS LÄN</t>
        </is>
      </c>
      <c r="E1702" t="inlineStr">
        <is>
          <t>HYLTE</t>
        </is>
      </c>
      <c r="G1702" t="n">
        <v>2.8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26240-2022</t>
        </is>
      </c>
      <c r="B1703" s="1" t="n">
        <v>44735</v>
      </c>
      <c r="C1703" s="1" t="n">
        <v>45203</v>
      </c>
      <c r="D1703" t="inlineStr">
        <is>
          <t>HALLANDS LÄN</t>
        </is>
      </c>
      <c r="E1703" t="inlineStr">
        <is>
          <t>LAHOLM</t>
        </is>
      </c>
      <c r="G1703" t="n">
        <v>2.7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26677-2022</t>
        </is>
      </c>
      <c r="B1704" s="1" t="n">
        <v>44739</v>
      </c>
      <c r="C1704" s="1" t="n">
        <v>45203</v>
      </c>
      <c r="D1704" t="inlineStr">
        <is>
          <t>HALLANDS LÄN</t>
        </is>
      </c>
      <c r="E1704" t="inlineStr">
        <is>
          <t>LAHOLM</t>
        </is>
      </c>
      <c r="G1704" t="n">
        <v>1.2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26949-2022</t>
        </is>
      </c>
      <c r="B1705" s="1" t="n">
        <v>44740</v>
      </c>
      <c r="C1705" s="1" t="n">
        <v>45203</v>
      </c>
      <c r="D1705" t="inlineStr">
        <is>
          <t>HALLANDS LÄN</t>
        </is>
      </c>
      <c r="E1705" t="inlineStr">
        <is>
          <t>FALKENBERG</t>
        </is>
      </c>
      <c r="F1705" t="inlineStr">
        <is>
          <t>Kommuner</t>
        </is>
      </c>
      <c r="G1705" t="n">
        <v>7.4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26979-2022</t>
        </is>
      </c>
      <c r="B1706" s="1" t="n">
        <v>44740</v>
      </c>
      <c r="C1706" s="1" t="n">
        <v>45203</v>
      </c>
      <c r="D1706" t="inlineStr">
        <is>
          <t>HALLANDS LÄN</t>
        </is>
      </c>
      <c r="E1706" t="inlineStr">
        <is>
          <t>KUNGSBACKA</t>
        </is>
      </c>
      <c r="G1706" t="n">
        <v>5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27021-2022</t>
        </is>
      </c>
      <c r="B1707" s="1" t="n">
        <v>44740</v>
      </c>
      <c r="C1707" s="1" t="n">
        <v>45203</v>
      </c>
      <c r="D1707" t="inlineStr">
        <is>
          <t>HALLANDS LÄN</t>
        </is>
      </c>
      <c r="E1707" t="inlineStr">
        <is>
          <t>VARBERG</t>
        </is>
      </c>
      <c r="G1707" t="n">
        <v>5.3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27505-2022</t>
        </is>
      </c>
      <c r="B1708" s="1" t="n">
        <v>44742</v>
      </c>
      <c r="C1708" s="1" t="n">
        <v>45203</v>
      </c>
      <c r="D1708" t="inlineStr">
        <is>
          <t>HALLANDS LÄN</t>
        </is>
      </c>
      <c r="E1708" t="inlineStr">
        <is>
          <t>HALMSTAD</t>
        </is>
      </c>
      <c r="G1708" t="n">
        <v>1.7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28252-2022</t>
        </is>
      </c>
      <c r="B1709" s="1" t="n">
        <v>44746</v>
      </c>
      <c r="C1709" s="1" t="n">
        <v>45203</v>
      </c>
      <c r="D1709" t="inlineStr">
        <is>
          <t>HALLANDS LÄN</t>
        </is>
      </c>
      <c r="E1709" t="inlineStr">
        <is>
          <t>LAHOLM</t>
        </is>
      </c>
      <c r="G1709" t="n">
        <v>4.7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28479-2022</t>
        </is>
      </c>
      <c r="B1710" s="1" t="n">
        <v>44747</v>
      </c>
      <c r="C1710" s="1" t="n">
        <v>45203</v>
      </c>
      <c r="D1710" t="inlineStr">
        <is>
          <t>HALLANDS LÄN</t>
        </is>
      </c>
      <c r="E1710" t="inlineStr">
        <is>
          <t>FALKENBERG</t>
        </is>
      </c>
      <c r="G1710" t="n">
        <v>3.5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28529-2022</t>
        </is>
      </c>
      <c r="B1711" s="1" t="n">
        <v>44748</v>
      </c>
      <c r="C1711" s="1" t="n">
        <v>45203</v>
      </c>
      <c r="D1711" t="inlineStr">
        <is>
          <t>HALLANDS LÄN</t>
        </is>
      </c>
      <c r="E1711" t="inlineStr">
        <is>
          <t>KUNGSBACKA</t>
        </is>
      </c>
      <c r="G1711" t="n">
        <v>7.2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29388-2022</t>
        </is>
      </c>
      <c r="B1712" s="1" t="n">
        <v>44753</v>
      </c>
      <c r="C1712" s="1" t="n">
        <v>45203</v>
      </c>
      <c r="D1712" t="inlineStr">
        <is>
          <t>HALLANDS LÄN</t>
        </is>
      </c>
      <c r="E1712" t="inlineStr">
        <is>
          <t>HYLTE</t>
        </is>
      </c>
      <c r="G1712" t="n">
        <v>2.1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29961-2022</t>
        </is>
      </c>
      <c r="B1713" s="1" t="n">
        <v>44756</v>
      </c>
      <c r="C1713" s="1" t="n">
        <v>45203</v>
      </c>
      <c r="D1713" t="inlineStr">
        <is>
          <t>HALLANDS LÄN</t>
        </is>
      </c>
      <c r="E1713" t="inlineStr">
        <is>
          <t>HYLTE</t>
        </is>
      </c>
      <c r="G1713" t="n">
        <v>0.5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29839-2022</t>
        </is>
      </c>
      <c r="B1714" s="1" t="n">
        <v>44756</v>
      </c>
      <c r="C1714" s="1" t="n">
        <v>45203</v>
      </c>
      <c r="D1714" t="inlineStr">
        <is>
          <t>HALLANDS LÄN</t>
        </is>
      </c>
      <c r="E1714" t="inlineStr">
        <is>
          <t>HALMSTAD</t>
        </is>
      </c>
      <c r="G1714" t="n">
        <v>0.8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29958-2022</t>
        </is>
      </c>
      <c r="B1715" s="1" t="n">
        <v>44756</v>
      </c>
      <c r="C1715" s="1" t="n">
        <v>45203</v>
      </c>
      <c r="D1715" t="inlineStr">
        <is>
          <t>HALLANDS LÄN</t>
        </is>
      </c>
      <c r="E1715" t="inlineStr">
        <is>
          <t>HYLTE</t>
        </is>
      </c>
      <c r="G1715" t="n">
        <v>3.2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30584-2022</t>
        </is>
      </c>
      <c r="B1716" s="1" t="n">
        <v>44762</v>
      </c>
      <c r="C1716" s="1" t="n">
        <v>45203</v>
      </c>
      <c r="D1716" t="inlineStr">
        <is>
          <t>HALLANDS LÄN</t>
        </is>
      </c>
      <c r="E1716" t="inlineStr">
        <is>
          <t>HYLTE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30573-2022</t>
        </is>
      </c>
      <c r="B1717" s="1" t="n">
        <v>44762</v>
      </c>
      <c r="C1717" s="1" t="n">
        <v>45203</v>
      </c>
      <c r="D1717" t="inlineStr">
        <is>
          <t>HALLANDS LÄN</t>
        </is>
      </c>
      <c r="E1717" t="inlineStr">
        <is>
          <t>VARBERG</t>
        </is>
      </c>
      <c r="G1717" t="n">
        <v>4.2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30625-2022</t>
        </is>
      </c>
      <c r="B1718" s="1" t="n">
        <v>44763</v>
      </c>
      <c r="C1718" s="1" t="n">
        <v>45203</v>
      </c>
      <c r="D1718" t="inlineStr">
        <is>
          <t>HALLANDS LÄN</t>
        </is>
      </c>
      <c r="E1718" t="inlineStr">
        <is>
          <t>FALKENBERG</t>
        </is>
      </c>
      <c r="G1718" t="n">
        <v>0.8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30784-2022</t>
        </is>
      </c>
      <c r="B1719" s="1" t="n">
        <v>44764</v>
      </c>
      <c r="C1719" s="1" t="n">
        <v>45203</v>
      </c>
      <c r="D1719" t="inlineStr">
        <is>
          <t>HALLANDS LÄN</t>
        </is>
      </c>
      <c r="E1719" t="inlineStr">
        <is>
          <t>VARBERG</t>
        </is>
      </c>
      <c r="G1719" t="n">
        <v>1.4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30901-2022</t>
        </is>
      </c>
      <c r="B1720" s="1" t="n">
        <v>44767</v>
      </c>
      <c r="C1720" s="1" t="n">
        <v>45203</v>
      </c>
      <c r="D1720" t="inlineStr">
        <is>
          <t>HALLANDS LÄN</t>
        </is>
      </c>
      <c r="E1720" t="inlineStr">
        <is>
          <t>KUNGSBACKA</t>
        </is>
      </c>
      <c r="G1720" t="n">
        <v>1.9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30912-2022</t>
        </is>
      </c>
      <c r="B1721" s="1" t="n">
        <v>44767</v>
      </c>
      <c r="C1721" s="1" t="n">
        <v>45203</v>
      </c>
      <c r="D1721" t="inlineStr">
        <is>
          <t>HALLANDS LÄN</t>
        </is>
      </c>
      <c r="E1721" t="inlineStr">
        <is>
          <t>VARBERG</t>
        </is>
      </c>
      <c r="G1721" t="n">
        <v>1.1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30910-2022</t>
        </is>
      </c>
      <c r="B1722" s="1" t="n">
        <v>44767</v>
      </c>
      <c r="C1722" s="1" t="n">
        <v>45203</v>
      </c>
      <c r="D1722" t="inlineStr">
        <is>
          <t>HALLANDS LÄN</t>
        </is>
      </c>
      <c r="E1722" t="inlineStr">
        <is>
          <t>VARBERG</t>
        </is>
      </c>
      <c r="G1722" t="n">
        <v>7.4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30913-2022</t>
        </is>
      </c>
      <c r="B1723" s="1" t="n">
        <v>44767</v>
      </c>
      <c r="C1723" s="1" t="n">
        <v>45203</v>
      </c>
      <c r="D1723" t="inlineStr">
        <is>
          <t>HALLANDS LÄN</t>
        </is>
      </c>
      <c r="E1723" t="inlineStr">
        <is>
          <t>VARBERG</t>
        </is>
      </c>
      <c r="G1723" t="n">
        <v>1.1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30952-2022</t>
        </is>
      </c>
      <c r="B1724" s="1" t="n">
        <v>44768</v>
      </c>
      <c r="C1724" s="1" t="n">
        <v>45203</v>
      </c>
      <c r="D1724" t="inlineStr">
        <is>
          <t>HALLANDS LÄN</t>
        </is>
      </c>
      <c r="E1724" t="inlineStr">
        <is>
          <t>KUNGSBACKA</t>
        </is>
      </c>
      <c r="G1724" t="n">
        <v>0.8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31280-2022</t>
        </is>
      </c>
      <c r="B1725" s="1" t="n">
        <v>44771</v>
      </c>
      <c r="C1725" s="1" t="n">
        <v>45203</v>
      </c>
      <c r="D1725" t="inlineStr">
        <is>
          <t>HALLANDS LÄN</t>
        </is>
      </c>
      <c r="E1725" t="inlineStr">
        <is>
          <t>LAHOLM</t>
        </is>
      </c>
      <c r="G1725" t="n">
        <v>1.4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31316-2022</t>
        </is>
      </c>
      <c r="B1726" s="1" t="n">
        <v>44774</v>
      </c>
      <c r="C1726" s="1" t="n">
        <v>45203</v>
      </c>
      <c r="D1726" t="inlineStr">
        <is>
          <t>HALLANDS LÄN</t>
        </is>
      </c>
      <c r="E1726" t="inlineStr">
        <is>
          <t>VARBERG</t>
        </is>
      </c>
      <c r="G1726" t="n">
        <v>3.9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31358-2022</t>
        </is>
      </c>
      <c r="B1727" s="1" t="n">
        <v>44774</v>
      </c>
      <c r="C1727" s="1" t="n">
        <v>45203</v>
      </c>
      <c r="D1727" t="inlineStr">
        <is>
          <t>HALLANDS LÄN</t>
        </is>
      </c>
      <c r="E1727" t="inlineStr">
        <is>
          <t>LAHOLM</t>
        </is>
      </c>
      <c r="G1727" t="n">
        <v>1.5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31376-2022</t>
        </is>
      </c>
      <c r="B1728" s="1" t="n">
        <v>44774</v>
      </c>
      <c r="C1728" s="1" t="n">
        <v>45203</v>
      </c>
      <c r="D1728" t="inlineStr">
        <is>
          <t>HALLANDS LÄN</t>
        </is>
      </c>
      <c r="E1728" t="inlineStr">
        <is>
          <t>LAHOLM</t>
        </is>
      </c>
      <c r="G1728" t="n">
        <v>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31547-2022</t>
        </is>
      </c>
      <c r="B1729" s="1" t="n">
        <v>44775</v>
      </c>
      <c r="C1729" s="1" t="n">
        <v>45203</v>
      </c>
      <c r="D1729" t="inlineStr">
        <is>
          <t>HALLANDS LÄN</t>
        </is>
      </c>
      <c r="E1729" t="inlineStr">
        <is>
          <t>HALMSTAD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31691-2022</t>
        </is>
      </c>
      <c r="B1730" s="1" t="n">
        <v>44776</v>
      </c>
      <c r="C1730" s="1" t="n">
        <v>45203</v>
      </c>
      <c r="D1730" t="inlineStr">
        <is>
          <t>HALLANDS LÄN</t>
        </is>
      </c>
      <c r="E1730" t="inlineStr">
        <is>
          <t>FALKENBERG</t>
        </is>
      </c>
      <c r="G1730" t="n">
        <v>1.6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32052-2022</t>
        </is>
      </c>
      <c r="B1731" s="1" t="n">
        <v>44778</v>
      </c>
      <c r="C1731" s="1" t="n">
        <v>45203</v>
      </c>
      <c r="D1731" t="inlineStr">
        <is>
          <t>HALLANDS LÄN</t>
        </is>
      </c>
      <c r="E1731" t="inlineStr">
        <is>
          <t>HYLTE</t>
        </is>
      </c>
      <c r="G1731" t="n">
        <v>1.8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32047-2022</t>
        </is>
      </c>
      <c r="B1732" s="1" t="n">
        <v>44778</v>
      </c>
      <c r="C1732" s="1" t="n">
        <v>45203</v>
      </c>
      <c r="D1732" t="inlineStr">
        <is>
          <t>HALLANDS LÄN</t>
        </is>
      </c>
      <c r="E1732" t="inlineStr">
        <is>
          <t>HYLTE</t>
        </is>
      </c>
      <c r="G1732" t="n">
        <v>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32049-2022</t>
        </is>
      </c>
      <c r="B1733" s="1" t="n">
        <v>44778</v>
      </c>
      <c r="C1733" s="1" t="n">
        <v>45203</v>
      </c>
      <c r="D1733" t="inlineStr">
        <is>
          <t>HALLANDS LÄN</t>
        </is>
      </c>
      <c r="E1733" t="inlineStr">
        <is>
          <t>HYLTE</t>
        </is>
      </c>
      <c r="G1733" t="n">
        <v>0.3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32699-2022</t>
        </is>
      </c>
      <c r="B1734" s="1" t="n">
        <v>44783</v>
      </c>
      <c r="C1734" s="1" t="n">
        <v>45203</v>
      </c>
      <c r="D1734" t="inlineStr">
        <is>
          <t>HALLANDS LÄN</t>
        </is>
      </c>
      <c r="E1734" t="inlineStr">
        <is>
          <t>KUNGSBACKA</t>
        </is>
      </c>
      <c r="G1734" t="n">
        <v>9.699999999999999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32698-2022</t>
        </is>
      </c>
      <c r="B1735" s="1" t="n">
        <v>44783</v>
      </c>
      <c r="C1735" s="1" t="n">
        <v>45203</v>
      </c>
      <c r="D1735" t="inlineStr">
        <is>
          <t>HALLANDS LÄN</t>
        </is>
      </c>
      <c r="E1735" t="inlineStr">
        <is>
          <t>KUNGSBACKA</t>
        </is>
      </c>
      <c r="G1735" t="n">
        <v>18.8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34211-2022</t>
        </is>
      </c>
      <c r="B1736" s="1" t="n">
        <v>44791</v>
      </c>
      <c r="C1736" s="1" t="n">
        <v>45203</v>
      </c>
      <c r="D1736" t="inlineStr">
        <is>
          <t>HALLANDS LÄN</t>
        </is>
      </c>
      <c r="E1736" t="inlineStr">
        <is>
          <t>KUNGSBACKA</t>
        </is>
      </c>
      <c r="G1736" t="n">
        <v>6.9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34985-2022</t>
        </is>
      </c>
      <c r="B1737" s="1" t="n">
        <v>44796</v>
      </c>
      <c r="C1737" s="1" t="n">
        <v>45203</v>
      </c>
      <c r="D1737" t="inlineStr">
        <is>
          <t>HALLANDS LÄN</t>
        </is>
      </c>
      <c r="E1737" t="inlineStr">
        <is>
          <t>LAHOLM</t>
        </is>
      </c>
      <c r="G1737" t="n">
        <v>1.2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35140-2022</t>
        </is>
      </c>
      <c r="B1738" s="1" t="n">
        <v>44797</v>
      </c>
      <c r="C1738" s="1" t="n">
        <v>45203</v>
      </c>
      <c r="D1738" t="inlineStr">
        <is>
          <t>HALLANDS LÄN</t>
        </is>
      </c>
      <c r="E1738" t="inlineStr">
        <is>
          <t>VARBERG</t>
        </is>
      </c>
      <c r="G1738" t="n">
        <v>1.6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35138-2022</t>
        </is>
      </c>
      <c r="B1739" s="1" t="n">
        <v>44797</v>
      </c>
      <c r="C1739" s="1" t="n">
        <v>45203</v>
      </c>
      <c r="D1739" t="inlineStr">
        <is>
          <t>HALLANDS LÄN</t>
        </is>
      </c>
      <c r="E1739" t="inlineStr">
        <is>
          <t>VARBERG</t>
        </is>
      </c>
      <c r="G1739" t="n">
        <v>0.9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35897-2022</t>
        </is>
      </c>
      <c r="B1740" s="1" t="n">
        <v>44802</v>
      </c>
      <c r="C1740" s="1" t="n">
        <v>45203</v>
      </c>
      <c r="D1740" t="inlineStr">
        <is>
          <t>HALLANDS LÄN</t>
        </is>
      </c>
      <c r="E1740" t="inlineStr">
        <is>
          <t>LAHOLM</t>
        </is>
      </c>
      <c r="G1740" t="n">
        <v>1.9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38174-2022</t>
        </is>
      </c>
      <c r="B1741" s="1" t="n">
        <v>44802</v>
      </c>
      <c r="C1741" s="1" t="n">
        <v>45203</v>
      </c>
      <c r="D1741" t="inlineStr">
        <is>
          <t>HALLANDS LÄN</t>
        </is>
      </c>
      <c r="E1741" t="inlineStr">
        <is>
          <t>HALMSTAD</t>
        </is>
      </c>
      <c r="G1741" t="n">
        <v>1.9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36995-2022</t>
        </is>
      </c>
      <c r="B1742" s="1" t="n">
        <v>44806</v>
      </c>
      <c r="C1742" s="1" t="n">
        <v>45203</v>
      </c>
      <c r="D1742" t="inlineStr">
        <is>
          <t>HALLANDS LÄN</t>
        </is>
      </c>
      <c r="E1742" t="inlineStr">
        <is>
          <t>FALKENBERG</t>
        </is>
      </c>
      <c r="G1742" t="n">
        <v>3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37705-2022</t>
        </is>
      </c>
      <c r="B1743" s="1" t="n">
        <v>44810</v>
      </c>
      <c r="C1743" s="1" t="n">
        <v>45203</v>
      </c>
      <c r="D1743" t="inlineStr">
        <is>
          <t>HALLANDS LÄN</t>
        </is>
      </c>
      <c r="E1743" t="inlineStr">
        <is>
          <t>LAHOLM</t>
        </is>
      </c>
      <c r="G1743" t="n">
        <v>1.8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37849-2022</t>
        </is>
      </c>
      <c r="B1744" s="1" t="n">
        <v>44811</v>
      </c>
      <c r="C1744" s="1" t="n">
        <v>45203</v>
      </c>
      <c r="D1744" t="inlineStr">
        <is>
          <t>HALLANDS LÄN</t>
        </is>
      </c>
      <c r="E1744" t="inlineStr">
        <is>
          <t>VARBERG</t>
        </is>
      </c>
      <c r="G1744" t="n">
        <v>1.3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37971-2022</t>
        </is>
      </c>
      <c r="B1745" s="1" t="n">
        <v>44811</v>
      </c>
      <c r="C1745" s="1" t="n">
        <v>45203</v>
      </c>
      <c r="D1745" t="inlineStr">
        <is>
          <t>HALLANDS LÄN</t>
        </is>
      </c>
      <c r="E1745" t="inlineStr">
        <is>
          <t>VARBERG</t>
        </is>
      </c>
      <c r="G1745" t="n">
        <v>2.2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38226-2022</t>
        </is>
      </c>
      <c r="B1746" s="1" t="n">
        <v>44812</v>
      </c>
      <c r="C1746" s="1" t="n">
        <v>45203</v>
      </c>
      <c r="D1746" t="inlineStr">
        <is>
          <t>HALLANDS LÄN</t>
        </is>
      </c>
      <c r="E1746" t="inlineStr">
        <is>
          <t>VARBERG</t>
        </is>
      </c>
      <c r="G1746" t="n">
        <v>1.7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38589-2022</t>
        </is>
      </c>
      <c r="B1747" s="1" t="n">
        <v>44813</v>
      </c>
      <c r="C1747" s="1" t="n">
        <v>45203</v>
      </c>
      <c r="D1747" t="inlineStr">
        <is>
          <t>HALLANDS LÄN</t>
        </is>
      </c>
      <c r="E1747" t="inlineStr">
        <is>
          <t>FALKENBERG</t>
        </is>
      </c>
      <c r="G1747" t="n">
        <v>5.6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39143-2022</t>
        </is>
      </c>
      <c r="B1748" s="1" t="n">
        <v>44817</v>
      </c>
      <c r="C1748" s="1" t="n">
        <v>45203</v>
      </c>
      <c r="D1748" t="inlineStr">
        <is>
          <t>HALLANDS LÄN</t>
        </is>
      </c>
      <c r="E1748" t="inlineStr">
        <is>
          <t>HYLTE</t>
        </is>
      </c>
      <c r="G1748" t="n">
        <v>1.9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39274-2022</t>
        </is>
      </c>
      <c r="B1749" s="1" t="n">
        <v>44817</v>
      </c>
      <c r="C1749" s="1" t="n">
        <v>45203</v>
      </c>
      <c r="D1749" t="inlineStr">
        <is>
          <t>HALLANDS LÄN</t>
        </is>
      </c>
      <c r="E1749" t="inlineStr">
        <is>
          <t>HALMSTAD</t>
        </is>
      </c>
      <c r="G1749" t="n">
        <v>2.9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39464-2022</t>
        </is>
      </c>
      <c r="B1750" s="1" t="n">
        <v>44818</v>
      </c>
      <c r="C1750" s="1" t="n">
        <v>45203</v>
      </c>
      <c r="D1750" t="inlineStr">
        <is>
          <t>HALLANDS LÄN</t>
        </is>
      </c>
      <c r="E1750" t="inlineStr">
        <is>
          <t>VARBERG</t>
        </is>
      </c>
      <c r="G1750" t="n">
        <v>2.5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39461-2022</t>
        </is>
      </c>
      <c r="B1751" s="1" t="n">
        <v>44818</v>
      </c>
      <c r="C1751" s="1" t="n">
        <v>45203</v>
      </c>
      <c r="D1751" t="inlineStr">
        <is>
          <t>HALLANDS LÄN</t>
        </is>
      </c>
      <c r="E1751" t="inlineStr">
        <is>
          <t>VARBERG</t>
        </is>
      </c>
      <c r="G1751" t="n">
        <v>3.2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39505-2022</t>
        </is>
      </c>
      <c r="B1752" s="1" t="n">
        <v>44818</v>
      </c>
      <c r="C1752" s="1" t="n">
        <v>45203</v>
      </c>
      <c r="D1752" t="inlineStr">
        <is>
          <t>HALLANDS LÄN</t>
        </is>
      </c>
      <c r="E1752" t="inlineStr">
        <is>
          <t>HALMSTAD</t>
        </is>
      </c>
      <c r="G1752" t="n">
        <v>2.3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39593-2022</t>
        </is>
      </c>
      <c r="B1753" s="1" t="n">
        <v>44818</v>
      </c>
      <c r="C1753" s="1" t="n">
        <v>45203</v>
      </c>
      <c r="D1753" t="inlineStr">
        <is>
          <t>HALLANDS LÄN</t>
        </is>
      </c>
      <c r="E1753" t="inlineStr">
        <is>
          <t>FALKENBERG</t>
        </is>
      </c>
      <c r="F1753" t="inlineStr">
        <is>
          <t>Bergvik skog väst AB</t>
        </is>
      </c>
      <c r="G1753" t="n">
        <v>3.1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40582-2022</t>
        </is>
      </c>
      <c r="B1754" s="1" t="n">
        <v>44819</v>
      </c>
      <c r="C1754" s="1" t="n">
        <v>45203</v>
      </c>
      <c r="D1754" t="inlineStr">
        <is>
          <t>HALLANDS LÄN</t>
        </is>
      </c>
      <c r="E1754" t="inlineStr">
        <is>
          <t>KUNGSBACKA</t>
        </is>
      </c>
      <c r="G1754" t="n">
        <v>4.1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40396-2022</t>
        </is>
      </c>
      <c r="B1755" s="1" t="n">
        <v>44823</v>
      </c>
      <c r="C1755" s="1" t="n">
        <v>45203</v>
      </c>
      <c r="D1755" t="inlineStr">
        <is>
          <t>HALLANDS LÄN</t>
        </is>
      </c>
      <c r="E1755" t="inlineStr">
        <is>
          <t>HALMSTAD</t>
        </is>
      </c>
      <c r="G1755" t="n">
        <v>1.2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40451-2022</t>
        </is>
      </c>
      <c r="B1756" s="1" t="n">
        <v>44823</v>
      </c>
      <c r="C1756" s="1" t="n">
        <v>45203</v>
      </c>
      <c r="D1756" t="inlineStr">
        <is>
          <t>HALLANDS LÄN</t>
        </is>
      </c>
      <c r="E1756" t="inlineStr">
        <is>
          <t>HYLTE</t>
        </is>
      </c>
      <c r="G1756" t="n">
        <v>7.4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40398-2022</t>
        </is>
      </c>
      <c r="B1757" s="1" t="n">
        <v>44823</v>
      </c>
      <c r="C1757" s="1" t="n">
        <v>45203</v>
      </c>
      <c r="D1757" t="inlineStr">
        <is>
          <t>HALLANDS LÄN</t>
        </is>
      </c>
      <c r="E1757" t="inlineStr">
        <is>
          <t>HALMSTAD</t>
        </is>
      </c>
      <c r="G1757" t="n">
        <v>2.7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41341-2022</t>
        </is>
      </c>
      <c r="B1758" s="1" t="n">
        <v>44824</v>
      </c>
      <c r="C1758" s="1" t="n">
        <v>45203</v>
      </c>
      <c r="D1758" t="inlineStr">
        <is>
          <t>HALLANDS LÄN</t>
        </is>
      </c>
      <c r="E1758" t="inlineStr">
        <is>
          <t>VARBERG</t>
        </is>
      </c>
      <c r="G1758" t="n">
        <v>1.4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41633-2022</t>
        </is>
      </c>
      <c r="B1759" s="1" t="n">
        <v>44827</v>
      </c>
      <c r="C1759" s="1" t="n">
        <v>45203</v>
      </c>
      <c r="D1759" t="inlineStr">
        <is>
          <t>HALLANDS LÄN</t>
        </is>
      </c>
      <c r="E1759" t="inlineStr">
        <is>
          <t>HALMSTAD</t>
        </is>
      </c>
      <c r="G1759" t="n">
        <v>0.5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41523-2022</t>
        </is>
      </c>
      <c r="B1760" s="1" t="n">
        <v>44827</v>
      </c>
      <c r="C1760" s="1" t="n">
        <v>45203</v>
      </c>
      <c r="D1760" t="inlineStr">
        <is>
          <t>HALLANDS LÄN</t>
        </is>
      </c>
      <c r="E1760" t="inlineStr">
        <is>
          <t>FALKENBERG</t>
        </is>
      </c>
      <c r="G1760" t="n">
        <v>0.9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41610-2022</t>
        </is>
      </c>
      <c r="B1761" s="1" t="n">
        <v>44827</v>
      </c>
      <c r="C1761" s="1" t="n">
        <v>45203</v>
      </c>
      <c r="D1761" t="inlineStr">
        <is>
          <t>HALLANDS LÄN</t>
        </is>
      </c>
      <c r="E1761" t="inlineStr">
        <is>
          <t>FALKENBERG</t>
        </is>
      </c>
      <c r="G1761" t="n">
        <v>3.2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41630-2022</t>
        </is>
      </c>
      <c r="B1762" s="1" t="n">
        <v>44827</v>
      </c>
      <c r="C1762" s="1" t="n">
        <v>45203</v>
      </c>
      <c r="D1762" t="inlineStr">
        <is>
          <t>HALLANDS LÄN</t>
        </is>
      </c>
      <c r="E1762" t="inlineStr">
        <is>
          <t>HALMSTAD</t>
        </is>
      </c>
      <c r="G1762" t="n">
        <v>0.6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41626-2022</t>
        </is>
      </c>
      <c r="B1763" s="1" t="n">
        <v>44827</v>
      </c>
      <c r="C1763" s="1" t="n">
        <v>45203</v>
      </c>
      <c r="D1763" t="inlineStr">
        <is>
          <t>HALLANDS LÄN</t>
        </is>
      </c>
      <c r="E1763" t="inlineStr">
        <is>
          <t>HALMSTAD</t>
        </is>
      </c>
      <c r="G1763" t="n">
        <v>0.8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41526-2022</t>
        </is>
      </c>
      <c r="B1764" s="1" t="n">
        <v>44827</v>
      </c>
      <c r="C1764" s="1" t="n">
        <v>45203</v>
      </c>
      <c r="D1764" t="inlineStr">
        <is>
          <t>HALLANDS LÄN</t>
        </is>
      </c>
      <c r="E1764" t="inlineStr">
        <is>
          <t>FALKENBERG</t>
        </is>
      </c>
      <c r="G1764" t="n">
        <v>4.9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41612-2022</t>
        </is>
      </c>
      <c r="B1765" s="1" t="n">
        <v>44827</v>
      </c>
      <c r="C1765" s="1" t="n">
        <v>45203</v>
      </c>
      <c r="D1765" t="inlineStr">
        <is>
          <t>HALLANDS LÄN</t>
        </is>
      </c>
      <c r="E1765" t="inlineStr">
        <is>
          <t>HALMSTAD</t>
        </is>
      </c>
      <c r="G1765" t="n">
        <v>1.7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41623-2022</t>
        </is>
      </c>
      <c r="B1766" s="1" t="n">
        <v>44827</v>
      </c>
      <c r="C1766" s="1" t="n">
        <v>45203</v>
      </c>
      <c r="D1766" t="inlineStr">
        <is>
          <t>HALLANDS LÄN</t>
        </is>
      </c>
      <c r="E1766" t="inlineStr">
        <is>
          <t>HALMSTAD</t>
        </is>
      </c>
      <c r="G1766" t="n">
        <v>1.9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41631-2022</t>
        </is>
      </c>
      <c r="B1767" s="1" t="n">
        <v>44827</v>
      </c>
      <c r="C1767" s="1" t="n">
        <v>45203</v>
      </c>
      <c r="D1767" t="inlineStr">
        <is>
          <t>HALLANDS LÄN</t>
        </is>
      </c>
      <c r="E1767" t="inlineStr">
        <is>
          <t>HALMSTAD</t>
        </is>
      </c>
      <c r="G1767" t="n">
        <v>0.8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41636-2022</t>
        </is>
      </c>
      <c r="B1768" s="1" t="n">
        <v>44827</v>
      </c>
      <c r="C1768" s="1" t="n">
        <v>45203</v>
      </c>
      <c r="D1768" t="inlineStr">
        <is>
          <t>HALLANDS LÄN</t>
        </is>
      </c>
      <c r="E1768" t="inlineStr">
        <is>
          <t>HALMSTAD</t>
        </is>
      </c>
      <c r="G1768" t="n">
        <v>1.1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41832-2022</t>
        </is>
      </c>
      <c r="B1769" s="1" t="n">
        <v>44828</v>
      </c>
      <c r="C1769" s="1" t="n">
        <v>45203</v>
      </c>
      <c r="D1769" t="inlineStr">
        <is>
          <t>HALLANDS LÄN</t>
        </is>
      </c>
      <c r="E1769" t="inlineStr">
        <is>
          <t>VARBERG</t>
        </is>
      </c>
      <c r="G1769" t="n">
        <v>3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42003-2022</t>
        </is>
      </c>
      <c r="B1770" s="1" t="n">
        <v>44830</v>
      </c>
      <c r="C1770" s="1" t="n">
        <v>45203</v>
      </c>
      <c r="D1770" t="inlineStr">
        <is>
          <t>HALLANDS LÄN</t>
        </is>
      </c>
      <c r="E1770" t="inlineStr">
        <is>
          <t>HYLTE</t>
        </is>
      </c>
      <c r="G1770" t="n">
        <v>5.9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42120-2022</t>
        </is>
      </c>
      <c r="B1771" s="1" t="n">
        <v>44830</v>
      </c>
      <c r="C1771" s="1" t="n">
        <v>45203</v>
      </c>
      <c r="D1771" t="inlineStr">
        <is>
          <t>HALLANDS LÄN</t>
        </is>
      </c>
      <c r="E1771" t="inlineStr">
        <is>
          <t>HYLTE</t>
        </is>
      </c>
      <c r="G1771" t="n">
        <v>0.7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42412-2022</t>
        </is>
      </c>
      <c r="B1772" s="1" t="n">
        <v>44831</v>
      </c>
      <c r="C1772" s="1" t="n">
        <v>45203</v>
      </c>
      <c r="D1772" t="inlineStr">
        <is>
          <t>HALLANDS LÄN</t>
        </is>
      </c>
      <c r="E1772" t="inlineStr">
        <is>
          <t>KUNGSBACKA</t>
        </is>
      </c>
      <c r="G1772" t="n">
        <v>1.6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42561-2022</t>
        </is>
      </c>
      <c r="B1773" s="1" t="n">
        <v>44831</v>
      </c>
      <c r="C1773" s="1" t="n">
        <v>45203</v>
      </c>
      <c r="D1773" t="inlineStr">
        <is>
          <t>HALLANDS LÄN</t>
        </is>
      </c>
      <c r="E1773" t="inlineStr">
        <is>
          <t>VARBERG</t>
        </is>
      </c>
      <c r="G1773" t="n">
        <v>5.3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42573-2022</t>
        </is>
      </c>
      <c r="B1774" s="1" t="n">
        <v>44831</v>
      </c>
      <c r="C1774" s="1" t="n">
        <v>45203</v>
      </c>
      <c r="D1774" t="inlineStr">
        <is>
          <t>HALLANDS LÄN</t>
        </is>
      </c>
      <c r="E1774" t="inlineStr">
        <is>
          <t>VARBERG</t>
        </is>
      </c>
      <c r="G1774" t="n">
        <v>2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42566-2022</t>
        </is>
      </c>
      <c r="B1775" s="1" t="n">
        <v>44831</v>
      </c>
      <c r="C1775" s="1" t="n">
        <v>45203</v>
      </c>
      <c r="D1775" t="inlineStr">
        <is>
          <t>HALLANDS LÄN</t>
        </is>
      </c>
      <c r="E1775" t="inlineStr">
        <is>
          <t>VARBERG</t>
        </is>
      </c>
      <c r="G1775" t="n">
        <v>5.8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42746-2022</t>
        </is>
      </c>
      <c r="B1776" s="1" t="n">
        <v>44832</v>
      </c>
      <c r="C1776" s="1" t="n">
        <v>45203</v>
      </c>
      <c r="D1776" t="inlineStr">
        <is>
          <t>HALLANDS LÄN</t>
        </is>
      </c>
      <c r="E1776" t="inlineStr">
        <is>
          <t>VARBERG</t>
        </is>
      </c>
      <c r="G1776" t="n">
        <v>2.1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43171-2022</t>
        </is>
      </c>
      <c r="B1777" s="1" t="n">
        <v>44834</v>
      </c>
      <c r="C1777" s="1" t="n">
        <v>45203</v>
      </c>
      <c r="D1777" t="inlineStr">
        <is>
          <t>HALLANDS LÄN</t>
        </is>
      </c>
      <c r="E1777" t="inlineStr">
        <is>
          <t>VARBERG</t>
        </is>
      </c>
      <c r="G1777" t="n">
        <v>6.8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43356-2022</t>
        </is>
      </c>
      <c r="B1778" s="1" t="n">
        <v>44834</v>
      </c>
      <c r="C1778" s="1" t="n">
        <v>45203</v>
      </c>
      <c r="D1778" t="inlineStr">
        <is>
          <t>HALLANDS LÄN</t>
        </is>
      </c>
      <c r="E1778" t="inlineStr">
        <is>
          <t>VARBERG</t>
        </is>
      </c>
      <c r="G1778" t="n">
        <v>0.4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43379-2022</t>
        </is>
      </c>
      <c r="B1779" s="1" t="n">
        <v>44834</v>
      </c>
      <c r="C1779" s="1" t="n">
        <v>45203</v>
      </c>
      <c r="D1779" t="inlineStr">
        <is>
          <t>HALLANDS LÄN</t>
        </is>
      </c>
      <c r="E1779" t="inlineStr">
        <is>
          <t>VARBERG</t>
        </is>
      </c>
      <c r="G1779" t="n">
        <v>0.9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43169-2022</t>
        </is>
      </c>
      <c r="B1780" s="1" t="n">
        <v>44834</v>
      </c>
      <c r="C1780" s="1" t="n">
        <v>45203</v>
      </c>
      <c r="D1780" t="inlineStr">
        <is>
          <t>HALLANDS LÄN</t>
        </is>
      </c>
      <c r="E1780" t="inlineStr">
        <is>
          <t>VARBERG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43329-2022</t>
        </is>
      </c>
      <c r="B1781" s="1" t="n">
        <v>44834</v>
      </c>
      <c r="C1781" s="1" t="n">
        <v>45203</v>
      </c>
      <c r="D1781" t="inlineStr">
        <is>
          <t>HALLANDS LÄN</t>
        </is>
      </c>
      <c r="E1781" t="inlineStr">
        <is>
          <t>VARBERG</t>
        </is>
      </c>
      <c r="G1781" t="n">
        <v>1.8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43474-2022</t>
        </is>
      </c>
      <c r="B1782" s="1" t="n">
        <v>44836</v>
      </c>
      <c r="C1782" s="1" t="n">
        <v>45203</v>
      </c>
      <c r="D1782" t="inlineStr">
        <is>
          <t>HALLANDS LÄN</t>
        </is>
      </c>
      <c r="E1782" t="inlineStr">
        <is>
          <t>FALKENBERG</t>
        </is>
      </c>
      <c r="G1782" t="n">
        <v>0.7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43681-2022</t>
        </is>
      </c>
      <c r="B1783" s="1" t="n">
        <v>44837</v>
      </c>
      <c r="C1783" s="1" t="n">
        <v>45203</v>
      </c>
      <c r="D1783" t="inlineStr">
        <is>
          <t>HALLANDS LÄN</t>
        </is>
      </c>
      <c r="E1783" t="inlineStr">
        <is>
          <t>VARBERG</t>
        </is>
      </c>
      <c r="G1783" t="n">
        <v>3.8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44157-2022</t>
        </is>
      </c>
      <c r="B1784" s="1" t="n">
        <v>44839</v>
      </c>
      <c r="C1784" s="1" t="n">
        <v>45203</v>
      </c>
      <c r="D1784" t="inlineStr">
        <is>
          <t>HALLANDS LÄN</t>
        </is>
      </c>
      <c r="E1784" t="inlineStr">
        <is>
          <t>VARBERG</t>
        </is>
      </c>
      <c r="G1784" t="n">
        <v>1.4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44770-2022</t>
        </is>
      </c>
      <c r="B1785" s="1" t="n">
        <v>44841</v>
      </c>
      <c r="C1785" s="1" t="n">
        <v>45203</v>
      </c>
      <c r="D1785" t="inlineStr">
        <is>
          <t>HALLANDS LÄN</t>
        </is>
      </c>
      <c r="E1785" t="inlineStr">
        <is>
          <t>VARBERG</t>
        </is>
      </c>
      <c r="G1785" t="n">
        <v>1.9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44984-2022</t>
        </is>
      </c>
      <c r="B1786" s="1" t="n">
        <v>44841</v>
      </c>
      <c r="C1786" s="1" t="n">
        <v>45203</v>
      </c>
      <c r="D1786" t="inlineStr">
        <is>
          <t>HALLANDS LÄN</t>
        </is>
      </c>
      <c r="E1786" t="inlineStr">
        <is>
          <t>KUNGSBACKA</t>
        </is>
      </c>
      <c r="G1786" t="n">
        <v>5.3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45453-2022</t>
        </is>
      </c>
      <c r="B1787" s="1" t="n">
        <v>44845</v>
      </c>
      <c r="C1787" s="1" t="n">
        <v>45203</v>
      </c>
      <c r="D1787" t="inlineStr">
        <is>
          <t>HALLANDS LÄN</t>
        </is>
      </c>
      <c r="E1787" t="inlineStr">
        <is>
          <t>HYLTE</t>
        </is>
      </c>
      <c r="G1787" t="n">
        <v>0.5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45585-2022</t>
        </is>
      </c>
      <c r="B1788" s="1" t="n">
        <v>44845</v>
      </c>
      <c r="C1788" s="1" t="n">
        <v>45203</v>
      </c>
      <c r="D1788" t="inlineStr">
        <is>
          <t>HALLANDS LÄN</t>
        </is>
      </c>
      <c r="E1788" t="inlineStr">
        <is>
          <t>HALMSTAD</t>
        </is>
      </c>
      <c r="F1788" t="inlineStr">
        <is>
          <t>Kyrkan</t>
        </is>
      </c>
      <c r="G1788" t="n">
        <v>1.7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45732-2022</t>
        </is>
      </c>
      <c r="B1789" s="1" t="n">
        <v>44846</v>
      </c>
      <c r="C1789" s="1" t="n">
        <v>45203</v>
      </c>
      <c r="D1789" t="inlineStr">
        <is>
          <t>HALLANDS LÄN</t>
        </is>
      </c>
      <c r="E1789" t="inlineStr">
        <is>
          <t>LAHOLM</t>
        </is>
      </c>
      <c r="G1789" t="n">
        <v>1.3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45914-2022</t>
        </is>
      </c>
      <c r="B1790" s="1" t="n">
        <v>44846</v>
      </c>
      <c r="C1790" s="1" t="n">
        <v>45203</v>
      </c>
      <c r="D1790" t="inlineStr">
        <is>
          <t>HALLANDS LÄN</t>
        </is>
      </c>
      <c r="E1790" t="inlineStr">
        <is>
          <t>FALKENBERG</t>
        </is>
      </c>
      <c r="G1790" t="n">
        <v>0.5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46250-2022</t>
        </is>
      </c>
      <c r="B1791" s="1" t="n">
        <v>44847</v>
      </c>
      <c r="C1791" s="1" t="n">
        <v>45203</v>
      </c>
      <c r="D1791" t="inlineStr">
        <is>
          <t>HALLANDS LÄN</t>
        </is>
      </c>
      <c r="E1791" t="inlineStr">
        <is>
          <t>HYLTE</t>
        </is>
      </c>
      <c r="G1791" t="n">
        <v>0.9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46253-2022</t>
        </is>
      </c>
      <c r="B1792" s="1" t="n">
        <v>44847</v>
      </c>
      <c r="C1792" s="1" t="n">
        <v>45203</v>
      </c>
      <c r="D1792" t="inlineStr">
        <is>
          <t>HALLANDS LÄN</t>
        </is>
      </c>
      <c r="E1792" t="inlineStr">
        <is>
          <t>HYLTE</t>
        </is>
      </c>
      <c r="G1792" t="n">
        <v>4.6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46251-2022</t>
        </is>
      </c>
      <c r="B1793" s="1" t="n">
        <v>44847</v>
      </c>
      <c r="C1793" s="1" t="n">
        <v>45203</v>
      </c>
      <c r="D1793" t="inlineStr">
        <is>
          <t>HALLANDS LÄN</t>
        </is>
      </c>
      <c r="E1793" t="inlineStr">
        <is>
          <t>HYLTE</t>
        </is>
      </c>
      <c r="G1793" t="n">
        <v>0.6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46518-2022</t>
        </is>
      </c>
      <c r="B1794" s="1" t="n">
        <v>44848</v>
      </c>
      <c r="C1794" s="1" t="n">
        <v>45203</v>
      </c>
      <c r="D1794" t="inlineStr">
        <is>
          <t>HALLANDS LÄN</t>
        </is>
      </c>
      <c r="E1794" t="inlineStr">
        <is>
          <t>VARBERG</t>
        </is>
      </c>
      <c r="G1794" t="n">
        <v>2.9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46508-2022</t>
        </is>
      </c>
      <c r="B1795" s="1" t="n">
        <v>44848</v>
      </c>
      <c r="C1795" s="1" t="n">
        <v>45203</v>
      </c>
      <c r="D1795" t="inlineStr">
        <is>
          <t>HALLANDS LÄN</t>
        </is>
      </c>
      <c r="E1795" t="inlineStr">
        <is>
          <t>HALMSTAD</t>
        </is>
      </c>
      <c r="G1795" t="n">
        <v>1.3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46771-2022</t>
        </is>
      </c>
      <c r="B1796" s="1" t="n">
        <v>44851</v>
      </c>
      <c r="C1796" s="1" t="n">
        <v>45203</v>
      </c>
      <c r="D1796" t="inlineStr">
        <is>
          <t>HALLANDS LÄN</t>
        </is>
      </c>
      <c r="E1796" t="inlineStr">
        <is>
          <t>VARBERG</t>
        </is>
      </c>
      <c r="G1796" t="n">
        <v>2.3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47205-2022</t>
        </is>
      </c>
      <c r="B1797" s="1" t="n">
        <v>44852</v>
      </c>
      <c r="C1797" s="1" t="n">
        <v>45203</v>
      </c>
      <c r="D1797" t="inlineStr">
        <is>
          <t>HALLANDS LÄN</t>
        </is>
      </c>
      <c r="E1797" t="inlineStr">
        <is>
          <t>FALKENBERG</t>
        </is>
      </c>
      <c r="G1797" t="n">
        <v>1.6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48708-2022</t>
        </is>
      </c>
      <c r="B1798" s="1" t="n">
        <v>44854</v>
      </c>
      <c r="C1798" s="1" t="n">
        <v>45203</v>
      </c>
      <c r="D1798" t="inlineStr">
        <is>
          <t>HALLANDS LÄN</t>
        </is>
      </c>
      <c r="E1798" t="inlineStr">
        <is>
          <t>HALMSTAD</t>
        </is>
      </c>
      <c r="G1798" t="n">
        <v>3.6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48674-2022</t>
        </is>
      </c>
      <c r="B1799" s="1" t="n">
        <v>44854</v>
      </c>
      <c r="C1799" s="1" t="n">
        <v>45203</v>
      </c>
      <c r="D1799" t="inlineStr">
        <is>
          <t>HALLANDS LÄN</t>
        </is>
      </c>
      <c r="E1799" t="inlineStr">
        <is>
          <t>HALMSTAD</t>
        </is>
      </c>
      <c r="G1799" t="n">
        <v>3.3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47842-2022</t>
        </is>
      </c>
      <c r="B1800" s="1" t="n">
        <v>44855</v>
      </c>
      <c r="C1800" s="1" t="n">
        <v>45203</v>
      </c>
      <c r="D1800" t="inlineStr">
        <is>
          <t>HALLANDS LÄN</t>
        </is>
      </c>
      <c r="E1800" t="inlineStr">
        <is>
          <t>HALMSTAD</t>
        </is>
      </c>
      <c r="G1800" t="n">
        <v>4.6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47937-2022</t>
        </is>
      </c>
      <c r="B1801" s="1" t="n">
        <v>44855</v>
      </c>
      <c r="C1801" s="1" t="n">
        <v>45203</v>
      </c>
      <c r="D1801" t="inlineStr">
        <is>
          <t>HALLANDS LÄN</t>
        </is>
      </c>
      <c r="E1801" t="inlineStr">
        <is>
          <t>LAHOLM</t>
        </is>
      </c>
      <c r="G1801" t="n">
        <v>1.8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49083-2022</t>
        </is>
      </c>
      <c r="B1802" s="1" t="n">
        <v>44860</v>
      </c>
      <c r="C1802" s="1" t="n">
        <v>45203</v>
      </c>
      <c r="D1802" t="inlineStr">
        <is>
          <t>HALLANDS LÄN</t>
        </is>
      </c>
      <c r="E1802" t="inlineStr">
        <is>
          <t>VARBERG</t>
        </is>
      </c>
      <c r="G1802" t="n">
        <v>13.3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50439-2022</t>
        </is>
      </c>
      <c r="B1803" s="1" t="n">
        <v>44860</v>
      </c>
      <c r="C1803" s="1" t="n">
        <v>45203</v>
      </c>
      <c r="D1803" t="inlineStr">
        <is>
          <t>HALLANDS LÄN</t>
        </is>
      </c>
      <c r="E1803" t="inlineStr">
        <is>
          <t>HALMSTAD</t>
        </is>
      </c>
      <c r="F1803" t="inlineStr">
        <is>
          <t>Bergvik skog väst AB</t>
        </is>
      </c>
      <c r="G1803" t="n">
        <v>6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49550-2022</t>
        </is>
      </c>
      <c r="B1804" s="1" t="n">
        <v>44862</v>
      </c>
      <c r="C1804" s="1" t="n">
        <v>45203</v>
      </c>
      <c r="D1804" t="inlineStr">
        <is>
          <t>HALLANDS LÄN</t>
        </is>
      </c>
      <c r="E1804" t="inlineStr">
        <is>
          <t>VARBERG</t>
        </is>
      </c>
      <c r="G1804" t="n">
        <v>1.4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49657-2022</t>
        </is>
      </c>
      <c r="B1805" s="1" t="n">
        <v>44862</v>
      </c>
      <c r="C1805" s="1" t="n">
        <v>45203</v>
      </c>
      <c r="D1805" t="inlineStr">
        <is>
          <t>HALLANDS LÄN</t>
        </is>
      </c>
      <c r="E1805" t="inlineStr">
        <is>
          <t>HALMSTAD</t>
        </is>
      </c>
      <c r="G1805" t="n">
        <v>1.7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49697-2022</t>
        </is>
      </c>
      <c r="B1806" s="1" t="n">
        <v>44862</v>
      </c>
      <c r="C1806" s="1" t="n">
        <v>45203</v>
      </c>
      <c r="D1806" t="inlineStr">
        <is>
          <t>HALLANDS LÄN</t>
        </is>
      </c>
      <c r="E1806" t="inlineStr">
        <is>
          <t>VARBERG</t>
        </is>
      </c>
      <c r="G1806" t="n">
        <v>0.8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50127-2022</t>
        </is>
      </c>
      <c r="B1807" s="1" t="n">
        <v>44865</v>
      </c>
      <c r="C1807" s="1" t="n">
        <v>45203</v>
      </c>
      <c r="D1807" t="inlineStr">
        <is>
          <t>HALLANDS LÄN</t>
        </is>
      </c>
      <c r="E1807" t="inlineStr">
        <is>
          <t>LAHOLM</t>
        </is>
      </c>
      <c r="F1807" t="inlineStr">
        <is>
          <t>Sveaskog</t>
        </is>
      </c>
      <c r="G1807" t="n">
        <v>2.2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50130-2022</t>
        </is>
      </c>
      <c r="B1808" s="1" t="n">
        <v>44865</v>
      </c>
      <c r="C1808" s="1" t="n">
        <v>45203</v>
      </c>
      <c r="D1808" t="inlineStr">
        <is>
          <t>HALLANDS LÄN</t>
        </is>
      </c>
      <c r="E1808" t="inlineStr">
        <is>
          <t>LAHOLM</t>
        </is>
      </c>
      <c r="F1808" t="inlineStr">
        <is>
          <t>Sveaskog</t>
        </is>
      </c>
      <c r="G1808" t="n">
        <v>0.9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51147-2022</t>
        </is>
      </c>
      <c r="B1809" s="1" t="n">
        <v>44865</v>
      </c>
      <c r="C1809" s="1" t="n">
        <v>45203</v>
      </c>
      <c r="D1809" t="inlineStr">
        <is>
          <t>HALLANDS LÄN</t>
        </is>
      </c>
      <c r="E1809" t="inlineStr">
        <is>
          <t>HYLTE</t>
        </is>
      </c>
      <c r="G1809" t="n">
        <v>5.6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51150-2022</t>
        </is>
      </c>
      <c r="B1810" s="1" t="n">
        <v>44865</v>
      </c>
      <c r="C1810" s="1" t="n">
        <v>45203</v>
      </c>
      <c r="D1810" t="inlineStr">
        <is>
          <t>HALLANDS LÄN</t>
        </is>
      </c>
      <c r="E1810" t="inlineStr">
        <is>
          <t>HYLTE</t>
        </is>
      </c>
      <c r="G1810" t="n">
        <v>3.4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50546-2022</t>
        </is>
      </c>
      <c r="B1811" s="1" t="n">
        <v>44866</v>
      </c>
      <c r="C1811" s="1" t="n">
        <v>45203</v>
      </c>
      <c r="D1811" t="inlineStr">
        <is>
          <t>HALLANDS LÄN</t>
        </is>
      </c>
      <c r="E1811" t="inlineStr">
        <is>
          <t>FALKENBERG</t>
        </is>
      </c>
      <c r="G1811" t="n">
        <v>0.9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50547-2022</t>
        </is>
      </c>
      <c r="B1812" s="1" t="n">
        <v>44866</v>
      </c>
      <c r="C1812" s="1" t="n">
        <v>45203</v>
      </c>
      <c r="D1812" t="inlineStr">
        <is>
          <t>HALLANDS LÄN</t>
        </is>
      </c>
      <c r="E1812" t="inlineStr">
        <is>
          <t>FALKENBERG</t>
        </is>
      </c>
      <c r="G1812" t="n">
        <v>0.7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50805-2022</t>
        </is>
      </c>
      <c r="B1813" s="1" t="n">
        <v>44867</v>
      </c>
      <c r="C1813" s="1" t="n">
        <v>45203</v>
      </c>
      <c r="D1813" t="inlineStr">
        <is>
          <t>HALLANDS LÄN</t>
        </is>
      </c>
      <c r="E1813" t="inlineStr">
        <is>
          <t>VARBERG</t>
        </is>
      </c>
      <c r="G1813" t="n">
        <v>1.5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50718-2022</t>
        </is>
      </c>
      <c r="B1814" s="1" t="n">
        <v>44867</v>
      </c>
      <c r="C1814" s="1" t="n">
        <v>45203</v>
      </c>
      <c r="D1814" t="inlineStr">
        <is>
          <t>HALLANDS LÄN</t>
        </is>
      </c>
      <c r="E1814" t="inlineStr">
        <is>
          <t>FALKENBERG</t>
        </is>
      </c>
      <c r="G1814" t="n">
        <v>0.9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50852-2022</t>
        </is>
      </c>
      <c r="B1815" s="1" t="n">
        <v>44867</v>
      </c>
      <c r="C1815" s="1" t="n">
        <v>45203</v>
      </c>
      <c r="D1815" t="inlineStr">
        <is>
          <t>HALLANDS LÄN</t>
        </is>
      </c>
      <c r="E1815" t="inlineStr">
        <is>
          <t>VARBERG</t>
        </is>
      </c>
      <c r="G1815" t="n">
        <v>4.8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50988-2022</t>
        </is>
      </c>
      <c r="B1816" s="1" t="n">
        <v>44867</v>
      </c>
      <c r="C1816" s="1" t="n">
        <v>45203</v>
      </c>
      <c r="D1816" t="inlineStr">
        <is>
          <t>HALLANDS LÄN</t>
        </is>
      </c>
      <c r="E1816" t="inlineStr">
        <is>
          <t>VARBERG</t>
        </is>
      </c>
      <c r="G1816" t="n">
        <v>4.7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51054-2022</t>
        </is>
      </c>
      <c r="B1817" s="1" t="n">
        <v>44868</v>
      </c>
      <c r="C1817" s="1" t="n">
        <v>45203</v>
      </c>
      <c r="D1817" t="inlineStr">
        <is>
          <t>HALLANDS LÄN</t>
        </is>
      </c>
      <c r="E1817" t="inlineStr">
        <is>
          <t>FALKENBERG</t>
        </is>
      </c>
      <c r="G1817" t="n">
        <v>8.199999999999999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51285-2022</t>
        </is>
      </c>
      <c r="B1818" s="1" t="n">
        <v>44868</v>
      </c>
      <c r="C1818" s="1" t="n">
        <v>45203</v>
      </c>
      <c r="D1818" t="inlineStr">
        <is>
          <t>HALLANDS LÄN</t>
        </is>
      </c>
      <c r="E1818" t="inlineStr">
        <is>
          <t>VARBERG</t>
        </is>
      </c>
      <c r="G1818" t="n">
        <v>4.1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51223-2022</t>
        </is>
      </c>
      <c r="B1819" s="1" t="n">
        <v>44868</v>
      </c>
      <c r="C1819" s="1" t="n">
        <v>45203</v>
      </c>
      <c r="D1819" t="inlineStr">
        <is>
          <t>HALLANDS LÄN</t>
        </is>
      </c>
      <c r="E1819" t="inlineStr">
        <is>
          <t>HYLTE</t>
        </is>
      </c>
      <c r="G1819" t="n">
        <v>1.8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51332-2022</t>
        </is>
      </c>
      <c r="B1820" s="1" t="n">
        <v>44869</v>
      </c>
      <c r="C1820" s="1" t="n">
        <v>45203</v>
      </c>
      <c r="D1820" t="inlineStr">
        <is>
          <t>HALLANDS LÄN</t>
        </is>
      </c>
      <c r="E1820" t="inlineStr">
        <is>
          <t>KUNGSBACKA</t>
        </is>
      </c>
      <c r="G1820" t="n">
        <v>1.1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51515-2022</t>
        </is>
      </c>
      <c r="B1821" s="1" t="n">
        <v>44869</v>
      </c>
      <c r="C1821" s="1" t="n">
        <v>45203</v>
      </c>
      <c r="D1821" t="inlineStr">
        <is>
          <t>HALLANDS LÄN</t>
        </is>
      </c>
      <c r="E1821" t="inlineStr">
        <is>
          <t>LAHOLM</t>
        </is>
      </c>
      <c r="G1821" t="n">
        <v>1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51331-2022</t>
        </is>
      </c>
      <c r="B1822" s="1" t="n">
        <v>44869</v>
      </c>
      <c r="C1822" s="1" t="n">
        <v>45203</v>
      </c>
      <c r="D1822" t="inlineStr">
        <is>
          <t>HALLANDS LÄN</t>
        </is>
      </c>
      <c r="E1822" t="inlineStr">
        <is>
          <t>KUNGSBACKA</t>
        </is>
      </c>
      <c r="G1822" t="n">
        <v>1.7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51517-2022</t>
        </is>
      </c>
      <c r="B1823" s="1" t="n">
        <v>44869</v>
      </c>
      <c r="C1823" s="1" t="n">
        <v>45203</v>
      </c>
      <c r="D1823" t="inlineStr">
        <is>
          <t>HALLANDS LÄN</t>
        </is>
      </c>
      <c r="E1823" t="inlineStr">
        <is>
          <t>LAHOLM</t>
        </is>
      </c>
      <c r="G1823" t="n">
        <v>0.5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51512-2022</t>
        </is>
      </c>
      <c r="B1824" s="1" t="n">
        <v>44869</v>
      </c>
      <c r="C1824" s="1" t="n">
        <v>45203</v>
      </c>
      <c r="D1824" t="inlineStr">
        <is>
          <t>HALLANDS LÄN</t>
        </is>
      </c>
      <c r="E1824" t="inlineStr">
        <is>
          <t>HYLTE</t>
        </is>
      </c>
      <c r="G1824" t="n">
        <v>1.2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52596-2022</t>
        </is>
      </c>
      <c r="B1825" s="1" t="n">
        <v>44871</v>
      </c>
      <c r="C1825" s="1" t="n">
        <v>45203</v>
      </c>
      <c r="D1825" t="inlineStr">
        <is>
          <t>HALLANDS LÄN</t>
        </is>
      </c>
      <c r="E1825" t="inlineStr">
        <is>
          <t>FALKENBERG</t>
        </is>
      </c>
      <c r="G1825" t="n">
        <v>4.7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51938-2022</t>
        </is>
      </c>
      <c r="B1826" s="1" t="n">
        <v>44872</v>
      </c>
      <c r="C1826" s="1" t="n">
        <v>45203</v>
      </c>
      <c r="D1826" t="inlineStr">
        <is>
          <t>HALLANDS LÄN</t>
        </is>
      </c>
      <c r="E1826" t="inlineStr">
        <is>
          <t>HYLTE</t>
        </is>
      </c>
      <c r="G1826" t="n">
        <v>2.1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51802-2022</t>
        </is>
      </c>
      <c r="B1827" s="1" t="n">
        <v>44872</v>
      </c>
      <c r="C1827" s="1" t="n">
        <v>45203</v>
      </c>
      <c r="D1827" t="inlineStr">
        <is>
          <t>HALLANDS LÄN</t>
        </is>
      </c>
      <c r="E1827" t="inlineStr">
        <is>
          <t>LAHOLM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52102-2022</t>
        </is>
      </c>
      <c r="B1828" s="1" t="n">
        <v>44873</v>
      </c>
      <c r="C1828" s="1" t="n">
        <v>45203</v>
      </c>
      <c r="D1828" t="inlineStr">
        <is>
          <t>HALLANDS LÄN</t>
        </is>
      </c>
      <c r="E1828" t="inlineStr">
        <is>
          <t>HALMSTAD</t>
        </is>
      </c>
      <c r="G1828" t="n">
        <v>0.6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52248-2022</t>
        </is>
      </c>
      <c r="B1829" s="1" t="n">
        <v>44873</v>
      </c>
      <c r="C1829" s="1" t="n">
        <v>45203</v>
      </c>
      <c r="D1829" t="inlineStr">
        <is>
          <t>HALLANDS LÄN</t>
        </is>
      </c>
      <c r="E1829" t="inlineStr">
        <is>
          <t>HYLTE</t>
        </is>
      </c>
      <c r="G1829" t="n">
        <v>1.3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52055-2022</t>
        </is>
      </c>
      <c r="B1830" s="1" t="n">
        <v>44873</v>
      </c>
      <c r="C1830" s="1" t="n">
        <v>45203</v>
      </c>
      <c r="D1830" t="inlineStr">
        <is>
          <t>HALLANDS LÄN</t>
        </is>
      </c>
      <c r="E1830" t="inlineStr">
        <is>
          <t>LAHOLM</t>
        </is>
      </c>
      <c r="F1830" t="inlineStr">
        <is>
          <t>Sveaskog</t>
        </is>
      </c>
      <c r="G1830" t="n">
        <v>6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52317-2022</t>
        </is>
      </c>
      <c r="B1831" s="1" t="n">
        <v>44873</v>
      </c>
      <c r="C1831" s="1" t="n">
        <v>45203</v>
      </c>
      <c r="D1831" t="inlineStr">
        <is>
          <t>HALLANDS LÄN</t>
        </is>
      </c>
      <c r="E1831" t="inlineStr">
        <is>
          <t>KUNGSBACKA</t>
        </is>
      </c>
      <c r="G1831" t="n">
        <v>1.4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52056-2022</t>
        </is>
      </c>
      <c r="B1832" s="1" t="n">
        <v>44873</v>
      </c>
      <c r="C1832" s="1" t="n">
        <v>45203</v>
      </c>
      <c r="D1832" t="inlineStr">
        <is>
          <t>HALLANDS LÄN</t>
        </is>
      </c>
      <c r="E1832" t="inlineStr">
        <is>
          <t>LAHOLM</t>
        </is>
      </c>
      <c r="F1832" t="inlineStr">
        <is>
          <t>Sveaskog</t>
        </is>
      </c>
      <c r="G1832" t="n">
        <v>2.9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52143-2022</t>
        </is>
      </c>
      <c r="B1833" s="1" t="n">
        <v>44873</v>
      </c>
      <c r="C1833" s="1" t="n">
        <v>45203</v>
      </c>
      <c r="D1833" t="inlineStr">
        <is>
          <t>HALLANDS LÄN</t>
        </is>
      </c>
      <c r="E1833" t="inlineStr">
        <is>
          <t>FALKENBERG</t>
        </is>
      </c>
      <c r="G1833" t="n">
        <v>3.8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52507-2022</t>
        </is>
      </c>
      <c r="B1834" s="1" t="n">
        <v>44874</v>
      </c>
      <c r="C1834" s="1" t="n">
        <v>45203</v>
      </c>
      <c r="D1834" t="inlineStr">
        <is>
          <t>HALLANDS LÄN</t>
        </is>
      </c>
      <c r="E1834" t="inlineStr">
        <is>
          <t>VARBERG</t>
        </is>
      </c>
      <c r="G1834" t="n">
        <v>3.8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52639-2022</t>
        </is>
      </c>
      <c r="B1835" s="1" t="n">
        <v>44874</v>
      </c>
      <c r="C1835" s="1" t="n">
        <v>45203</v>
      </c>
      <c r="D1835" t="inlineStr">
        <is>
          <t>HALLANDS LÄN</t>
        </is>
      </c>
      <c r="E1835" t="inlineStr">
        <is>
          <t>KUNGSBACKA</t>
        </is>
      </c>
      <c r="G1835" t="n">
        <v>0.5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52358-2022</t>
        </is>
      </c>
      <c r="B1836" s="1" t="n">
        <v>44874</v>
      </c>
      <c r="C1836" s="1" t="n">
        <v>45203</v>
      </c>
      <c r="D1836" t="inlineStr">
        <is>
          <t>HALLANDS LÄN</t>
        </is>
      </c>
      <c r="E1836" t="inlineStr">
        <is>
          <t>VARBERG</t>
        </is>
      </c>
      <c r="G1836" t="n">
        <v>1.7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52640-2022</t>
        </is>
      </c>
      <c r="B1837" s="1" t="n">
        <v>44874</v>
      </c>
      <c r="C1837" s="1" t="n">
        <v>45203</v>
      </c>
      <c r="D1837" t="inlineStr">
        <is>
          <t>HALLANDS LÄN</t>
        </is>
      </c>
      <c r="E1837" t="inlineStr">
        <is>
          <t>VARBERG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52779-2022</t>
        </is>
      </c>
      <c r="B1838" s="1" t="n">
        <v>44875</v>
      </c>
      <c r="C1838" s="1" t="n">
        <v>45203</v>
      </c>
      <c r="D1838" t="inlineStr">
        <is>
          <t>HALLANDS LÄN</t>
        </is>
      </c>
      <c r="E1838" t="inlineStr">
        <is>
          <t>LAHOLM</t>
        </is>
      </c>
      <c r="G1838" t="n">
        <v>2.2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53763-2022</t>
        </is>
      </c>
      <c r="B1839" s="1" t="n">
        <v>44875</v>
      </c>
      <c r="C1839" s="1" t="n">
        <v>45203</v>
      </c>
      <c r="D1839" t="inlineStr">
        <is>
          <t>HALLANDS LÄN</t>
        </is>
      </c>
      <c r="E1839" t="inlineStr">
        <is>
          <t>HALMSTAD</t>
        </is>
      </c>
      <c r="G1839" t="n">
        <v>0.9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53039-2022</t>
        </is>
      </c>
      <c r="B1840" s="1" t="n">
        <v>44876</v>
      </c>
      <c r="C1840" s="1" t="n">
        <v>45203</v>
      </c>
      <c r="D1840" t="inlineStr">
        <is>
          <t>HALLANDS LÄN</t>
        </is>
      </c>
      <c r="E1840" t="inlineStr">
        <is>
          <t>VARBERG</t>
        </is>
      </c>
      <c r="G1840" t="n">
        <v>1.7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53267-2022</t>
        </is>
      </c>
      <c r="B1841" s="1" t="n">
        <v>44876</v>
      </c>
      <c r="C1841" s="1" t="n">
        <v>45203</v>
      </c>
      <c r="D1841" t="inlineStr">
        <is>
          <t>HALLANDS LÄN</t>
        </is>
      </c>
      <c r="E1841" t="inlineStr">
        <is>
          <t>HYLTE</t>
        </is>
      </c>
      <c r="G1841" t="n">
        <v>4.2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53041-2022</t>
        </is>
      </c>
      <c r="B1842" s="1" t="n">
        <v>44876</v>
      </c>
      <c r="C1842" s="1" t="n">
        <v>45203</v>
      </c>
      <c r="D1842" t="inlineStr">
        <is>
          <t>HALLANDS LÄN</t>
        </is>
      </c>
      <c r="E1842" t="inlineStr">
        <is>
          <t>VARBERG</t>
        </is>
      </c>
      <c r="G1842" t="n">
        <v>0.6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53462-2022</t>
        </is>
      </c>
      <c r="B1843" s="1" t="n">
        <v>44879</v>
      </c>
      <c r="C1843" s="1" t="n">
        <v>45203</v>
      </c>
      <c r="D1843" t="inlineStr">
        <is>
          <t>HALLANDS LÄN</t>
        </is>
      </c>
      <c r="E1843" t="inlineStr">
        <is>
          <t>LAHOLM</t>
        </is>
      </c>
      <c r="F1843" t="inlineStr">
        <is>
          <t>Sveaskog</t>
        </is>
      </c>
      <c r="G1843" t="n">
        <v>11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53465-2022</t>
        </is>
      </c>
      <c r="B1844" s="1" t="n">
        <v>44879</v>
      </c>
      <c r="C1844" s="1" t="n">
        <v>45203</v>
      </c>
      <c r="D1844" t="inlineStr">
        <is>
          <t>HALLANDS LÄN</t>
        </is>
      </c>
      <c r="E1844" t="inlineStr">
        <is>
          <t>HALMSTAD</t>
        </is>
      </c>
      <c r="G1844" t="n">
        <v>1.2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53550-2022</t>
        </is>
      </c>
      <c r="B1845" s="1" t="n">
        <v>44879</v>
      </c>
      <c r="C1845" s="1" t="n">
        <v>45203</v>
      </c>
      <c r="D1845" t="inlineStr">
        <is>
          <t>HALLANDS LÄN</t>
        </is>
      </c>
      <c r="E1845" t="inlineStr">
        <is>
          <t>HALMSTAD</t>
        </is>
      </c>
      <c r="G1845" t="n">
        <v>0.6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53809-2022</t>
        </is>
      </c>
      <c r="B1846" s="1" t="n">
        <v>44880</v>
      </c>
      <c r="C1846" s="1" t="n">
        <v>45203</v>
      </c>
      <c r="D1846" t="inlineStr">
        <is>
          <t>HALLANDS LÄN</t>
        </is>
      </c>
      <c r="E1846" t="inlineStr">
        <is>
          <t>FALKENBERG</t>
        </is>
      </c>
      <c r="G1846" t="n">
        <v>1.8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54121-2022</t>
        </is>
      </c>
      <c r="B1847" s="1" t="n">
        <v>44881</v>
      </c>
      <c r="C1847" s="1" t="n">
        <v>45203</v>
      </c>
      <c r="D1847" t="inlineStr">
        <is>
          <t>HALLANDS LÄN</t>
        </is>
      </c>
      <c r="E1847" t="inlineStr">
        <is>
          <t>FALKENBERG</t>
        </is>
      </c>
      <c r="G1847" t="n">
        <v>1.6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54115-2022</t>
        </is>
      </c>
      <c r="B1848" s="1" t="n">
        <v>44881</v>
      </c>
      <c r="C1848" s="1" t="n">
        <v>45203</v>
      </c>
      <c r="D1848" t="inlineStr">
        <is>
          <t>HALLANDS LÄN</t>
        </is>
      </c>
      <c r="E1848" t="inlineStr">
        <is>
          <t>FALKENBERG</t>
        </is>
      </c>
      <c r="G1848" t="n">
        <v>0.8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55257-2022</t>
        </is>
      </c>
      <c r="B1849" s="1" t="n">
        <v>44882</v>
      </c>
      <c r="C1849" s="1" t="n">
        <v>45203</v>
      </c>
      <c r="D1849" t="inlineStr">
        <is>
          <t>HALLANDS LÄN</t>
        </is>
      </c>
      <c r="E1849" t="inlineStr">
        <is>
          <t>FALKENBERG</t>
        </is>
      </c>
      <c r="G1849" t="n">
        <v>0.7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54802-2022</t>
        </is>
      </c>
      <c r="B1850" s="1" t="n">
        <v>44883</v>
      </c>
      <c r="C1850" s="1" t="n">
        <v>45203</v>
      </c>
      <c r="D1850" t="inlineStr">
        <is>
          <t>HALLANDS LÄN</t>
        </is>
      </c>
      <c r="E1850" t="inlineStr">
        <is>
          <t>LAHOLM</t>
        </is>
      </c>
      <c r="F1850" t="inlineStr">
        <is>
          <t>Kommuner</t>
        </is>
      </c>
      <c r="G1850" t="n">
        <v>4.4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54795-2022</t>
        </is>
      </c>
      <c r="B1851" s="1" t="n">
        <v>44883</v>
      </c>
      <c r="C1851" s="1" t="n">
        <v>45203</v>
      </c>
      <c r="D1851" t="inlineStr">
        <is>
          <t>HALLANDS LÄN</t>
        </is>
      </c>
      <c r="E1851" t="inlineStr">
        <is>
          <t>LAHOLM</t>
        </is>
      </c>
      <c r="F1851" t="inlineStr">
        <is>
          <t>Kommuner</t>
        </is>
      </c>
      <c r="G1851" t="n">
        <v>20.3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55107-2022</t>
        </is>
      </c>
      <c r="B1852" s="1" t="n">
        <v>44886</v>
      </c>
      <c r="C1852" s="1" t="n">
        <v>45203</v>
      </c>
      <c r="D1852" t="inlineStr">
        <is>
          <t>HALLANDS LÄN</t>
        </is>
      </c>
      <c r="E1852" t="inlineStr">
        <is>
          <t>LAHOLM</t>
        </is>
      </c>
      <c r="F1852" t="inlineStr">
        <is>
          <t>Sveaskog</t>
        </is>
      </c>
      <c r="G1852" t="n">
        <v>1.5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55270-2022</t>
        </is>
      </c>
      <c r="B1853" s="1" t="n">
        <v>44887</v>
      </c>
      <c r="C1853" s="1" t="n">
        <v>45203</v>
      </c>
      <c r="D1853" t="inlineStr">
        <is>
          <t>HALLANDS LÄN</t>
        </is>
      </c>
      <c r="E1853" t="inlineStr">
        <is>
          <t>FALKENBERG</t>
        </is>
      </c>
      <c r="G1853" t="n">
        <v>1.1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55417-2022</t>
        </is>
      </c>
      <c r="B1854" s="1" t="n">
        <v>44887</v>
      </c>
      <c r="C1854" s="1" t="n">
        <v>45203</v>
      </c>
      <c r="D1854" t="inlineStr">
        <is>
          <t>HALLANDS LÄN</t>
        </is>
      </c>
      <c r="E1854" t="inlineStr">
        <is>
          <t>HYLTE</t>
        </is>
      </c>
      <c r="G1854" t="n">
        <v>4.1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57211-2022</t>
        </is>
      </c>
      <c r="B1855" s="1" t="n">
        <v>44889</v>
      </c>
      <c r="C1855" s="1" t="n">
        <v>45203</v>
      </c>
      <c r="D1855" t="inlineStr">
        <is>
          <t>HALLANDS LÄN</t>
        </is>
      </c>
      <c r="E1855" t="inlineStr">
        <is>
          <t>HYLTE</t>
        </is>
      </c>
      <c r="G1855" t="n">
        <v>2.6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56451-2022</t>
        </is>
      </c>
      <c r="B1856" s="1" t="n">
        <v>44893</v>
      </c>
      <c r="C1856" s="1" t="n">
        <v>45203</v>
      </c>
      <c r="D1856" t="inlineStr">
        <is>
          <t>HALLANDS LÄN</t>
        </is>
      </c>
      <c r="E1856" t="inlineStr">
        <is>
          <t>FALKENBERG</t>
        </is>
      </c>
      <c r="G1856" t="n">
        <v>1.1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56496-2022</t>
        </is>
      </c>
      <c r="B1857" s="1" t="n">
        <v>44893</v>
      </c>
      <c r="C1857" s="1" t="n">
        <v>45203</v>
      </c>
      <c r="D1857" t="inlineStr">
        <is>
          <t>HALLANDS LÄN</t>
        </is>
      </c>
      <c r="E1857" t="inlineStr">
        <is>
          <t>HYLTE</t>
        </is>
      </c>
      <c r="G1857" t="n">
        <v>0.6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56453-2022</t>
        </is>
      </c>
      <c r="B1858" s="1" t="n">
        <v>44893</v>
      </c>
      <c r="C1858" s="1" t="n">
        <v>45203</v>
      </c>
      <c r="D1858" t="inlineStr">
        <is>
          <t>HALLANDS LÄN</t>
        </is>
      </c>
      <c r="E1858" t="inlineStr">
        <is>
          <t>LAHOLM</t>
        </is>
      </c>
      <c r="G1858" t="n">
        <v>0.7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57135-2022</t>
        </is>
      </c>
      <c r="B1859" s="1" t="n">
        <v>44895</v>
      </c>
      <c r="C1859" s="1" t="n">
        <v>45203</v>
      </c>
      <c r="D1859" t="inlineStr">
        <is>
          <t>HALLANDS LÄN</t>
        </is>
      </c>
      <c r="E1859" t="inlineStr">
        <is>
          <t>LAHOLM</t>
        </is>
      </c>
      <c r="G1859" t="n">
        <v>4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57562-2022</t>
        </is>
      </c>
      <c r="B1860" s="1" t="n">
        <v>44896</v>
      </c>
      <c r="C1860" s="1" t="n">
        <v>45203</v>
      </c>
      <c r="D1860" t="inlineStr">
        <is>
          <t>HALLANDS LÄN</t>
        </is>
      </c>
      <c r="E1860" t="inlineStr">
        <is>
          <t>VARBERG</t>
        </is>
      </c>
      <c r="G1860" t="n">
        <v>4.5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59254-2022</t>
        </is>
      </c>
      <c r="B1861" s="1" t="n">
        <v>44897</v>
      </c>
      <c r="C1861" s="1" t="n">
        <v>45203</v>
      </c>
      <c r="D1861" t="inlineStr">
        <is>
          <t>HALLANDS LÄN</t>
        </is>
      </c>
      <c r="E1861" t="inlineStr">
        <is>
          <t>HALMSTAD</t>
        </is>
      </c>
      <c r="F1861" t="inlineStr">
        <is>
          <t>Bergvik skog väst AB</t>
        </is>
      </c>
      <c r="G1861" t="n">
        <v>1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59260-2022</t>
        </is>
      </c>
      <c r="B1862" s="1" t="n">
        <v>44897</v>
      </c>
      <c r="C1862" s="1" t="n">
        <v>45203</v>
      </c>
      <c r="D1862" t="inlineStr">
        <is>
          <t>HALLANDS LÄN</t>
        </is>
      </c>
      <c r="E1862" t="inlineStr">
        <is>
          <t>HALMSTAD</t>
        </is>
      </c>
      <c r="F1862" t="inlineStr">
        <is>
          <t>Bergvik skog väst AB</t>
        </is>
      </c>
      <c r="G1862" t="n">
        <v>9.800000000000001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57852-2022</t>
        </is>
      </c>
      <c r="B1863" s="1" t="n">
        <v>44898</v>
      </c>
      <c r="C1863" s="1" t="n">
        <v>45203</v>
      </c>
      <c r="D1863" t="inlineStr">
        <is>
          <t>HALLANDS LÄN</t>
        </is>
      </c>
      <c r="E1863" t="inlineStr">
        <is>
          <t>FALKENBERG</t>
        </is>
      </c>
      <c r="G1863" t="n">
        <v>1.8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57938-2022</t>
        </is>
      </c>
      <c r="B1864" s="1" t="n">
        <v>44900</v>
      </c>
      <c r="C1864" s="1" t="n">
        <v>45203</v>
      </c>
      <c r="D1864" t="inlineStr">
        <is>
          <t>HALLANDS LÄN</t>
        </is>
      </c>
      <c r="E1864" t="inlineStr">
        <is>
          <t>HYLTE</t>
        </is>
      </c>
      <c r="G1864" t="n">
        <v>11.6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57950-2022</t>
        </is>
      </c>
      <c r="B1865" s="1" t="n">
        <v>44900</v>
      </c>
      <c r="C1865" s="1" t="n">
        <v>45203</v>
      </c>
      <c r="D1865" t="inlineStr">
        <is>
          <t>HALLANDS LÄN</t>
        </is>
      </c>
      <c r="E1865" t="inlineStr">
        <is>
          <t>HYLTE</t>
        </is>
      </c>
      <c r="G1865" t="n">
        <v>1.9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59494-2022</t>
        </is>
      </c>
      <c r="B1866" s="1" t="n">
        <v>44900</v>
      </c>
      <c r="C1866" s="1" t="n">
        <v>45203</v>
      </c>
      <c r="D1866" t="inlineStr">
        <is>
          <t>HALLANDS LÄN</t>
        </is>
      </c>
      <c r="E1866" t="inlineStr">
        <is>
          <t>HYLTE</t>
        </is>
      </c>
      <c r="G1866" t="n">
        <v>0.8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57948-2022</t>
        </is>
      </c>
      <c r="B1867" s="1" t="n">
        <v>44900</v>
      </c>
      <c r="C1867" s="1" t="n">
        <v>45203</v>
      </c>
      <c r="D1867" t="inlineStr">
        <is>
          <t>HALLANDS LÄN</t>
        </is>
      </c>
      <c r="E1867" t="inlineStr">
        <is>
          <t>HYLTE</t>
        </is>
      </c>
      <c r="G1867" t="n">
        <v>1.4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58006-2022</t>
        </is>
      </c>
      <c r="B1868" s="1" t="n">
        <v>44900</v>
      </c>
      <c r="C1868" s="1" t="n">
        <v>45203</v>
      </c>
      <c r="D1868" t="inlineStr">
        <is>
          <t>HALLANDS LÄN</t>
        </is>
      </c>
      <c r="E1868" t="inlineStr">
        <is>
          <t>FALKENBERG</t>
        </is>
      </c>
      <c r="G1868" t="n">
        <v>0.9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60152-2022</t>
        </is>
      </c>
      <c r="B1869" s="1" t="n">
        <v>44902</v>
      </c>
      <c r="C1869" s="1" t="n">
        <v>45203</v>
      </c>
      <c r="D1869" t="inlineStr">
        <is>
          <t>HALLANDS LÄN</t>
        </is>
      </c>
      <c r="E1869" t="inlineStr">
        <is>
          <t>LAHOLM</t>
        </is>
      </c>
      <c r="G1869" t="n">
        <v>7.8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60149-2022</t>
        </is>
      </c>
      <c r="B1870" s="1" t="n">
        <v>44902</v>
      </c>
      <c r="C1870" s="1" t="n">
        <v>45203</v>
      </c>
      <c r="D1870" t="inlineStr">
        <is>
          <t>HALLANDS LÄN</t>
        </is>
      </c>
      <c r="E1870" t="inlineStr">
        <is>
          <t>LAHOLM</t>
        </is>
      </c>
      <c r="G1870" t="n">
        <v>2.8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58534-2022</t>
        </is>
      </c>
      <c r="B1871" s="1" t="n">
        <v>44902</v>
      </c>
      <c r="C1871" s="1" t="n">
        <v>45203</v>
      </c>
      <c r="D1871" t="inlineStr">
        <is>
          <t>HALLANDS LÄN</t>
        </is>
      </c>
      <c r="E1871" t="inlineStr">
        <is>
          <t>FALKENBERG</t>
        </is>
      </c>
      <c r="G1871" t="n">
        <v>1.4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58817-2022</t>
        </is>
      </c>
      <c r="B1872" s="1" t="n">
        <v>44903</v>
      </c>
      <c r="C1872" s="1" t="n">
        <v>45203</v>
      </c>
      <c r="D1872" t="inlineStr">
        <is>
          <t>HALLANDS LÄN</t>
        </is>
      </c>
      <c r="E1872" t="inlineStr">
        <is>
          <t>HYLTE</t>
        </is>
      </c>
      <c r="G1872" t="n">
        <v>2.1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58813-2022</t>
        </is>
      </c>
      <c r="B1873" s="1" t="n">
        <v>44903</v>
      </c>
      <c r="C1873" s="1" t="n">
        <v>45203</v>
      </c>
      <c r="D1873" t="inlineStr">
        <is>
          <t>HALLANDS LÄN</t>
        </is>
      </c>
      <c r="E1873" t="inlineStr">
        <is>
          <t>HYLTE</t>
        </is>
      </c>
      <c r="G1873" t="n">
        <v>2.8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60909-2022</t>
        </is>
      </c>
      <c r="B1874" s="1" t="n">
        <v>44908</v>
      </c>
      <c r="C1874" s="1" t="n">
        <v>45203</v>
      </c>
      <c r="D1874" t="inlineStr">
        <is>
          <t>HALLANDS LÄN</t>
        </is>
      </c>
      <c r="E1874" t="inlineStr">
        <is>
          <t>FALKENBERG</t>
        </is>
      </c>
      <c r="G1874" t="n">
        <v>0.6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59921-2022</t>
        </is>
      </c>
      <c r="B1875" s="1" t="n">
        <v>44909</v>
      </c>
      <c r="C1875" s="1" t="n">
        <v>45203</v>
      </c>
      <c r="D1875" t="inlineStr">
        <is>
          <t>HALLANDS LÄN</t>
        </is>
      </c>
      <c r="E1875" t="inlineStr">
        <is>
          <t>LAHOLM</t>
        </is>
      </c>
      <c r="G1875" t="n">
        <v>1.3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60021-2022</t>
        </is>
      </c>
      <c r="B1876" s="1" t="n">
        <v>44909</v>
      </c>
      <c r="C1876" s="1" t="n">
        <v>45203</v>
      </c>
      <c r="D1876" t="inlineStr">
        <is>
          <t>HALLANDS LÄN</t>
        </is>
      </c>
      <c r="E1876" t="inlineStr">
        <is>
          <t>LAHOLM</t>
        </is>
      </c>
      <c r="G1876" t="n">
        <v>2.6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60232-2022</t>
        </is>
      </c>
      <c r="B1877" s="1" t="n">
        <v>44910</v>
      </c>
      <c r="C1877" s="1" t="n">
        <v>45203</v>
      </c>
      <c r="D1877" t="inlineStr">
        <is>
          <t>HALLANDS LÄN</t>
        </is>
      </c>
      <c r="E1877" t="inlineStr">
        <is>
          <t>FALKENBERG</t>
        </is>
      </c>
      <c r="G1877" t="n">
        <v>3.5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60264-2022</t>
        </is>
      </c>
      <c r="B1878" s="1" t="n">
        <v>44910</v>
      </c>
      <c r="C1878" s="1" t="n">
        <v>45203</v>
      </c>
      <c r="D1878" t="inlineStr">
        <is>
          <t>HALLANDS LÄN</t>
        </is>
      </c>
      <c r="E1878" t="inlineStr">
        <is>
          <t>FALKENBERG</t>
        </is>
      </c>
      <c r="G1878" t="n">
        <v>1.5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60222-2022</t>
        </is>
      </c>
      <c r="B1879" s="1" t="n">
        <v>44910</v>
      </c>
      <c r="C1879" s="1" t="n">
        <v>45203</v>
      </c>
      <c r="D1879" t="inlineStr">
        <is>
          <t>HALLANDS LÄN</t>
        </is>
      </c>
      <c r="E1879" t="inlineStr">
        <is>
          <t>HALMSTAD</t>
        </is>
      </c>
      <c r="G1879" t="n">
        <v>0.8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60239-2022</t>
        </is>
      </c>
      <c r="B1880" s="1" t="n">
        <v>44910</v>
      </c>
      <c r="C1880" s="1" t="n">
        <v>45203</v>
      </c>
      <c r="D1880" t="inlineStr">
        <is>
          <t>HALLANDS LÄN</t>
        </is>
      </c>
      <c r="E1880" t="inlineStr">
        <is>
          <t>FALKENBERG</t>
        </is>
      </c>
      <c r="G1880" t="n">
        <v>0.7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61078-2022</t>
        </is>
      </c>
      <c r="B1881" s="1" t="n">
        <v>44915</v>
      </c>
      <c r="C1881" s="1" t="n">
        <v>45203</v>
      </c>
      <c r="D1881" t="inlineStr">
        <is>
          <t>HALLANDS LÄN</t>
        </is>
      </c>
      <c r="E1881" t="inlineStr">
        <is>
          <t>VARBERG</t>
        </is>
      </c>
      <c r="G1881" t="n">
        <v>3.4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61546-2022</t>
        </is>
      </c>
      <c r="B1882" s="1" t="n">
        <v>44916</v>
      </c>
      <c r="C1882" s="1" t="n">
        <v>45203</v>
      </c>
      <c r="D1882" t="inlineStr">
        <is>
          <t>HALLANDS LÄN</t>
        </is>
      </c>
      <c r="E1882" t="inlineStr">
        <is>
          <t>FALKENBERG</t>
        </is>
      </c>
      <c r="G1882" t="n">
        <v>3.7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61797-2022</t>
        </is>
      </c>
      <c r="B1883" s="1" t="n">
        <v>44917</v>
      </c>
      <c r="C1883" s="1" t="n">
        <v>45203</v>
      </c>
      <c r="D1883" t="inlineStr">
        <is>
          <t>HALLANDS LÄN</t>
        </is>
      </c>
      <c r="E1883" t="inlineStr">
        <is>
          <t>FALKENBERG</t>
        </is>
      </c>
      <c r="G1883" t="n">
        <v>2.9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61757-2022</t>
        </is>
      </c>
      <c r="B1884" s="1" t="n">
        <v>44917</v>
      </c>
      <c r="C1884" s="1" t="n">
        <v>45203</v>
      </c>
      <c r="D1884" t="inlineStr">
        <is>
          <t>HALLANDS LÄN</t>
        </is>
      </c>
      <c r="E1884" t="inlineStr">
        <is>
          <t>HALMSTAD</t>
        </is>
      </c>
      <c r="G1884" t="n">
        <v>0.4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61966-2022</t>
        </is>
      </c>
      <c r="B1885" s="1" t="n">
        <v>44918</v>
      </c>
      <c r="C1885" s="1" t="n">
        <v>45203</v>
      </c>
      <c r="D1885" t="inlineStr">
        <is>
          <t>HALLANDS LÄN</t>
        </is>
      </c>
      <c r="E1885" t="inlineStr">
        <is>
          <t>VARBERG</t>
        </is>
      </c>
      <c r="G1885" t="n">
        <v>0.7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62190-2022</t>
        </is>
      </c>
      <c r="B1886" s="1" t="n">
        <v>44922</v>
      </c>
      <c r="C1886" s="1" t="n">
        <v>45203</v>
      </c>
      <c r="D1886" t="inlineStr">
        <is>
          <t>HALLANDS LÄN</t>
        </is>
      </c>
      <c r="E1886" t="inlineStr">
        <is>
          <t>HALMSTAD</t>
        </is>
      </c>
      <c r="G1886" t="n">
        <v>0.8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62189-2022</t>
        </is>
      </c>
      <c r="B1887" s="1" t="n">
        <v>44922</v>
      </c>
      <c r="C1887" s="1" t="n">
        <v>45203</v>
      </c>
      <c r="D1887" t="inlineStr">
        <is>
          <t>HALLANDS LÄN</t>
        </is>
      </c>
      <c r="E1887" t="inlineStr">
        <is>
          <t>HALMSTAD</t>
        </is>
      </c>
      <c r="G1887" t="n">
        <v>1.2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62755-2022</t>
        </is>
      </c>
      <c r="B1888" s="1" t="n">
        <v>44926</v>
      </c>
      <c r="C1888" s="1" t="n">
        <v>45203</v>
      </c>
      <c r="D1888" t="inlineStr">
        <is>
          <t>HALLANDS LÄN</t>
        </is>
      </c>
      <c r="E1888" t="inlineStr">
        <is>
          <t>FALKENBERG</t>
        </is>
      </c>
      <c r="F1888" t="inlineStr">
        <is>
          <t>Kyrkan</t>
        </is>
      </c>
      <c r="G1888" t="n">
        <v>9.4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62758-2022</t>
        </is>
      </c>
      <c r="B1889" s="1" t="n">
        <v>44926</v>
      </c>
      <c r="C1889" s="1" t="n">
        <v>45203</v>
      </c>
      <c r="D1889" t="inlineStr">
        <is>
          <t>HALLANDS LÄN</t>
        </is>
      </c>
      <c r="E1889" t="inlineStr">
        <is>
          <t>HYLTE</t>
        </is>
      </c>
      <c r="F1889" t="inlineStr">
        <is>
          <t>Kyrkan</t>
        </is>
      </c>
      <c r="G1889" t="n">
        <v>1.8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62764-2022</t>
        </is>
      </c>
      <c r="B1890" s="1" t="n">
        <v>44926</v>
      </c>
      <c r="C1890" s="1" t="n">
        <v>45203</v>
      </c>
      <c r="D1890" t="inlineStr">
        <is>
          <t>HALLANDS LÄN</t>
        </is>
      </c>
      <c r="E1890" t="inlineStr">
        <is>
          <t>VARBERG</t>
        </is>
      </c>
      <c r="G1890" t="n">
        <v>4.9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263-2023</t>
        </is>
      </c>
      <c r="B1891" s="1" t="n">
        <v>44928</v>
      </c>
      <c r="C1891" s="1" t="n">
        <v>45203</v>
      </c>
      <c r="D1891" t="inlineStr">
        <is>
          <t>HALLANDS LÄN</t>
        </is>
      </c>
      <c r="E1891" t="inlineStr">
        <is>
          <t>LAHOLM</t>
        </is>
      </c>
      <c r="F1891" t="inlineStr">
        <is>
          <t>Kommuner</t>
        </is>
      </c>
      <c r="G1891" t="n">
        <v>12.2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264-2023</t>
        </is>
      </c>
      <c r="B1892" s="1" t="n">
        <v>44928</v>
      </c>
      <c r="C1892" s="1" t="n">
        <v>45203</v>
      </c>
      <c r="D1892" t="inlineStr">
        <is>
          <t>HALLANDS LÄN</t>
        </is>
      </c>
      <c r="E1892" t="inlineStr">
        <is>
          <t>LAHOLM</t>
        </is>
      </c>
      <c r="G1892" t="n">
        <v>6.5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659-2023</t>
        </is>
      </c>
      <c r="B1893" s="1" t="n">
        <v>44930</v>
      </c>
      <c r="C1893" s="1" t="n">
        <v>45203</v>
      </c>
      <c r="D1893" t="inlineStr">
        <is>
          <t>HALLANDS LÄN</t>
        </is>
      </c>
      <c r="E1893" t="inlineStr">
        <is>
          <t>LAHOLM</t>
        </is>
      </c>
      <c r="G1893" t="n">
        <v>0.7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620-2023</t>
        </is>
      </c>
      <c r="B1894" s="1" t="n">
        <v>44930</v>
      </c>
      <c r="C1894" s="1" t="n">
        <v>45203</v>
      </c>
      <c r="D1894" t="inlineStr">
        <is>
          <t>HALLANDS LÄN</t>
        </is>
      </c>
      <c r="E1894" t="inlineStr">
        <is>
          <t>LAHOLM</t>
        </is>
      </c>
      <c r="G1894" t="n">
        <v>1.4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1765-2023</t>
        </is>
      </c>
      <c r="B1895" s="1" t="n">
        <v>44936</v>
      </c>
      <c r="C1895" s="1" t="n">
        <v>45203</v>
      </c>
      <c r="D1895" t="inlineStr">
        <is>
          <t>HALLANDS LÄN</t>
        </is>
      </c>
      <c r="E1895" t="inlineStr">
        <is>
          <t>KUNGSBACKA</t>
        </is>
      </c>
      <c r="G1895" t="n">
        <v>7.3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1755-2023</t>
        </is>
      </c>
      <c r="B1896" s="1" t="n">
        <v>44938</v>
      </c>
      <c r="C1896" s="1" t="n">
        <v>45203</v>
      </c>
      <c r="D1896" t="inlineStr">
        <is>
          <t>HALLANDS LÄN</t>
        </is>
      </c>
      <c r="E1896" t="inlineStr">
        <is>
          <t>HALMSTAD</t>
        </is>
      </c>
      <c r="G1896" t="n">
        <v>0.9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1848-2023</t>
        </is>
      </c>
      <c r="B1897" s="1" t="n">
        <v>44938</v>
      </c>
      <c r="C1897" s="1" t="n">
        <v>45203</v>
      </c>
      <c r="D1897" t="inlineStr">
        <is>
          <t>HALLANDS LÄN</t>
        </is>
      </c>
      <c r="E1897" t="inlineStr">
        <is>
          <t>FALKENBERG</t>
        </is>
      </c>
      <c r="G1897" t="n">
        <v>0.5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1849-2023</t>
        </is>
      </c>
      <c r="B1898" s="1" t="n">
        <v>44938</v>
      </c>
      <c r="C1898" s="1" t="n">
        <v>45203</v>
      </c>
      <c r="D1898" t="inlineStr">
        <is>
          <t>HALLANDS LÄN</t>
        </is>
      </c>
      <c r="E1898" t="inlineStr">
        <is>
          <t>FALKENBERG</t>
        </is>
      </c>
      <c r="G1898" t="n">
        <v>0.1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1850-2023</t>
        </is>
      </c>
      <c r="B1899" s="1" t="n">
        <v>44938</v>
      </c>
      <c r="C1899" s="1" t="n">
        <v>45203</v>
      </c>
      <c r="D1899" t="inlineStr">
        <is>
          <t>HALLANDS LÄN</t>
        </is>
      </c>
      <c r="E1899" t="inlineStr">
        <is>
          <t>FALKENBERG</t>
        </is>
      </c>
      <c r="G1899" t="n">
        <v>0.8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2415-2023</t>
        </is>
      </c>
      <c r="B1900" s="1" t="n">
        <v>44942</v>
      </c>
      <c r="C1900" s="1" t="n">
        <v>45203</v>
      </c>
      <c r="D1900" t="inlineStr">
        <is>
          <t>HALLANDS LÄN</t>
        </is>
      </c>
      <c r="E1900" t="inlineStr">
        <is>
          <t>KUNGSBACKA</t>
        </is>
      </c>
      <c r="G1900" t="n">
        <v>19.2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2626-2023</t>
        </is>
      </c>
      <c r="B1901" s="1" t="n">
        <v>44942</v>
      </c>
      <c r="C1901" s="1" t="n">
        <v>45203</v>
      </c>
      <c r="D1901" t="inlineStr">
        <is>
          <t>HALLANDS LÄN</t>
        </is>
      </c>
      <c r="E1901" t="inlineStr">
        <is>
          <t>LAHOLM</t>
        </is>
      </c>
      <c r="G1901" t="n">
        <v>2.1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2548-2023</t>
        </is>
      </c>
      <c r="B1902" s="1" t="n">
        <v>44943</v>
      </c>
      <c r="C1902" s="1" t="n">
        <v>45203</v>
      </c>
      <c r="D1902" t="inlineStr">
        <is>
          <t>HALLANDS LÄN</t>
        </is>
      </c>
      <c r="E1902" t="inlineStr">
        <is>
          <t>LAHOLM</t>
        </is>
      </c>
      <c r="F1902" t="inlineStr">
        <is>
          <t>Kommuner</t>
        </is>
      </c>
      <c r="G1902" t="n">
        <v>0.6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2550-2023</t>
        </is>
      </c>
      <c r="B1903" s="1" t="n">
        <v>44943</v>
      </c>
      <c r="C1903" s="1" t="n">
        <v>45203</v>
      </c>
      <c r="D1903" t="inlineStr">
        <is>
          <t>HALLANDS LÄN</t>
        </is>
      </c>
      <c r="E1903" t="inlineStr">
        <is>
          <t>LAHOLM</t>
        </is>
      </c>
      <c r="F1903" t="inlineStr">
        <is>
          <t>Kommuner</t>
        </is>
      </c>
      <c r="G1903" t="n">
        <v>7.6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2552-2023</t>
        </is>
      </c>
      <c r="B1904" s="1" t="n">
        <v>44943</v>
      </c>
      <c r="C1904" s="1" t="n">
        <v>45203</v>
      </c>
      <c r="D1904" t="inlineStr">
        <is>
          <t>HALLANDS LÄN</t>
        </is>
      </c>
      <c r="E1904" t="inlineStr">
        <is>
          <t>LAHOLM</t>
        </is>
      </c>
      <c r="F1904" t="inlineStr">
        <is>
          <t>Kommuner</t>
        </is>
      </c>
      <c r="G1904" t="n">
        <v>5.5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2881-2023</t>
        </is>
      </c>
      <c r="B1905" s="1" t="n">
        <v>44945</v>
      </c>
      <c r="C1905" s="1" t="n">
        <v>45203</v>
      </c>
      <c r="D1905" t="inlineStr">
        <is>
          <t>HALLANDS LÄN</t>
        </is>
      </c>
      <c r="E1905" t="inlineStr">
        <is>
          <t>KUNGSBACKA</t>
        </is>
      </c>
      <c r="G1905" t="n">
        <v>1.1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3170-2023</t>
        </is>
      </c>
      <c r="B1906" s="1" t="n">
        <v>44946</v>
      </c>
      <c r="C1906" s="1" t="n">
        <v>45203</v>
      </c>
      <c r="D1906" t="inlineStr">
        <is>
          <t>HALLANDS LÄN</t>
        </is>
      </c>
      <c r="E1906" t="inlineStr">
        <is>
          <t>FALKENBERG</t>
        </is>
      </c>
      <c r="G1906" t="n">
        <v>1.2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3177-2023</t>
        </is>
      </c>
      <c r="B1907" s="1" t="n">
        <v>44946</v>
      </c>
      <c r="C1907" s="1" t="n">
        <v>45203</v>
      </c>
      <c r="D1907" t="inlineStr">
        <is>
          <t>HALLANDS LÄN</t>
        </is>
      </c>
      <c r="E1907" t="inlineStr">
        <is>
          <t>FALKENBERG</t>
        </is>
      </c>
      <c r="G1907" t="n">
        <v>0.7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3052-2023</t>
        </is>
      </c>
      <c r="B1908" s="1" t="n">
        <v>44946</v>
      </c>
      <c r="C1908" s="1" t="n">
        <v>45203</v>
      </c>
      <c r="D1908" t="inlineStr">
        <is>
          <t>HALLANDS LÄN</t>
        </is>
      </c>
      <c r="E1908" t="inlineStr">
        <is>
          <t>FALKENBERG</t>
        </is>
      </c>
      <c r="G1908" t="n">
        <v>10.1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3061-2023</t>
        </is>
      </c>
      <c r="B1909" s="1" t="n">
        <v>44946</v>
      </c>
      <c r="C1909" s="1" t="n">
        <v>45203</v>
      </c>
      <c r="D1909" t="inlineStr">
        <is>
          <t>HALLANDS LÄN</t>
        </is>
      </c>
      <c r="E1909" t="inlineStr">
        <is>
          <t>FALKENBERG</t>
        </is>
      </c>
      <c r="G1909" t="n">
        <v>5.9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3175-2023</t>
        </is>
      </c>
      <c r="B1910" s="1" t="n">
        <v>44946</v>
      </c>
      <c r="C1910" s="1" t="n">
        <v>45203</v>
      </c>
      <c r="D1910" t="inlineStr">
        <is>
          <t>HALLANDS LÄN</t>
        </is>
      </c>
      <c r="E1910" t="inlineStr">
        <is>
          <t>FALKENBERG</t>
        </is>
      </c>
      <c r="G1910" t="n">
        <v>2.3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3171-2023</t>
        </is>
      </c>
      <c r="B1911" s="1" t="n">
        <v>44946</v>
      </c>
      <c r="C1911" s="1" t="n">
        <v>45203</v>
      </c>
      <c r="D1911" t="inlineStr">
        <is>
          <t>HALLANDS LÄN</t>
        </is>
      </c>
      <c r="E1911" t="inlineStr">
        <is>
          <t>FALKENBERG</t>
        </is>
      </c>
      <c r="G1911" t="n">
        <v>0.6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3178-2023</t>
        </is>
      </c>
      <c r="B1912" s="1" t="n">
        <v>44946</v>
      </c>
      <c r="C1912" s="1" t="n">
        <v>45203</v>
      </c>
      <c r="D1912" t="inlineStr">
        <is>
          <t>HALLANDS LÄN</t>
        </is>
      </c>
      <c r="E1912" t="inlineStr">
        <is>
          <t>FALKENBERG</t>
        </is>
      </c>
      <c r="G1912" t="n">
        <v>1.2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3427-2023</t>
        </is>
      </c>
      <c r="B1913" s="1" t="n">
        <v>44949</v>
      </c>
      <c r="C1913" s="1" t="n">
        <v>45203</v>
      </c>
      <c r="D1913" t="inlineStr">
        <is>
          <t>HALLANDS LÄN</t>
        </is>
      </c>
      <c r="E1913" t="inlineStr">
        <is>
          <t>LAHOLM</t>
        </is>
      </c>
      <c r="G1913" t="n">
        <v>1.6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3446-2023</t>
        </is>
      </c>
      <c r="B1914" s="1" t="n">
        <v>44949</v>
      </c>
      <c r="C1914" s="1" t="n">
        <v>45203</v>
      </c>
      <c r="D1914" t="inlineStr">
        <is>
          <t>HALLANDS LÄN</t>
        </is>
      </c>
      <c r="E1914" t="inlineStr">
        <is>
          <t>LAHOLM</t>
        </is>
      </c>
      <c r="G1914" t="n">
        <v>1.5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3437-2023</t>
        </is>
      </c>
      <c r="B1915" s="1" t="n">
        <v>44949</v>
      </c>
      <c r="C1915" s="1" t="n">
        <v>45203</v>
      </c>
      <c r="D1915" t="inlineStr">
        <is>
          <t>HALLANDS LÄN</t>
        </is>
      </c>
      <c r="E1915" t="inlineStr">
        <is>
          <t>VARBERG</t>
        </is>
      </c>
      <c r="G1915" t="n">
        <v>6.5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3651-2023</t>
        </is>
      </c>
      <c r="B1916" s="1" t="n">
        <v>44950</v>
      </c>
      <c r="C1916" s="1" t="n">
        <v>45203</v>
      </c>
      <c r="D1916" t="inlineStr">
        <is>
          <t>HALLANDS LÄN</t>
        </is>
      </c>
      <c r="E1916" t="inlineStr">
        <is>
          <t>VARBERG</t>
        </is>
      </c>
      <c r="G1916" t="n">
        <v>1.2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3821-2023</t>
        </is>
      </c>
      <c r="B1917" s="1" t="n">
        <v>44951</v>
      </c>
      <c r="C1917" s="1" t="n">
        <v>45203</v>
      </c>
      <c r="D1917" t="inlineStr">
        <is>
          <t>HALLANDS LÄN</t>
        </is>
      </c>
      <c r="E1917" t="inlineStr">
        <is>
          <t>LAHOLM</t>
        </is>
      </c>
      <c r="G1917" t="n">
        <v>4.1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3718-2023</t>
        </is>
      </c>
      <c r="B1918" s="1" t="n">
        <v>44951</v>
      </c>
      <c r="C1918" s="1" t="n">
        <v>45203</v>
      </c>
      <c r="D1918" t="inlineStr">
        <is>
          <t>HALLANDS LÄN</t>
        </is>
      </c>
      <c r="E1918" t="inlineStr">
        <is>
          <t>FALKENBERG</t>
        </is>
      </c>
      <c r="G1918" t="n">
        <v>3.4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3739-2023</t>
        </is>
      </c>
      <c r="B1919" s="1" t="n">
        <v>44951</v>
      </c>
      <c r="C1919" s="1" t="n">
        <v>45203</v>
      </c>
      <c r="D1919" t="inlineStr">
        <is>
          <t>HALLANDS LÄN</t>
        </is>
      </c>
      <c r="E1919" t="inlineStr">
        <is>
          <t>HYLTE</t>
        </is>
      </c>
      <c r="G1919" t="n">
        <v>1.6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4815-2023</t>
        </is>
      </c>
      <c r="B1920" s="1" t="n">
        <v>44952</v>
      </c>
      <c r="C1920" s="1" t="n">
        <v>45203</v>
      </c>
      <c r="D1920" t="inlineStr">
        <is>
          <t>HALLANDS LÄN</t>
        </is>
      </c>
      <c r="E1920" t="inlineStr">
        <is>
          <t>HALMSTAD</t>
        </is>
      </c>
      <c r="G1920" t="n">
        <v>0.9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4598-2023</t>
        </is>
      </c>
      <c r="B1921" s="1" t="n">
        <v>44956</v>
      </c>
      <c r="C1921" s="1" t="n">
        <v>45203</v>
      </c>
      <c r="D1921" t="inlineStr">
        <is>
          <t>HALLANDS LÄN</t>
        </is>
      </c>
      <c r="E1921" t="inlineStr">
        <is>
          <t>VARBERG</t>
        </is>
      </c>
      <c r="G1921" t="n">
        <v>2.2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4713-2023</t>
        </is>
      </c>
      <c r="B1922" s="1" t="n">
        <v>44957</v>
      </c>
      <c r="C1922" s="1" t="n">
        <v>45203</v>
      </c>
      <c r="D1922" t="inlineStr">
        <is>
          <t>HALLANDS LÄN</t>
        </is>
      </c>
      <c r="E1922" t="inlineStr">
        <is>
          <t>FALKENBERG</t>
        </is>
      </c>
      <c r="G1922" t="n">
        <v>2.4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4760-2023</t>
        </is>
      </c>
      <c r="B1923" s="1" t="n">
        <v>44957</v>
      </c>
      <c r="C1923" s="1" t="n">
        <v>45203</v>
      </c>
      <c r="D1923" t="inlineStr">
        <is>
          <t>HALLANDS LÄN</t>
        </is>
      </c>
      <c r="E1923" t="inlineStr">
        <is>
          <t>VARBERG</t>
        </is>
      </c>
      <c r="G1923" t="n">
        <v>2.7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4970-2023</t>
        </is>
      </c>
      <c r="B1924" s="1" t="n">
        <v>44958</v>
      </c>
      <c r="C1924" s="1" t="n">
        <v>45203</v>
      </c>
      <c r="D1924" t="inlineStr">
        <is>
          <t>HALLANDS LÄN</t>
        </is>
      </c>
      <c r="E1924" t="inlineStr">
        <is>
          <t>FALKENBERG</t>
        </is>
      </c>
      <c r="F1924" t="inlineStr">
        <is>
          <t>Kommuner</t>
        </is>
      </c>
      <c r="G1924" t="n">
        <v>1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4889-2023</t>
        </is>
      </c>
      <c r="B1925" s="1" t="n">
        <v>44958</v>
      </c>
      <c r="C1925" s="1" t="n">
        <v>45203</v>
      </c>
      <c r="D1925" t="inlineStr">
        <is>
          <t>HALLANDS LÄN</t>
        </is>
      </c>
      <c r="E1925" t="inlineStr">
        <is>
          <t>VARBERG</t>
        </is>
      </c>
      <c r="G1925" t="n">
        <v>1.3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4973-2023</t>
        </is>
      </c>
      <c r="B1926" s="1" t="n">
        <v>44958</v>
      </c>
      <c r="C1926" s="1" t="n">
        <v>45203</v>
      </c>
      <c r="D1926" t="inlineStr">
        <is>
          <t>HALLANDS LÄN</t>
        </is>
      </c>
      <c r="E1926" t="inlineStr">
        <is>
          <t>FALKENBERG</t>
        </is>
      </c>
      <c r="F1926" t="inlineStr">
        <is>
          <t>Kommuner</t>
        </is>
      </c>
      <c r="G1926" t="n">
        <v>2.1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5096-2023</t>
        </is>
      </c>
      <c r="B1927" s="1" t="n">
        <v>44958</v>
      </c>
      <c r="C1927" s="1" t="n">
        <v>45203</v>
      </c>
      <c r="D1927" t="inlineStr">
        <is>
          <t>HALLANDS LÄN</t>
        </is>
      </c>
      <c r="E1927" t="inlineStr">
        <is>
          <t>FALKENBERG</t>
        </is>
      </c>
      <c r="G1927" t="n">
        <v>7.3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5210-2023</t>
        </is>
      </c>
      <c r="B1928" s="1" t="n">
        <v>44959</v>
      </c>
      <c r="C1928" s="1" t="n">
        <v>45203</v>
      </c>
      <c r="D1928" t="inlineStr">
        <is>
          <t>HALLANDS LÄN</t>
        </is>
      </c>
      <c r="E1928" t="inlineStr">
        <is>
          <t>HALMSTAD</t>
        </is>
      </c>
      <c r="G1928" t="n">
        <v>2.2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6942-2023</t>
        </is>
      </c>
      <c r="B1929" s="1" t="n">
        <v>44964</v>
      </c>
      <c r="C1929" s="1" t="n">
        <v>45203</v>
      </c>
      <c r="D1929" t="inlineStr">
        <is>
          <t>HALLANDS LÄN</t>
        </is>
      </c>
      <c r="E1929" t="inlineStr">
        <is>
          <t>HALMSTAD</t>
        </is>
      </c>
      <c r="F1929" t="inlineStr">
        <is>
          <t>Bergvik skog väst AB</t>
        </is>
      </c>
      <c r="G1929" t="n">
        <v>2.2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5966-2023</t>
        </is>
      </c>
      <c r="B1930" s="1" t="n">
        <v>44964</v>
      </c>
      <c r="C1930" s="1" t="n">
        <v>45203</v>
      </c>
      <c r="D1930" t="inlineStr">
        <is>
          <t>HALLANDS LÄN</t>
        </is>
      </c>
      <c r="E1930" t="inlineStr">
        <is>
          <t>VARBERG</t>
        </is>
      </c>
      <c r="G1930" t="n">
        <v>1.8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6106-2023</t>
        </is>
      </c>
      <c r="B1931" s="1" t="n">
        <v>44964</v>
      </c>
      <c r="C1931" s="1" t="n">
        <v>45203</v>
      </c>
      <c r="D1931" t="inlineStr">
        <is>
          <t>HALLANDS LÄN</t>
        </is>
      </c>
      <c r="E1931" t="inlineStr">
        <is>
          <t>HYLTE</t>
        </is>
      </c>
      <c r="G1931" t="n">
        <v>2.7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6947-2023</t>
        </is>
      </c>
      <c r="B1932" s="1" t="n">
        <v>44964</v>
      </c>
      <c r="C1932" s="1" t="n">
        <v>45203</v>
      </c>
      <c r="D1932" t="inlineStr">
        <is>
          <t>HALLANDS LÄN</t>
        </is>
      </c>
      <c r="E1932" t="inlineStr">
        <is>
          <t>HALMSTAD</t>
        </is>
      </c>
      <c r="F1932" t="inlineStr">
        <is>
          <t>Bergvik skog väst AB</t>
        </is>
      </c>
      <c r="G1932" t="n">
        <v>1.1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5969-2023</t>
        </is>
      </c>
      <c r="B1933" s="1" t="n">
        <v>44964</v>
      </c>
      <c r="C1933" s="1" t="n">
        <v>45203</v>
      </c>
      <c r="D1933" t="inlineStr">
        <is>
          <t>HALLANDS LÄN</t>
        </is>
      </c>
      <c r="E1933" t="inlineStr">
        <is>
          <t>VARBERG</t>
        </is>
      </c>
      <c r="G1933" t="n">
        <v>2.7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6097-2023</t>
        </is>
      </c>
      <c r="B1934" s="1" t="n">
        <v>44964</v>
      </c>
      <c r="C1934" s="1" t="n">
        <v>45203</v>
      </c>
      <c r="D1934" t="inlineStr">
        <is>
          <t>HALLANDS LÄN</t>
        </is>
      </c>
      <c r="E1934" t="inlineStr">
        <is>
          <t>HYLTE</t>
        </is>
      </c>
      <c r="G1934" t="n">
        <v>1.5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6191-2023</t>
        </is>
      </c>
      <c r="B1935" s="1" t="n">
        <v>44964</v>
      </c>
      <c r="C1935" s="1" t="n">
        <v>45203</v>
      </c>
      <c r="D1935" t="inlineStr">
        <is>
          <t>HALLANDS LÄN</t>
        </is>
      </c>
      <c r="E1935" t="inlineStr">
        <is>
          <t>LAHOLM</t>
        </is>
      </c>
      <c r="G1935" t="n">
        <v>0.9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6951-2023</t>
        </is>
      </c>
      <c r="B1936" s="1" t="n">
        <v>44964</v>
      </c>
      <c r="C1936" s="1" t="n">
        <v>45203</v>
      </c>
      <c r="D1936" t="inlineStr">
        <is>
          <t>HALLANDS LÄN</t>
        </is>
      </c>
      <c r="E1936" t="inlineStr">
        <is>
          <t>HALMSTAD</t>
        </is>
      </c>
      <c r="F1936" t="inlineStr">
        <is>
          <t>Bergvik skog väst AB</t>
        </is>
      </c>
      <c r="G1936" t="n">
        <v>0.7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6689-2023</t>
        </is>
      </c>
      <c r="B1937" s="1" t="n">
        <v>44966</v>
      </c>
      <c r="C1937" s="1" t="n">
        <v>45203</v>
      </c>
      <c r="D1937" t="inlineStr">
        <is>
          <t>HALLANDS LÄN</t>
        </is>
      </c>
      <c r="E1937" t="inlineStr">
        <is>
          <t>FALKENBERG</t>
        </is>
      </c>
      <c r="G1937" t="n">
        <v>1.2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6803-2023</t>
        </is>
      </c>
      <c r="B1938" s="1" t="n">
        <v>44967</v>
      </c>
      <c r="C1938" s="1" t="n">
        <v>45203</v>
      </c>
      <c r="D1938" t="inlineStr">
        <is>
          <t>HALLANDS LÄN</t>
        </is>
      </c>
      <c r="E1938" t="inlineStr">
        <is>
          <t>VARBERG</t>
        </is>
      </c>
      <c r="G1938" t="n">
        <v>2.4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7301-2023</t>
        </is>
      </c>
      <c r="B1939" s="1" t="n">
        <v>44970</v>
      </c>
      <c r="C1939" s="1" t="n">
        <v>45203</v>
      </c>
      <c r="D1939" t="inlineStr">
        <is>
          <t>HALLANDS LÄN</t>
        </is>
      </c>
      <c r="E1939" t="inlineStr">
        <is>
          <t>HYLTE</t>
        </is>
      </c>
      <c r="G1939" t="n">
        <v>2.7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7076-2023</t>
        </is>
      </c>
      <c r="B1940" s="1" t="n">
        <v>44970</v>
      </c>
      <c r="C1940" s="1" t="n">
        <v>45203</v>
      </c>
      <c r="D1940" t="inlineStr">
        <is>
          <t>HALLANDS LÄN</t>
        </is>
      </c>
      <c r="E1940" t="inlineStr">
        <is>
          <t>FALKENBERG</t>
        </is>
      </c>
      <c r="F1940" t="inlineStr">
        <is>
          <t>Bergvik skog väst AB</t>
        </is>
      </c>
      <c r="G1940" t="n">
        <v>1.4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7304-2023</t>
        </is>
      </c>
      <c r="B1941" s="1" t="n">
        <v>44970</v>
      </c>
      <c r="C1941" s="1" t="n">
        <v>45203</v>
      </c>
      <c r="D1941" t="inlineStr">
        <is>
          <t>HALLANDS LÄN</t>
        </is>
      </c>
      <c r="E1941" t="inlineStr">
        <is>
          <t>KUNGSBACKA</t>
        </is>
      </c>
      <c r="G1941" t="n">
        <v>2.4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7217-2023</t>
        </is>
      </c>
      <c r="B1942" s="1" t="n">
        <v>44970</v>
      </c>
      <c r="C1942" s="1" t="n">
        <v>45203</v>
      </c>
      <c r="D1942" t="inlineStr">
        <is>
          <t>HALLANDS LÄN</t>
        </is>
      </c>
      <c r="E1942" t="inlineStr">
        <is>
          <t>KUNGSBACKA</t>
        </is>
      </c>
      <c r="G1942" t="n">
        <v>1.5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7252-2023</t>
        </is>
      </c>
      <c r="B1943" s="1" t="n">
        <v>44970</v>
      </c>
      <c r="C1943" s="1" t="n">
        <v>45203</v>
      </c>
      <c r="D1943" t="inlineStr">
        <is>
          <t>HALLANDS LÄN</t>
        </is>
      </c>
      <c r="E1943" t="inlineStr">
        <is>
          <t>FALKENBERG</t>
        </is>
      </c>
      <c r="G1943" t="n">
        <v>2.5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7302-2023</t>
        </is>
      </c>
      <c r="B1944" s="1" t="n">
        <v>44970</v>
      </c>
      <c r="C1944" s="1" t="n">
        <v>45203</v>
      </c>
      <c r="D1944" t="inlineStr">
        <is>
          <t>HALLANDS LÄN</t>
        </is>
      </c>
      <c r="E1944" t="inlineStr">
        <is>
          <t>HYLTE</t>
        </is>
      </c>
      <c r="G1944" t="n">
        <v>0.5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7696-2023</t>
        </is>
      </c>
      <c r="B1945" s="1" t="n">
        <v>44972</v>
      </c>
      <c r="C1945" s="1" t="n">
        <v>45203</v>
      </c>
      <c r="D1945" t="inlineStr">
        <is>
          <t>HALLANDS LÄN</t>
        </is>
      </c>
      <c r="E1945" t="inlineStr">
        <is>
          <t>FALKENBERG</t>
        </is>
      </c>
      <c r="G1945" t="n">
        <v>6.3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8008-2023</t>
        </is>
      </c>
      <c r="B1946" s="1" t="n">
        <v>44973</v>
      </c>
      <c r="C1946" s="1" t="n">
        <v>45203</v>
      </c>
      <c r="D1946" t="inlineStr">
        <is>
          <t>HALLANDS LÄN</t>
        </is>
      </c>
      <c r="E1946" t="inlineStr">
        <is>
          <t>LAHOLM</t>
        </is>
      </c>
      <c r="F1946" t="inlineStr">
        <is>
          <t>Kommuner</t>
        </is>
      </c>
      <c r="G1946" t="n">
        <v>3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7724-2023</t>
        </is>
      </c>
      <c r="B1947" s="1" t="n">
        <v>44973</v>
      </c>
      <c r="C1947" s="1" t="n">
        <v>45203</v>
      </c>
      <c r="D1947" t="inlineStr">
        <is>
          <t>HALLANDS LÄN</t>
        </is>
      </c>
      <c r="E1947" t="inlineStr">
        <is>
          <t>LAHOLM</t>
        </is>
      </c>
      <c r="G1947" t="n">
        <v>4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8011-2023</t>
        </is>
      </c>
      <c r="B1948" s="1" t="n">
        <v>44973</v>
      </c>
      <c r="C1948" s="1" t="n">
        <v>45203</v>
      </c>
      <c r="D1948" t="inlineStr">
        <is>
          <t>HALLANDS LÄN</t>
        </is>
      </c>
      <c r="E1948" t="inlineStr">
        <is>
          <t>LAHOLM</t>
        </is>
      </c>
      <c r="F1948" t="inlineStr">
        <is>
          <t>Kommuner</t>
        </is>
      </c>
      <c r="G1948" t="n">
        <v>5.8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8017-2023</t>
        </is>
      </c>
      <c r="B1949" s="1" t="n">
        <v>44973</v>
      </c>
      <c r="C1949" s="1" t="n">
        <v>45203</v>
      </c>
      <c r="D1949" t="inlineStr">
        <is>
          <t>HALLANDS LÄN</t>
        </is>
      </c>
      <c r="E1949" t="inlineStr">
        <is>
          <t>LAHOLM</t>
        </is>
      </c>
      <c r="G1949" t="n">
        <v>4.6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7995-2023</t>
        </is>
      </c>
      <c r="B1950" s="1" t="n">
        <v>44973</v>
      </c>
      <c r="C1950" s="1" t="n">
        <v>45203</v>
      </c>
      <c r="D1950" t="inlineStr">
        <is>
          <t>HALLANDS LÄN</t>
        </is>
      </c>
      <c r="E1950" t="inlineStr">
        <is>
          <t>KUNGSBACKA</t>
        </is>
      </c>
      <c r="G1950" t="n">
        <v>3.6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8062-2023</t>
        </is>
      </c>
      <c r="B1951" s="1" t="n">
        <v>44974</v>
      </c>
      <c r="C1951" s="1" t="n">
        <v>45203</v>
      </c>
      <c r="D1951" t="inlineStr">
        <is>
          <t>HALLANDS LÄN</t>
        </is>
      </c>
      <c r="E1951" t="inlineStr">
        <is>
          <t>HALMSTAD</t>
        </is>
      </c>
      <c r="G1951" t="n">
        <v>1.3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8222-2023</t>
        </is>
      </c>
      <c r="B1952" s="1" t="n">
        <v>44974</v>
      </c>
      <c r="C1952" s="1" t="n">
        <v>45203</v>
      </c>
      <c r="D1952" t="inlineStr">
        <is>
          <t>HALLANDS LÄN</t>
        </is>
      </c>
      <c r="E1952" t="inlineStr">
        <is>
          <t>HYLTE</t>
        </is>
      </c>
      <c r="G1952" t="n">
        <v>1.6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8230-2023</t>
        </is>
      </c>
      <c r="B1953" s="1" t="n">
        <v>44974</v>
      </c>
      <c r="C1953" s="1" t="n">
        <v>45203</v>
      </c>
      <c r="D1953" t="inlineStr">
        <is>
          <t>HALLANDS LÄN</t>
        </is>
      </c>
      <c r="E1953" t="inlineStr">
        <is>
          <t>HALMSTAD</t>
        </is>
      </c>
      <c r="G1953" t="n">
        <v>0.6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8263-2023</t>
        </is>
      </c>
      <c r="B1954" s="1" t="n">
        <v>44974</v>
      </c>
      <c r="C1954" s="1" t="n">
        <v>45203</v>
      </c>
      <c r="D1954" t="inlineStr">
        <is>
          <t>HALLANDS LÄN</t>
        </is>
      </c>
      <c r="E1954" t="inlineStr">
        <is>
          <t>VARBERG</t>
        </is>
      </c>
      <c r="G1954" t="n">
        <v>0.7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8040-2023</t>
        </is>
      </c>
      <c r="B1955" s="1" t="n">
        <v>44974</v>
      </c>
      <c r="C1955" s="1" t="n">
        <v>45203</v>
      </c>
      <c r="D1955" t="inlineStr">
        <is>
          <t>HALLANDS LÄN</t>
        </is>
      </c>
      <c r="E1955" t="inlineStr">
        <is>
          <t>FALKENBERG</t>
        </is>
      </c>
      <c r="G1955" t="n">
        <v>1.6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8248-2023</t>
        </is>
      </c>
      <c r="B1956" s="1" t="n">
        <v>44974</v>
      </c>
      <c r="C1956" s="1" t="n">
        <v>45203</v>
      </c>
      <c r="D1956" t="inlineStr">
        <is>
          <t>HALLANDS LÄN</t>
        </is>
      </c>
      <c r="E1956" t="inlineStr">
        <is>
          <t>HYLTE</t>
        </is>
      </c>
      <c r="G1956" t="n">
        <v>3.3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8262-2023</t>
        </is>
      </c>
      <c r="B1957" s="1" t="n">
        <v>44974</v>
      </c>
      <c r="C1957" s="1" t="n">
        <v>45203</v>
      </c>
      <c r="D1957" t="inlineStr">
        <is>
          <t>HALLANDS LÄN</t>
        </is>
      </c>
      <c r="E1957" t="inlineStr">
        <is>
          <t>FALKENBERG</t>
        </is>
      </c>
      <c r="G1957" t="n">
        <v>2.4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8203-2023</t>
        </is>
      </c>
      <c r="B1958" s="1" t="n">
        <v>44974</v>
      </c>
      <c r="C1958" s="1" t="n">
        <v>45203</v>
      </c>
      <c r="D1958" t="inlineStr">
        <is>
          <t>HALLANDS LÄN</t>
        </is>
      </c>
      <c r="E1958" t="inlineStr">
        <is>
          <t>HYLTE</t>
        </is>
      </c>
      <c r="G1958" t="n">
        <v>2.2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8303-2023</t>
        </is>
      </c>
      <c r="B1959" s="1" t="n">
        <v>44974</v>
      </c>
      <c r="C1959" s="1" t="n">
        <v>45203</v>
      </c>
      <c r="D1959" t="inlineStr">
        <is>
          <t>HALLANDS LÄN</t>
        </is>
      </c>
      <c r="E1959" t="inlineStr">
        <is>
          <t>FALKENBERG</t>
        </is>
      </c>
      <c r="G1959" t="n">
        <v>1.5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9205-2023</t>
        </is>
      </c>
      <c r="B1960" s="1" t="n">
        <v>44977</v>
      </c>
      <c r="C1960" s="1" t="n">
        <v>45203</v>
      </c>
      <c r="D1960" t="inlineStr">
        <is>
          <t>HALLANDS LÄN</t>
        </is>
      </c>
      <c r="E1960" t="inlineStr">
        <is>
          <t>FALKENBERG</t>
        </is>
      </c>
      <c r="G1960" t="n">
        <v>3.2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8724-2023</t>
        </is>
      </c>
      <c r="B1961" s="1" t="n">
        <v>44978</v>
      </c>
      <c r="C1961" s="1" t="n">
        <v>45203</v>
      </c>
      <c r="D1961" t="inlineStr">
        <is>
          <t>HALLANDS LÄN</t>
        </is>
      </c>
      <c r="E1961" t="inlineStr">
        <is>
          <t>LAHOLM</t>
        </is>
      </c>
      <c r="G1961" t="n">
        <v>2.6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9007-2023</t>
        </is>
      </c>
      <c r="B1962" s="1" t="n">
        <v>44979</v>
      </c>
      <c r="C1962" s="1" t="n">
        <v>45203</v>
      </c>
      <c r="D1962" t="inlineStr">
        <is>
          <t>HALLANDS LÄN</t>
        </is>
      </c>
      <c r="E1962" t="inlineStr">
        <is>
          <t>KUNGSBACKA</t>
        </is>
      </c>
      <c r="G1962" t="n">
        <v>1.9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9235-2023</t>
        </is>
      </c>
      <c r="B1963" s="1" t="n">
        <v>44980</v>
      </c>
      <c r="C1963" s="1" t="n">
        <v>45203</v>
      </c>
      <c r="D1963" t="inlineStr">
        <is>
          <t>HALLANDS LÄN</t>
        </is>
      </c>
      <c r="E1963" t="inlineStr">
        <is>
          <t>VARBERG</t>
        </is>
      </c>
      <c r="G1963" t="n">
        <v>0.7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10229-2023</t>
        </is>
      </c>
      <c r="B1964" s="1" t="n">
        <v>44980</v>
      </c>
      <c r="C1964" s="1" t="n">
        <v>45203</v>
      </c>
      <c r="D1964" t="inlineStr">
        <is>
          <t>HALLANDS LÄN</t>
        </is>
      </c>
      <c r="E1964" t="inlineStr">
        <is>
          <t>VARBERG</t>
        </is>
      </c>
      <c r="F1964" t="inlineStr">
        <is>
          <t>Övriga statliga verk och myndigheter</t>
        </is>
      </c>
      <c r="G1964" t="n">
        <v>0.2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10364-2023</t>
        </is>
      </c>
      <c r="B1965" s="1" t="n">
        <v>44980</v>
      </c>
      <c r="C1965" s="1" t="n">
        <v>45203</v>
      </c>
      <c r="D1965" t="inlineStr">
        <is>
          <t>HALLANDS LÄN</t>
        </is>
      </c>
      <c r="E1965" t="inlineStr">
        <is>
          <t>HYLTE</t>
        </is>
      </c>
      <c r="G1965" t="n">
        <v>0.5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9445-2023</t>
        </is>
      </c>
      <c r="B1966" s="1" t="n">
        <v>44981</v>
      </c>
      <c r="C1966" s="1" t="n">
        <v>45203</v>
      </c>
      <c r="D1966" t="inlineStr">
        <is>
          <t>HALLANDS LÄN</t>
        </is>
      </c>
      <c r="E1966" t="inlineStr">
        <is>
          <t>FALKENBERG</t>
        </is>
      </c>
      <c r="G1966" t="n">
        <v>0.8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9415-2023</t>
        </is>
      </c>
      <c r="B1967" s="1" t="n">
        <v>44981</v>
      </c>
      <c r="C1967" s="1" t="n">
        <v>45203</v>
      </c>
      <c r="D1967" t="inlineStr">
        <is>
          <t>HALLANDS LÄN</t>
        </is>
      </c>
      <c r="E1967" t="inlineStr">
        <is>
          <t>KUNGSBACKA</t>
        </is>
      </c>
      <c r="G1967" t="n">
        <v>0.9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9417-2023</t>
        </is>
      </c>
      <c r="B1968" s="1" t="n">
        <v>44981</v>
      </c>
      <c r="C1968" s="1" t="n">
        <v>45203</v>
      </c>
      <c r="D1968" t="inlineStr">
        <is>
          <t>HALLANDS LÄN</t>
        </is>
      </c>
      <c r="E1968" t="inlineStr">
        <is>
          <t>KUNGSBACKA</t>
        </is>
      </c>
      <c r="G1968" t="n">
        <v>0.5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9404-2023</t>
        </is>
      </c>
      <c r="B1969" s="1" t="n">
        <v>44981</v>
      </c>
      <c r="C1969" s="1" t="n">
        <v>45203</v>
      </c>
      <c r="D1969" t="inlineStr">
        <is>
          <t>HALLANDS LÄN</t>
        </is>
      </c>
      <c r="E1969" t="inlineStr">
        <is>
          <t>KUNGSBACKA</t>
        </is>
      </c>
      <c r="G1969" t="n">
        <v>2.5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9419-2023</t>
        </is>
      </c>
      <c r="B1970" s="1" t="n">
        <v>44981</v>
      </c>
      <c r="C1970" s="1" t="n">
        <v>45203</v>
      </c>
      <c r="D1970" t="inlineStr">
        <is>
          <t>HALLANDS LÄN</t>
        </is>
      </c>
      <c r="E1970" t="inlineStr">
        <is>
          <t>KUNGSBACKA</t>
        </is>
      </c>
      <c r="G1970" t="n">
        <v>0.8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9465-2023</t>
        </is>
      </c>
      <c r="B1971" s="1" t="n">
        <v>44981</v>
      </c>
      <c r="C1971" s="1" t="n">
        <v>45203</v>
      </c>
      <c r="D1971" t="inlineStr">
        <is>
          <t>HALLANDS LÄN</t>
        </is>
      </c>
      <c r="E1971" t="inlineStr">
        <is>
          <t>VARBERG</t>
        </is>
      </c>
      <c r="G1971" t="n">
        <v>9.9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9608-2023</t>
        </is>
      </c>
      <c r="B1972" s="1" t="n">
        <v>44983</v>
      </c>
      <c r="C1972" s="1" t="n">
        <v>45203</v>
      </c>
      <c r="D1972" t="inlineStr">
        <is>
          <t>HALLANDS LÄN</t>
        </is>
      </c>
      <c r="E1972" t="inlineStr">
        <is>
          <t>VARBERG</t>
        </is>
      </c>
      <c r="G1972" t="n">
        <v>3.4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9798-2023</t>
        </is>
      </c>
      <c r="B1973" s="1" t="n">
        <v>44984</v>
      </c>
      <c r="C1973" s="1" t="n">
        <v>45203</v>
      </c>
      <c r="D1973" t="inlineStr">
        <is>
          <t>HALLANDS LÄN</t>
        </is>
      </c>
      <c r="E1973" t="inlineStr">
        <is>
          <t>FALKENBERG</t>
        </is>
      </c>
      <c r="G1973" t="n">
        <v>1.4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9807-2023</t>
        </is>
      </c>
      <c r="B1974" s="1" t="n">
        <v>44984</v>
      </c>
      <c r="C1974" s="1" t="n">
        <v>45203</v>
      </c>
      <c r="D1974" t="inlineStr">
        <is>
          <t>HALLANDS LÄN</t>
        </is>
      </c>
      <c r="E1974" t="inlineStr">
        <is>
          <t>FALKENBERG</t>
        </is>
      </c>
      <c r="G1974" t="n">
        <v>2.5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9885-2023</t>
        </is>
      </c>
      <c r="B1975" s="1" t="n">
        <v>44985</v>
      </c>
      <c r="C1975" s="1" t="n">
        <v>45203</v>
      </c>
      <c r="D1975" t="inlineStr">
        <is>
          <t>HALLANDS LÄN</t>
        </is>
      </c>
      <c r="E1975" t="inlineStr">
        <is>
          <t>VARBERG</t>
        </is>
      </c>
      <c r="G1975" t="n">
        <v>6.6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9887-2023</t>
        </is>
      </c>
      <c r="B1976" s="1" t="n">
        <v>44985</v>
      </c>
      <c r="C1976" s="1" t="n">
        <v>45203</v>
      </c>
      <c r="D1976" t="inlineStr">
        <is>
          <t>HALLANDS LÄN</t>
        </is>
      </c>
      <c r="E1976" t="inlineStr">
        <is>
          <t>VARBERG</t>
        </is>
      </c>
      <c r="G1976" t="n">
        <v>1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10237-2023</t>
        </is>
      </c>
      <c r="B1977" s="1" t="n">
        <v>44986</v>
      </c>
      <c r="C1977" s="1" t="n">
        <v>45203</v>
      </c>
      <c r="D1977" t="inlineStr">
        <is>
          <t>HALLANDS LÄN</t>
        </is>
      </c>
      <c r="E1977" t="inlineStr">
        <is>
          <t>FALKENBERG</t>
        </is>
      </c>
      <c r="G1977" t="n">
        <v>3.1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10244-2023</t>
        </is>
      </c>
      <c r="B1978" s="1" t="n">
        <v>44986</v>
      </c>
      <c r="C1978" s="1" t="n">
        <v>45203</v>
      </c>
      <c r="D1978" t="inlineStr">
        <is>
          <t>HALLANDS LÄN</t>
        </is>
      </c>
      <c r="E1978" t="inlineStr">
        <is>
          <t>FALKENBERG</t>
        </is>
      </c>
      <c r="G1978" t="n">
        <v>2.8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10249-2023</t>
        </is>
      </c>
      <c r="B1979" s="1" t="n">
        <v>44986</v>
      </c>
      <c r="C1979" s="1" t="n">
        <v>45203</v>
      </c>
      <c r="D1979" t="inlineStr">
        <is>
          <t>HALLANDS LÄN</t>
        </is>
      </c>
      <c r="E1979" t="inlineStr">
        <is>
          <t>FALKENBERG</t>
        </is>
      </c>
      <c r="G1979" t="n">
        <v>0.9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10238-2023</t>
        </is>
      </c>
      <c r="B1980" s="1" t="n">
        <v>44986</v>
      </c>
      <c r="C1980" s="1" t="n">
        <v>45203</v>
      </c>
      <c r="D1980" t="inlineStr">
        <is>
          <t>HALLANDS LÄN</t>
        </is>
      </c>
      <c r="E1980" t="inlineStr">
        <is>
          <t>FALKENBERG</t>
        </is>
      </c>
      <c r="G1980" t="n">
        <v>1.4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10245-2023</t>
        </is>
      </c>
      <c r="B1981" s="1" t="n">
        <v>44986</v>
      </c>
      <c r="C1981" s="1" t="n">
        <v>45203</v>
      </c>
      <c r="D1981" t="inlineStr">
        <is>
          <t>HALLANDS LÄN</t>
        </is>
      </c>
      <c r="E1981" t="inlineStr">
        <is>
          <t>FALKENBERG</t>
        </is>
      </c>
      <c r="G1981" t="n">
        <v>0.8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10377-2023</t>
        </is>
      </c>
      <c r="B1982" s="1" t="n">
        <v>44987</v>
      </c>
      <c r="C1982" s="1" t="n">
        <v>45203</v>
      </c>
      <c r="D1982" t="inlineStr">
        <is>
          <t>HALLANDS LÄN</t>
        </is>
      </c>
      <c r="E1982" t="inlineStr">
        <is>
          <t>VARBERG</t>
        </is>
      </c>
      <c r="G1982" t="n">
        <v>1.4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10400-2023</t>
        </is>
      </c>
      <c r="B1983" s="1" t="n">
        <v>44987</v>
      </c>
      <c r="C1983" s="1" t="n">
        <v>45203</v>
      </c>
      <c r="D1983" t="inlineStr">
        <is>
          <t>HALLANDS LÄN</t>
        </is>
      </c>
      <c r="E1983" t="inlineStr">
        <is>
          <t>HALMSTAD</t>
        </is>
      </c>
      <c r="G1983" t="n">
        <v>3.6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11072-2023</t>
        </is>
      </c>
      <c r="B1984" s="1" t="n">
        <v>44992</v>
      </c>
      <c r="C1984" s="1" t="n">
        <v>45203</v>
      </c>
      <c r="D1984" t="inlineStr">
        <is>
          <t>HALLANDS LÄN</t>
        </is>
      </c>
      <c r="E1984" t="inlineStr">
        <is>
          <t>HALMSTAD</t>
        </is>
      </c>
      <c r="G1984" t="n">
        <v>0.7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11086-2023</t>
        </is>
      </c>
      <c r="B1985" s="1" t="n">
        <v>44992</v>
      </c>
      <c r="C1985" s="1" t="n">
        <v>45203</v>
      </c>
      <c r="D1985" t="inlineStr">
        <is>
          <t>HALLANDS LÄN</t>
        </is>
      </c>
      <c r="E1985" t="inlineStr">
        <is>
          <t>KUNGSBACKA</t>
        </is>
      </c>
      <c r="G1985" t="n">
        <v>3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11097-2023</t>
        </is>
      </c>
      <c r="B1986" s="1" t="n">
        <v>44992</v>
      </c>
      <c r="C1986" s="1" t="n">
        <v>45203</v>
      </c>
      <c r="D1986" t="inlineStr">
        <is>
          <t>HALLANDS LÄN</t>
        </is>
      </c>
      <c r="E1986" t="inlineStr">
        <is>
          <t>KUNGSBACKA</t>
        </is>
      </c>
      <c r="G1986" t="n">
        <v>2.2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11068-2023</t>
        </is>
      </c>
      <c r="B1987" s="1" t="n">
        <v>44992</v>
      </c>
      <c r="C1987" s="1" t="n">
        <v>45203</v>
      </c>
      <c r="D1987" t="inlineStr">
        <is>
          <t>HALLANDS LÄN</t>
        </is>
      </c>
      <c r="E1987" t="inlineStr">
        <is>
          <t>KUNGSBACKA</t>
        </is>
      </c>
      <c r="G1987" t="n">
        <v>6.3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11958-2023</t>
        </is>
      </c>
      <c r="B1988" s="1" t="n">
        <v>44994</v>
      </c>
      <c r="C1988" s="1" t="n">
        <v>45203</v>
      </c>
      <c r="D1988" t="inlineStr">
        <is>
          <t>HALLANDS LÄN</t>
        </is>
      </c>
      <c r="E1988" t="inlineStr">
        <is>
          <t>KUNGSBACKA</t>
        </is>
      </c>
      <c r="G1988" t="n">
        <v>3.2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11961-2023</t>
        </is>
      </c>
      <c r="B1989" s="1" t="n">
        <v>44994</v>
      </c>
      <c r="C1989" s="1" t="n">
        <v>45203</v>
      </c>
      <c r="D1989" t="inlineStr">
        <is>
          <t>HALLANDS LÄN</t>
        </is>
      </c>
      <c r="E1989" t="inlineStr">
        <is>
          <t>KUNGSBACKA</t>
        </is>
      </c>
      <c r="G1989" t="n">
        <v>1.7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11959-2023</t>
        </is>
      </c>
      <c r="B1990" s="1" t="n">
        <v>44995</v>
      </c>
      <c r="C1990" s="1" t="n">
        <v>45203</v>
      </c>
      <c r="D1990" t="inlineStr">
        <is>
          <t>HALLANDS LÄN</t>
        </is>
      </c>
      <c r="E1990" t="inlineStr">
        <is>
          <t>FALKENBERG</t>
        </is>
      </c>
      <c r="G1990" t="n">
        <v>1.2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12064-2023</t>
        </is>
      </c>
      <c r="B1991" s="1" t="n">
        <v>44997</v>
      </c>
      <c r="C1991" s="1" t="n">
        <v>45203</v>
      </c>
      <c r="D1991" t="inlineStr">
        <is>
          <t>HALLANDS LÄN</t>
        </is>
      </c>
      <c r="E1991" t="inlineStr">
        <is>
          <t>KUNGSBACKA</t>
        </is>
      </c>
      <c r="G1991" t="n">
        <v>10.5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12244-2023</t>
        </is>
      </c>
      <c r="B1992" s="1" t="n">
        <v>44998</v>
      </c>
      <c r="C1992" s="1" t="n">
        <v>45203</v>
      </c>
      <c r="D1992" t="inlineStr">
        <is>
          <t>HALLANDS LÄN</t>
        </is>
      </c>
      <c r="E1992" t="inlineStr">
        <is>
          <t>HALMSTAD</t>
        </is>
      </c>
      <c r="G1992" t="n">
        <v>3.9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12690-2023</t>
        </is>
      </c>
      <c r="B1993" s="1" t="n">
        <v>44999</v>
      </c>
      <c r="C1993" s="1" t="n">
        <v>45203</v>
      </c>
      <c r="D1993" t="inlineStr">
        <is>
          <t>HALLANDS LÄN</t>
        </is>
      </c>
      <c r="E1993" t="inlineStr">
        <is>
          <t>HYLTE</t>
        </is>
      </c>
      <c r="G1993" t="n">
        <v>2.6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12470-2023</t>
        </is>
      </c>
      <c r="B1994" s="1" t="n">
        <v>44999</v>
      </c>
      <c r="C1994" s="1" t="n">
        <v>45203</v>
      </c>
      <c r="D1994" t="inlineStr">
        <is>
          <t>HALLANDS LÄN</t>
        </is>
      </c>
      <c r="E1994" t="inlineStr">
        <is>
          <t>FALKENBERG</t>
        </is>
      </c>
      <c r="G1994" t="n">
        <v>0.7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12632-2023</t>
        </is>
      </c>
      <c r="B1995" s="1" t="n">
        <v>45000</v>
      </c>
      <c r="C1995" s="1" t="n">
        <v>45203</v>
      </c>
      <c r="D1995" t="inlineStr">
        <is>
          <t>HALLANDS LÄN</t>
        </is>
      </c>
      <c r="E1995" t="inlineStr">
        <is>
          <t>HALMSTAD</t>
        </is>
      </c>
      <c r="G1995" t="n">
        <v>3.4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12924-2023</t>
        </is>
      </c>
      <c r="B1996" s="1" t="n">
        <v>45001</v>
      </c>
      <c r="C1996" s="1" t="n">
        <v>45203</v>
      </c>
      <c r="D1996" t="inlineStr">
        <is>
          <t>HALLANDS LÄN</t>
        </is>
      </c>
      <c r="E1996" t="inlineStr">
        <is>
          <t>FALKENBERG</t>
        </is>
      </c>
      <c r="G1996" t="n">
        <v>5.3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12931-2023</t>
        </is>
      </c>
      <c r="B1997" s="1" t="n">
        <v>45001</v>
      </c>
      <c r="C1997" s="1" t="n">
        <v>45203</v>
      </c>
      <c r="D1997" t="inlineStr">
        <is>
          <t>HALLANDS LÄN</t>
        </is>
      </c>
      <c r="E1997" t="inlineStr">
        <is>
          <t>FALKENBERG</t>
        </is>
      </c>
      <c r="G1997" t="n">
        <v>1.7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12939-2023</t>
        </is>
      </c>
      <c r="B1998" s="1" t="n">
        <v>45001</v>
      </c>
      <c r="C1998" s="1" t="n">
        <v>45203</v>
      </c>
      <c r="D1998" t="inlineStr">
        <is>
          <t>HALLANDS LÄN</t>
        </is>
      </c>
      <c r="E1998" t="inlineStr">
        <is>
          <t>FALKENBERG</t>
        </is>
      </c>
      <c r="G1998" t="n">
        <v>3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12928-2023</t>
        </is>
      </c>
      <c r="B1999" s="1" t="n">
        <v>45001</v>
      </c>
      <c r="C1999" s="1" t="n">
        <v>45203</v>
      </c>
      <c r="D1999" t="inlineStr">
        <is>
          <t>HALLANDS LÄN</t>
        </is>
      </c>
      <c r="E1999" t="inlineStr">
        <is>
          <t>FALKENBERG</t>
        </is>
      </c>
      <c r="G1999" t="n">
        <v>3.8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13205-2023</t>
        </is>
      </c>
      <c r="B2000" s="1" t="n">
        <v>45002</v>
      </c>
      <c r="C2000" s="1" t="n">
        <v>45203</v>
      </c>
      <c r="D2000" t="inlineStr">
        <is>
          <t>HALLANDS LÄN</t>
        </is>
      </c>
      <c r="E2000" t="inlineStr">
        <is>
          <t>FALKENBERG</t>
        </is>
      </c>
      <c r="G2000" t="n">
        <v>1.4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13218-2023</t>
        </is>
      </c>
      <c r="B2001" s="1" t="n">
        <v>45002</v>
      </c>
      <c r="C2001" s="1" t="n">
        <v>45203</v>
      </c>
      <c r="D2001" t="inlineStr">
        <is>
          <t>HALLANDS LÄN</t>
        </is>
      </c>
      <c r="E2001" t="inlineStr">
        <is>
          <t>HALMSTAD</t>
        </is>
      </c>
      <c r="G2001" t="n">
        <v>2.6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13222-2023</t>
        </is>
      </c>
      <c r="B2002" s="1" t="n">
        <v>45002</v>
      </c>
      <c r="C2002" s="1" t="n">
        <v>45203</v>
      </c>
      <c r="D2002" t="inlineStr">
        <is>
          <t>HALLANDS LÄN</t>
        </is>
      </c>
      <c r="E2002" t="inlineStr">
        <is>
          <t>HALMSTAD</t>
        </is>
      </c>
      <c r="G2002" t="n">
        <v>1.4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13052-2023</t>
        </is>
      </c>
      <c r="B2003" s="1" t="n">
        <v>45002</v>
      </c>
      <c r="C2003" s="1" t="n">
        <v>45203</v>
      </c>
      <c r="D2003" t="inlineStr">
        <is>
          <t>HALLANDS LÄN</t>
        </is>
      </c>
      <c r="E2003" t="inlineStr">
        <is>
          <t>LAHOLM</t>
        </is>
      </c>
      <c r="G2003" t="n">
        <v>1.7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13092-2023</t>
        </is>
      </c>
      <c r="B2004" s="1" t="n">
        <v>45002</v>
      </c>
      <c r="C2004" s="1" t="n">
        <v>45203</v>
      </c>
      <c r="D2004" t="inlineStr">
        <is>
          <t>HALLANDS LÄN</t>
        </is>
      </c>
      <c r="E2004" t="inlineStr">
        <is>
          <t>LAHOLM</t>
        </is>
      </c>
      <c r="F2004" t="inlineStr">
        <is>
          <t>Sveaskog</t>
        </is>
      </c>
      <c r="G2004" t="n">
        <v>4.7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13504-2023</t>
        </is>
      </c>
      <c r="B2005" s="1" t="n">
        <v>45006</v>
      </c>
      <c r="C2005" s="1" t="n">
        <v>45203</v>
      </c>
      <c r="D2005" t="inlineStr">
        <is>
          <t>HALLANDS LÄN</t>
        </is>
      </c>
      <c r="E2005" t="inlineStr">
        <is>
          <t>LAHOLM</t>
        </is>
      </c>
      <c r="G2005" t="n">
        <v>1.2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13532-2023</t>
        </is>
      </c>
      <c r="B2006" s="1" t="n">
        <v>45006</v>
      </c>
      <c r="C2006" s="1" t="n">
        <v>45203</v>
      </c>
      <c r="D2006" t="inlineStr">
        <is>
          <t>HALLANDS LÄN</t>
        </is>
      </c>
      <c r="E2006" t="inlineStr">
        <is>
          <t>HALMSTAD</t>
        </is>
      </c>
      <c r="G2006" t="n">
        <v>2.1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13594-2023</t>
        </is>
      </c>
      <c r="B2007" s="1" t="n">
        <v>45006</v>
      </c>
      <c r="C2007" s="1" t="n">
        <v>45203</v>
      </c>
      <c r="D2007" t="inlineStr">
        <is>
          <t>HALLANDS LÄN</t>
        </is>
      </c>
      <c r="E2007" t="inlineStr">
        <is>
          <t>HALMSTAD</t>
        </is>
      </c>
      <c r="F2007" t="inlineStr">
        <is>
          <t>Bergvik skog väst AB</t>
        </is>
      </c>
      <c r="G2007" t="n">
        <v>8.6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13713-2023</t>
        </is>
      </c>
      <c r="B2008" s="1" t="n">
        <v>45007</v>
      </c>
      <c r="C2008" s="1" t="n">
        <v>45203</v>
      </c>
      <c r="D2008" t="inlineStr">
        <is>
          <t>HALLANDS LÄN</t>
        </is>
      </c>
      <c r="E2008" t="inlineStr">
        <is>
          <t>VARBERG</t>
        </is>
      </c>
      <c r="G2008" t="n">
        <v>0.9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13822-2023</t>
        </is>
      </c>
      <c r="B2009" s="1" t="n">
        <v>45007</v>
      </c>
      <c r="C2009" s="1" t="n">
        <v>45203</v>
      </c>
      <c r="D2009" t="inlineStr">
        <is>
          <t>HALLANDS LÄN</t>
        </is>
      </c>
      <c r="E2009" t="inlineStr">
        <is>
          <t>VARBERG</t>
        </is>
      </c>
      <c r="G2009" t="n">
        <v>2.4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13712-2023</t>
        </is>
      </c>
      <c r="B2010" s="1" t="n">
        <v>45007</v>
      </c>
      <c r="C2010" s="1" t="n">
        <v>45203</v>
      </c>
      <c r="D2010" t="inlineStr">
        <is>
          <t>HALLANDS LÄN</t>
        </is>
      </c>
      <c r="E2010" t="inlineStr">
        <is>
          <t>VARBERG</t>
        </is>
      </c>
      <c r="G2010" t="n">
        <v>3.4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14009-2023</t>
        </is>
      </c>
      <c r="B2011" s="1" t="n">
        <v>45008</v>
      </c>
      <c r="C2011" s="1" t="n">
        <v>45203</v>
      </c>
      <c r="D2011" t="inlineStr">
        <is>
          <t>HALLANDS LÄN</t>
        </is>
      </c>
      <c r="E2011" t="inlineStr">
        <is>
          <t>VARBERG</t>
        </is>
      </c>
      <c r="G2011" t="n">
        <v>3.5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13922-2023</t>
        </is>
      </c>
      <c r="B2012" s="1" t="n">
        <v>45008</v>
      </c>
      <c r="C2012" s="1" t="n">
        <v>45203</v>
      </c>
      <c r="D2012" t="inlineStr">
        <is>
          <t>HALLANDS LÄN</t>
        </is>
      </c>
      <c r="E2012" t="inlineStr">
        <is>
          <t>VARBERG</t>
        </is>
      </c>
      <c r="G2012" t="n">
        <v>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13948-2023</t>
        </is>
      </c>
      <c r="B2013" s="1" t="n">
        <v>45008</v>
      </c>
      <c r="C2013" s="1" t="n">
        <v>45203</v>
      </c>
      <c r="D2013" t="inlineStr">
        <is>
          <t>HALLANDS LÄN</t>
        </is>
      </c>
      <c r="E2013" t="inlineStr">
        <is>
          <t>FALKENBERG</t>
        </is>
      </c>
      <c r="G2013" t="n">
        <v>1.7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14052-2023</t>
        </is>
      </c>
      <c r="B2014" s="1" t="n">
        <v>45008</v>
      </c>
      <c r="C2014" s="1" t="n">
        <v>45203</v>
      </c>
      <c r="D2014" t="inlineStr">
        <is>
          <t>HALLANDS LÄN</t>
        </is>
      </c>
      <c r="E2014" t="inlineStr">
        <is>
          <t>KUNGSBACKA</t>
        </is>
      </c>
      <c r="G2014" t="n">
        <v>2.2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14536-2023</t>
        </is>
      </c>
      <c r="B2015" s="1" t="n">
        <v>45013</v>
      </c>
      <c r="C2015" s="1" t="n">
        <v>45203</v>
      </c>
      <c r="D2015" t="inlineStr">
        <is>
          <t>HALLANDS LÄN</t>
        </is>
      </c>
      <c r="E2015" t="inlineStr">
        <is>
          <t>VARBERG</t>
        </is>
      </c>
      <c r="G2015" t="n">
        <v>0.5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14653-2023</t>
        </is>
      </c>
      <c r="B2016" s="1" t="n">
        <v>45013</v>
      </c>
      <c r="C2016" s="1" t="n">
        <v>45203</v>
      </c>
      <c r="D2016" t="inlineStr">
        <is>
          <t>HALLANDS LÄN</t>
        </is>
      </c>
      <c r="E2016" t="inlineStr">
        <is>
          <t>HYLTE</t>
        </is>
      </c>
      <c r="G2016" t="n">
        <v>1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14535-2023</t>
        </is>
      </c>
      <c r="B2017" s="1" t="n">
        <v>45013</v>
      </c>
      <c r="C2017" s="1" t="n">
        <v>45203</v>
      </c>
      <c r="D2017" t="inlineStr">
        <is>
          <t>HALLANDS LÄN</t>
        </is>
      </c>
      <c r="E2017" t="inlineStr">
        <is>
          <t>VARBERG</t>
        </is>
      </c>
      <c r="G2017" t="n">
        <v>4.3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14606-2023</t>
        </is>
      </c>
      <c r="B2018" s="1" t="n">
        <v>45013</v>
      </c>
      <c r="C2018" s="1" t="n">
        <v>45203</v>
      </c>
      <c r="D2018" t="inlineStr">
        <is>
          <t>HALLANDS LÄN</t>
        </is>
      </c>
      <c r="E2018" t="inlineStr">
        <is>
          <t>FALKENBERG</t>
        </is>
      </c>
      <c r="G2018" t="n">
        <v>2.3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14546-2023</t>
        </is>
      </c>
      <c r="B2019" s="1" t="n">
        <v>45013</v>
      </c>
      <c r="C2019" s="1" t="n">
        <v>45203</v>
      </c>
      <c r="D2019" t="inlineStr">
        <is>
          <t>HALLANDS LÄN</t>
        </is>
      </c>
      <c r="E2019" t="inlineStr">
        <is>
          <t>VARBERG</t>
        </is>
      </c>
      <c r="G2019" t="n">
        <v>6.2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14710-2023</t>
        </is>
      </c>
      <c r="B2020" s="1" t="n">
        <v>45014</v>
      </c>
      <c r="C2020" s="1" t="n">
        <v>45203</v>
      </c>
      <c r="D2020" t="inlineStr">
        <is>
          <t>HALLANDS LÄN</t>
        </is>
      </c>
      <c r="E2020" t="inlineStr">
        <is>
          <t>VARBERG</t>
        </is>
      </c>
      <c r="G2020" t="n">
        <v>0.7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14898-2023</t>
        </is>
      </c>
      <c r="B2021" s="1" t="n">
        <v>45014</v>
      </c>
      <c r="C2021" s="1" t="n">
        <v>45203</v>
      </c>
      <c r="D2021" t="inlineStr">
        <is>
          <t>HALLANDS LÄN</t>
        </is>
      </c>
      <c r="E2021" t="inlineStr">
        <is>
          <t>KUNGSBACKA</t>
        </is>
      </c>
      <c r="G2021" t="n">
        <v>0.1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15028-2023</t>
        </is>
      </c>
      <c r="B2022" s="1" t="n">
        <v>45015</v>
      </c>
      <c r="C2022" s="1" t="n">
        <v>45203</v>
      </c>
      <c r="D2022" t="inlineStr">
        <is>
          <t>HALLANDS LÄN</t>
        </is>
      </c>
      <c r="E2022" t="inlineStr">
        <is>
          <t>HALMSTAD</t>
        </is>
      </c>
      <c r="G2022" t="n">
        <v>1.1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14987-2023</t>
        </is>
      </c>
      <c r="B2023" s="1" t="n">
        <v>45015</v>
      </c>
      <c r="C2023" s="1" t="n">
        <v>45203</v>
      </c>
      <c r="D2023" t="inlineStr">
        <is>
          <t>HALLANDS LÄN</t>
        </is>
      </c>
      <c r="E2023" t="inlineStr">
        <is>
          <t>HALMSTAD</t>
        </is>
      </c>
      <c r="G2023" t="n">
        <v>5.5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14895-2023</t>
        </is>
      </c>
      <c r="B2024" s="1" t="n">
        <v>45015</v>
      </c>
      <c r="C2024" s="1" t="n">
        <v>45203</v>
      </c>
      <c r="D2024" t="inlineStr">
        <is>
          <t>HALLANDS LÄN</t>
        </is>
      </c>
      <c r="E2024" t="inlineStr">
        <is>
          <t>FALKENBERG</t>
        </is>
      </c>
      <c r="G2024" t="n">
        <v>0.7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14986-2023</t>
        </is>
      </c>
      <c r="B2025" s="1" t="n">
        <v>45015</v>
      </c>
      <c r="C2025" s="1" t="n">
        <v>45203</v>
      </c>
      <c r="D2025" t="inlineStr">
        <is>
          <t>HALLANDS LÄN</t>
        </is>
      </c>
      <c r="E2025" t="inlineStr">
        <is>
          <t>HALMSTAD</t>
        </is>
      </c>
      <c r="G2025" t="n">
        <v>3.5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15170-2023</t>
        </is>
      </c>
      <c r="B2026" s="1" t="n">
        <v>45016</v>
      </c>
      <c r="C2026" s="1" t="n">
        <v>45203</v>
      </c>
      <c r="D2026" t="inlineStr">
        <is>
          <t>HALLANDS LÄN</t>
        </is>
      </c>
      <c r="E2026" t="inlineStr">
        <is>
          <t>FALKENBERG</t>
        </is>
      </c>
      <c r="G2026" t="n">
        <v>1.7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15421-2023</t>
        </is>
      </c>
      <c r="B2027" s="1" t="n">
        <v>45019</v>
      </c>
      <c r="C2027" s="1" t="n">
        <v>45203</v>
      </c>
      <c r="D2027" t="inlineStr">
        <is>
          <t>HALLANDS LÄN</t>
        </is>
      </c>
      <c r="E2027" t="inlineStr">
        <is>
          <t>FALKENBERG</t>
        </is>
      </c>
      <c r="G2027" t="n">
        <v>1.3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15587-2023</t>
        </is>
      </c>
      <c r="B2028" s="1" t="n">
        <v>45019</v>
      </c>
      <c r="C2028" s="1" t="n">
        <v>45203</v>
      </c>
      <c r="D2028" t="inlineStr">
        <is>
          <t>HALLANDS LÄN</t>
        </is>
      </c>
      <c r="E2028" t="inlineStr">
        <is>
          <t>LAHOLM</t>
        </is>
      </c>
      <c r="G2028" t="n">
        <v>1.6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15237-2023</t>
        </is>
      </c>
      <c r="B2029" s="1" t="n">
        <v>45019</v>
      </c>
      <c r="C2029" s="1" t="n">
        <v>45203</v>
      </c>
      <c r="D2029" t="inlineStr">
        <is>
          <t>HALLANDS LÄN</t>
        </is>
      </c>
      <c r="E2029" t="inlineStr">
        <is>
          <t>LAHOLM</t>
        </is>
      </c>
      <c r="G2029" t="n">
        <v>3.4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15283-2023</t>
        </is>
      </c>
      <c r="B2030" s="1" t="n">
        <v>45019</v>
      </c>
      <c r="C2030" s="1" t="n">
        <v>45203</v>
      </c>
      <c r="D2030" t="inlineStr">
        <is>
          <t>HALLANDS LÄN</t>
        </is>
      </c>
      <c r="E2030" t="inlineStr">
        <is>
          <t>HYLTE</t>
        </is>
      </c>
      <c r="G2030" t="n">
        <v>1.1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15288-2023</t>
        </is>
      </c>
      <c r="B2031" s="1" t="n">
        <v>45019</v>
      </c>
      <c r="C2031" s="1" t="n">
        <v>45203</v>
      </c>
      <c r="D2031" t="inlineStr">
        <is>
          <t>HALLANDS LÄN</t>
        </is>
      </c>
      <c r="E2031" t="inlineStr">
        <is>
          <t>HYLTE</t>
        </is>
      </c>
      <c r="G2031" t="n">
        <v>5.8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15428-2023</t>
        </is>
      </c>
      <c r="B2032" s="1" t="n">
        <v>45020</v>
      </c>
      <c r="C2032" s="1" t="n">
        <v>45203</v>
      </c>
      <c r="D2032" t="inlineStr">
        <is>
          <t>HALLANDS LÄN</t>
        </is>
      </c>
      <c r="E2032" t="inlineStr">
        <is>
          <t>LAHOLM</t>
        </is>
      </c>
      <c r="G2032" t="n">
        <v>1.7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15642-2023</t>
        </is>
      </c>
      <c r="B2033" s="1" t="n">
        <v>45020</v>
      </c>
      <c r="C2033" s="1" t="n">
        <v>45203</v>
      </c>
      <c r="D2033" t="inlineStr">
        <is>
          <t>HALLANDS LÄN</t>
        </is>
      </c>
      <c r="E2033" t="inlineStr">
        <is>
          <t>LAHOLM</t>
        </is>
      </c>
      <c r="G2033" t="n">
        <v>0.6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15618-2023</t>
        </is>
      </c>
      <c r="B2034" s="1" t="n">
        <v>45020</v>
      </c>
      <c r="C2034" s="1" t="n">
        <v>45203</v>
      </c>
      <c r="D2034" t="inlineStr">
        <is>
          <t>HALLANDS LÄN</t>
        </is>
      </c>
      <c r="E2034" t="inlineStr">
        <is>
          <t>HYLTE</t>
        </is>
      </c>
      <c r="G2034" t="n">
        <v>0.7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15640-2023</t>
        </is>
      </c>
      <c r="B2035" s="1" t="n">
        <v>45020</v>
      </c>
      <c r="C2035" s="1" t="n">
        <v>45203</v>
      </c>
      <c r="D2035" t="inlineStr">
        <is>
          <t>HALLANDS LÄN</t>
        </is>
      </c>
      <c r="E2035" t="inlineStr">
        <is>
          <t>LAHOLM</t>
        </is>
      </c>
      <c r="G2035" t="n">
        <v>2.9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15715-2023</t>
        </is>
      </c>
      <c r="B2036" s="1" t="n">
        <v>45021</v>
      </c>
      <c r="C2036" s="1" t="n">
        <v>45203</v>
      </c>
      <c r="D2036" t="inlineStr">
        <is>
          <t>HALLANDS LÄN</t>
        </is>
      </c>
      <c r="E2036" t="inlineStr">
        <is>
          <t>KUNGSBACKA</t>
        </is>
      </c>
      <c r="G2036" t="n">
        <v>1.9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15837-2023</t>
        </is>
      </c>
      <c r="B2037" s="1" t="n">
        <v>45022</v>
      </c>
      <c r="C2037" s="1" t="n">
        <v>45203</v>
      </c>
      <c r="D2037" t="inlineStr">
        <is>
          <t>HALLANDS LÄN</t>
        </is>
      </c>
      <c r="E2037" t="inlineStr">
        <is>
          <t>LAHOLM</t>
        </is>
      </c>
      <c r="F2037" t="inlineStr">
        <is>
          <t>Sveaskog</t>
        </is>
      </c>
      <c r="G2037" t="n">
        <v>0.8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16109-2023</t>
        </is>
      </c>
      <c r="B2038" s="1" t="n">
        <v>45027</v>
      </c>
      <c r="C2038" s="1" t="n">
        <v>45203</v>
      </c>
      <c r="D2038" t="inlineStr">
        <is>
          <t>HALLANDS LÄN</t>
        </is>
      </c>
      <c r="E2038" t="inlineStr">
        <is>
          <t>KUNGSBACKA</t>
        </is>
      </c>
      <c r="G2038" t="n">
        <v>1.9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16909-2023</t>
        </is>
      </c>
      <c r="B2039" s="1" t="n">
        <v>45028</v>
      </c>
      <c r="C2039" s="1" t="n">
        <v>45203</v>
      </c>
      <c r="D2039" t="inlineStr">
        <is>
          <t>HALLANDS LÄN</t>
        </is>
      </c>
      <c r="E2039" t="inlineStr">
        <is>
          <t>LAHOLM</t>
        </is>
      </c>
      <c r="G2039" t="n">
        <v>1.3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16271-2023</t>
        </is>
      </c>
      <c r="B2040" s="1" t="n">
        <v>45028</v>
      </c>
      <c r="C2040" s="1" t="n">
        <v>45203</v>
      </c>
      <c r="D2040" t="inlineStr">
        <is>
          <t>HALLANDS LÄN</t>
        </is>
      </c>
      <c r="E2040" t="inlineStr">
        <is>
          <t>KUNGSBACKA</t>
        </is>
      </c>
      <c r="G2040" t="n">
        <v>2.5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16906-2023</t>
        </is>
      </c>
      <c r="B2041" s="1" t="n">
        <v>45028</v>
      </c>
      <c r="C2041" s="1" t="n">
        <v>45203</v>
      </c>
      <c r="D2041" t="inlineStr">
        <is>
          <t>HALLANDS LÄN</t>
        </is>
      </c>
      <c r="E2041" t="inlineStr">
        <is>
          <t>LAHOLM</t>
        </is>
      </c>
      <c r="G2041" t="n">
        <v>1.9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16915-2023</t>
        </is>
      </c>
      <c r="B2042" s="1" t="n">
        <v>45028</v>
      </c>
      <c r="C2042" s="1" t="n">
        <v>45203</v>
      </c>
      <c r="D2042" t="inlineStr">
        <is>
          <t>HALLANDS LÄN</t>
        </is>
      </c>
      <c r="E2042" t="inlineStr">
        <is>
          <t>LAHOLM</t>
        </is>
      </c>
      <c r="G2042" t="n">
        <v>1.1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16426-2023</t>
        </is>
      </c>
      <c r="B2043" s="1" t="n">
        <v>45029</v>
      </c>
      <c r="C2043" s="1" t="n">
        <v>45203</v>
      </c>
      <c r="D2043" t="inlineStr">
        <is>
          <t>HALLANDS LÄN</t>
        </is>
      </c>
      <c r="E2043" t="inlineStr">
        <is>
          <t>KUNGSBACKA</t>
        </is>
      </c>
      <c r="G2043" t="n">
        <v>2.9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16470-2023</t>
        </is>
      </c>
      <c r="B2044" s="1" t="n">
        <v>45029</v>
      </c>
      <c r="C2044" s="1" t="n">
        <v>45203</v>
      </c>
      <c r="D2044" t="inlineStr">
        <is>
          <t>HALLANDS LÄN</t>
        </is>
      </c>
      <c r="E2044" t="inlineStr">
        <is>
          <t>VARBERG</t>
        </is>
      </c>
      <c r="G2044" t="n">
        <v>9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16550-2023</t>
        </is>
      </c>
      <c r="B2045" s="1" t="n">
        <v>45029</v>
      </c>
      <c r="C2045" s="1" t="n">
        <v>45203</v>
      </c>
      <c r="D2045" t="inlineStr">
        <is>
          <t>HALLANDS LÄN</t>
        </is>
      </c>
      <c r="E2045" t="inlineStr">
        <is>
          <t>FALKENBERG</t>
        </is>
      </c>
      <c r="G2045" t="n">
        <v>1.1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16669-2023</t>
        </is>
      </c>
      <c r="B2046" s="1" t="n">
        <v>45030</v>
      </c>
      <c r="C2046" s="1" t="n">
        <v>45203</v>
      </c>
      <c r="D2046" t="inlineStr">
        <is>
          <t>HALLANDS LÄN</t>
        </is>
      </c>
      <c r="E2046" t="inlineStr">
        <is>
          <t>HYLTE</t>
        </is>
      </c>
      <c r="F2046" t="inlineStr">
        <is>
          <t>Bergvik skog väst AB</t>
        </is>
      </c>
      <c r="G2046" t="n">
        <v>6.2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17261-2023</t>
        </is>
      </c>
      <c r="B2047" s="1" t="n">
        <v>45035</v>
      </c>
      <c r="C2047" s="1" t="n">
        <v>45203</v>
      </c>
      <c r="D2047" t="inlineStr">
        <is>
          <t>HALLANDS LÄN</t>
        </is>
      </c>
      <c r="E2047" t="inlineStr">
        <is>
          <t>HALMSTAD</t>
        </is>
      </c>
      <c r="G2047" t="n">
        <v>1.2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17266-2023</t>
        </is>
      </c>
      <c r="B2048" s="1" t="n">
        <v>45035</v>
      </c>
      <c r="C2048" s="1" t="n">
        <v>45203</v>
      </c>
      <c r="D2048" t="inlineStr">
        <is>
          <t>HALLANDS LÄN</t>
        </is>
      </c>
      <c r="E2048" t="inlineStr">
        <is>
          <t>HALMSTAD</t>
        </is>
      </c>
      <c r="G2048" t="n">
        <v>1.1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17401-2023</t>
        </is>
      </c>
      <c r="B2049" s="1" t="n">
        <v>45035</v>
      </c>
      <c r="C2049" s="1" t="n">
        <v>45203</v>
      </c>
      <c r="D2049" t="inlineStr">
        <is>
          <t>HALLANDS LÄN</t>
        </is>
      </c>
      <c r="E2049" t="inlineStr">
        <is>
          <t>KUNGSBACKA</t>
        </is>
      </c>
      <c r="G2049" t="n">
        <v>0.5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17336-2023</t>
        </is>
      </c>
      <c r="B2050" s="1" t="n">
        <v>45035</v>
      </c>
      <c r="C2050" s="1" t="n">
        <v>45203</v>
      </c>
      <c r="D2050" t="inlineStr">
        <is>
          <t>HALLANDS LÄN</t>
        </is>
      </c>
      <c r="E2050" t="inlineStr">
        <is>
          <t>FALKENBERG</t>
        </is>
      </c>
      <c r="G2050" t="n">
        <v>1.8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17375-2023</t>
        </is>
      </c>
      <c r="B2051" s="1" t="n">
        <v>45035</v>
      </c>
      <c r="C2051" s="1" t="n">
        <v>45203</v>
      </c>
      <c r="D2051" t="inlineStr">
        <is>
          <t>HALLANDS LÄN</t>
        </is>
      </c>
      <c r="E2051" t="inlineStr">
        <is>
          <t>FALKENBERG</t>
        </is>
      </c>
      <c r="G2051" t="n">
        <v>1.2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17227-2023</t>
        </is>
      </c>
      <c r="B2052" s="1" t="n">
        <v>45035</v>
      </c>
      <c r="C2052" s="1" t="n">
        <v>45203</v>
      </c>
      <c r="D2052" t="inlineStr">
        <is>
          <t>HALLANDS LÄN</t>
        </is>
      </c>
      <c r="E2052" t="inlineStr">
        <is>
          <t>LAHOLM</t>
        </is>
      </c>
      <c r="G2052" t="n">
        <v>3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17324-2023</t>
        </is>
      </c>
      <c r="B2053" s="1" t="n">
        <v>45035</v>
      </c>
      <c r="C2053" s="1" t="n">
        <v>45203</v>
      </c>
      <c r="D2053" t="inlineStr">
        <is>
          <t>HALLANDS LÄN</t>
        </is>
      </c>
      <c r="E2053" t="inlineStr">
        <is>
          <t>FALKENBERG</t>
        </is>
      </c>
      <c r="G2053" t="n">
        <v>2.7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17376-2023</t>
        </is>
      </c>
      <c r="B2054" s="1" t="n">
        <v>45035</v>
      </c>
      <c r="C2054" s="1" t="n">
        <v>45203</v>
      </c>
      <c r="D2054" t="inlineStr">
        <is>
          <t>HALLANDS LÄN</t>
        </is>
      </c>
      <c r="E2054" t="inlineStr">
        <is>
          <t>FALKENBERG</t>
        </is>
      </c>
      <c r="G2054" t="n">
        <v>0.7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17326-2023</t>
        </is>
      </c>
      <c r="B2055" s="1" t="n">
        <v>45035</v>
      </c>
      <c r="C2055" s="1" t="n">
        <v>45203</v>
      </c>
      <c r="D2055" t="inlineStr">
        <is>
          <t>HALLANDS LÄN</t>
        </is>
      </c>
      <c r="E2055" t="inlineStr">
        <is>
          <t>FALKENBERG</t>
        </is>
      </c>
      <c r="G2055" t="n">
        <v>2.3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17382-2023</t>
        </is>
      </c>
      <c r="B2056" s="1" t="n">
        <v>45035</v>
      </c>
      <c r="C2056" s="1" t="n">
        <v>45203</v>
      </c>
      <c r="D2056" t="inlineStr">
        <is>
          <t>HALLANDS LÄN</t>
        </is>
      </c>
      <c r="E2056" t="inlineStr">
        <is>
          <t>FALKENBERG</t>
        </is>
      </c>
      <c r="G2056" t="n">
        <v>0.7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17510-2023</t>
        </is>
      </c>
      <c r="B2057" s="1" t="n">
        <v>45036</v>
      </c>
      <c r="C2057" s="1" t="n">
        <v>45203</v>
      </c>
      <c r="D2057" t="inlineStr">
        <is>
          <t>HALLANDS LÄN</t>
        </is>
      </c>
      <c r="E2057" t="inlineStr">
        <is>
          <t>LAHOLM</t>
        </is>
      </c>
      <c r="F2057" t="inlineStr">
        <is>
          <t>Sveaskog</t>
        </is>
      </c>
      <c r="G2057" t="n">
        <v>2.7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17621-2023</t>
        </is>
      </c>
      <c r="B2058" s="1" t="n">
        <v>45036</v>
      </c>
      <c r="C2058" s="1" t="n">
        <v>45203</v>
      </c>
      <c r="D2058" t="inlineStr">
        <is>
          <t>HALLANDS LÄN</t>
        </is>
      </c>
      <c r="E2058" t="inlineStr">
        <is>
          <t>KUNGSBACKA</t>
        </is>
      </c>
      <c r="G2058" t="n">
        <v>1.1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17832-2023</t>
        </is>
      </c>
      <c r="B2059" s="1" t="n">
        <v>45037</v>
      </c>
      <c r="C2059" s="1" t="n">
        <v>45203</v>
      </c>
      <c r="D2059" t="inlineStr">
        <is>
          <t>HALLANDS LÄN</t>
        </is>
      </c>
      <c r="E2059" t="inlineStr">
        <is>
          <t>HYLTE</t>
        </is>
      </c>
      <c r="G2059" t="n">
        <v>2.1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17891-2023</t>
        </is>
      </c>
      <c r="B2060" s="1" t="n">
        <v>45039</v>
      </c>
      <c r="C2060" s="1" t="n">
        <v>45203</v>
      </c>
      <c r="D2060" t="inlineStr">
        <is>
          <t>HALLANDS LÄN</t>
        </is>
      </c>
      <c r="E2060" t="inlineStr">
        <is>
          <t>VARBERG</t>
        </is>
      </c>
      <c r="G2060" t="n">
        <v>0.5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17985-2023</t>
        </is>
      </c>
      <c r="B2061" s="1" t="n">
        <v>45040</v>
      </c>
      <c r="C2061" s="1" t="n">
        <v>45203</v>
      </c>
      <c r="D2061" t="inlineStr">
        <is>
          <t>HALLANDS LÄN</t>
        </is>
      </c>
      <c r="E2061" t="inlineStr">
        <is>
          <t>HYLTE</t>
        </is>
      </c>
      <c r="G2061" t="n">
        <v>5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17918-2023</t>
        </is>
      </c>
      <c r="B2062" s="1" t="n">
        <v>45040</v>
      </c>
      <c r="C2062" s="1" t="n">
        <v>45203</v>
      </c>
      <c r="D2062" t="inlineStr">
        <is>
          <t>HALLANDS LÄN</t>
        </is>
      </c>
      <c r="E2062" t="inlineStr">
        <is>
          <t>FALKENBERG</t>
        </is>
      </c>
      <c r="G2062" t="n">
        <v>3.5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18436-2023</t>
        </is>
      </c>
      <c r="B2063" s="1" t="n">
        <v>45042</v>
      </c>
      <c r="C2063" s="1" t="n">
        <v>45203</v>
      </c>
      <c r="D2063" t="inlineStr">
        <is>
          <t>HALLANDS LÄN</t>
        </is>
      </c>
      <c r="E2063" t="inlineStr">
        <is>
          <t>HALMSTAD</t>
        </is>
      </c>
      <c r="G2063" t="n">
        <v>1.4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18545-2023</t>
        </is>
      </c>
      <c r="B2064" s="1" t="n">
        <v>45042</v>
      </c>
      <c r="C2064" s="1" t="n">
        <v>45203</v>
      </c>
      <c r="D2064" t="inlineStr">
        <is>
          <t>HALLANDS LÄN</t>
        </is>
      </c>
      <c r="E2064" t="inlineStr">
        <is>
          <t>KUNGSBACKA</t>
        </is>
      </c>
      <c r="G2064" t="n">
        <v>3.7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18432-2023</t>
        </is>
      </c>
      <c r="B2065" s="1" t="n">
        <v>45042</v>
      </c>
      <c r="C2065" s="1" t="n">
        <v>45203</v>
      </c>
      <c r="D2065" t="inlineStr">
        <is>
          <t>HALLANDS LÄN</t>
        </is>
      </c>
      <c r="E2065" t="inlineStr">
        <is>
          <t>HALMSTAD</t>
        </is>
      </c>
      <c r="G2065" t="n">
        <v>2.6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18578-2023</t>
        </is>
      </c>
      <c r="B2066" s="1" t="n">
        <v>45043</v>
      </c>
      <c r="C2066" s="1" t="n">
        <v>45203</v>
      </c>
      <c r="D2066" t="inlineStr">
        <is>
          <t>HALLANDS LÄN</t>
        </is>
      </c>
      <c r="E2066" t="inlineStr">
        <is>
          <t>KUNGSBACKA</t>
        </is>
      </c>
      <c r="G2066" t="n">
        <v>2.4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18789-2023</t>
        </is>
      </c>
      <c r="B2067" s="1" t="n">
        <v>45043</v>
      </c>
      <c r="C2067" s="1" t="n">
        <v>45203</v>
      </c>
      <c r="D2067" t="inlineStr">
        <is>
          <t>HALLANDS LÄN</t>
        </is>
      </c>
      <c r="E2067" t="inlineStr">
        <is>
          <t>HALMSTAD</t>
        </is>
      </c>
      <c r="G2067" t="n">
        <v>1.8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18579-2023</t>
        </is>
      </c>
      <c r="B2068" s="1" t="n">
        <v>45043</v>
      </c>
      <c r="C2068" s="1" t="n">
        <v>45203</v>
      </c>
      <c r="D2068" t="inlineStr">
        <is>
          <t>HALLANDS LÄN</t>
        </is>
      </c>
      <c r="E2068" t="inlineStr">
        <is>
          <t>KUNGSBACKA</t>
        </is>
      </c>
      <c r="G2068" t="n">
        <v>1.6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18803-2023</t>
        </is>
      </c>
      <c r="B2069" s="1" t="n">
        <v>45044</v>
      </c>
      <c r="C2069" s="1" t="n">
        <v>45203</v>
      </c>
      <c r="D2069" t="inlineStr">
        <is>
          <t>HALLANDS LÄN</t>
        </is>
      </c>
      <c r="E2069" t="inlineStr">
        <is>
          <t>FALKENBERG</t>
        </is>
      </c>
      <c r="G2069" t="n">
        <v>1.9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18809-2023</t>
        </is>
      </c>
      <c r="B2070" s="1" t="n">
        <v>45044</v>
      </c>
      <c r="C2070" s="1" t="n">
        <v>45203</v>
      </c>
      <c r="D2070" t="inlineStr">
        <is>
          <t>HALLANDS LÄN</t>
        </is>
      </c>
      <c r="E2070" t="inlineStr">
        <is>
          <t>FALKENBERG</t>
        </is>
      </c>
      <c r="G2070" t="n">
        <v>0.7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18808-2023</t>
        </is>
      </c>
      <c r="B2071" s="1" t="n">
        <v>45044</v>
      </c>
      <c r="C2071" s="1" t="n">
        <v>45203</v>
      </c>
      <c r="D2071" t="inlineStr">
        <is>
          <t>HALLANDS LÄN</t>
        </is>
      </c>
      <c r="E2071" t="inlineStr">
        <is>
          <t>FALKENBERG</t>
        </is>
      </c>
      <c r="G2071" t="n">
        <v>2.6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18813-2023</t>
        </is>
      </c>
      <c r="B2072" s="1" t="n">
        <v>45044</v>
      </c>
      <c r="C2072" s="1" t="n">
        <v>45203</v>
      </c>
      <c r="D2072" t="inlineStr">
        <is>
          <t>HALLANDS LÄN</t>
        </is>
      </c>
      <c r="E2072" t="inlineStr">
        <is>
          <t>FALKENBERG</t>
        </is>
      </c>
      <c r="G2072" t="n">
        <v>2.3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18812-2023</t>
        </is>
      </c>
      <c r="B2073" s="1" t="n">
        <v>45044</v>
      </c>
      <c r="C2073" s="1" t="n">
        <v>45203</v>
      </c>
      <c r="D2073" t="inlineStr">
        <is>
          <t>HALLANDS LÄN</t>
        </is>
      </c>
      <c r="E2073" t="inlineStr">
        <is>
          <t>FALKENBERG</t>
        </is>
      </c>
      <c r="G2073" t="n">
        <v>1.8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18972-2023</t>
        </is>
      </c>
      <c r="B2074" s="1" t="n">
        <v>45044</v>
      </c>
      <c r="C2074" s="1" t="n">
        <v>45203</v>
      </c>
      <c r="D2074" t="inlineStr">
        <is>
          <t>HALLANDS LÄN</t>
        </is>
      </c>
      <c r="E2074" t="inlineStr">
        <is>
          <t>HYLTE</t>
        </is>
      </c>
      <c r="G2074" t="n">
        <v>1.2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18804-2023</t>
        </is>
      </c>
      <c r="B2075" s="1" t="n">
        <v>45044</v>
      </c>
      <c r="C2075" s="1" t="n">
        <v>45203</v>
      </c>
      <c r="D2075" t="inlineStr">
        <is>
          <t>HALLANDS LÄN</t>
        </is>
      </c>
      <c r="E2075" t="inlineStr">
        <is>
          <t>FALKENBERG</t>
        </is>
      </c>
      <c r="G2075" t="n">
        <v>0.9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18810-2023</t>
        </is>
      </c>
      <c r="B2076" s="1" t="n">
        <v>45044</v>
      </c>
      <c r="C2076" s="1" t="n">
        <v>45203</v>
      </c>
      <c r="D2076" t="inlineStr">
        <is>
          <t>HALLANDS LÄN</t>
        </is>
      </c>
      <c r="E2076" t="inlineStr">
        <is>
          <t>FALKENBERG</t>
        </is>
      </c>
      <c r="G2076" t="n">
        <v>0.9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19115-2023</t>
        </is>
      </c>
      <c r="B2077" s="1" t="n">
        <v>45048</v>
      </c>
      <c r="C2077" s="1" t="n">
        <v>45203</v>
      </c>
      <c r="D2077" t="inlineStr">
        <is>
          <t>HALLANDS LÄN</t>
        </is>
      </c>
      <c r="E2077" t="inlineStr">
        <is>
          <t>VARBERG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19112-2023</t>
        </is>
      </c>
      <c r="B2078" s="1" t="n">
        <v>45048</v>
      </c>
      <c r="C2078" s="1" t="n">
        <v>45203</v>
      </c>
      <c r="D2078" t="inlineStr">
        <is>
          <t>HALLANDS LÄN</t>
        </is>
      </c>
      <c r="E2078" t="inlineStr">
        <is>
          <t>VARBERG</t>
        </is>
      </c>
      <c r="G2078" t="n">
        <v>1.3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19251-2023</t>
        </is>
      </c>
      <c r="B2079" s="1" t="n">
        <v>45049</v>
      </c>
      <c r="C2079" s="1" t="n">
        <v>45203</v>
      </c>
      <c r="D2079" t="inlineStr">
        <is>
          <t>HALLANDS LÄN</t>
        </is>
      </c>
      <c r="E2079" t="inlineStr">
        <is>
          <t>FALKENBERG</t>
        </is>
      </c>
      <c r="G2079" t="n">
        <v>1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19385-2023</t>
        </is>
      </c>
      <c r="B2080" s="1" t="n">
        <v>45049</v>
      </c>
      <c r="C2080" s="1" t="n">
        <v>45203</v>
      </c>
      <c r="D2080" t="inlineStr">
        <is>
          <t>HALLANDS LÄN</t>
        </is>
      </c>
      <c r="E2080" t="inlineStr">
        <is>
          <t>FALKENBERG</t>
        </is>
      </c>
      <c r="G2080" t="n">
        <v>8.699999999999999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19252-2023</t>
        </is>
      </c>
      <c r="B2081" s="1" t="n">
        <v>45049</v>
      </c>
      <c r="C2081" s="1" t="n">
        <v>45203</v>
      </c>
      <c r="D2081" t="inlineStr">
        <is>
          <t>HALLANDS LÄN</t>
        </is>
      </c>
      <c r="E2081" t="inlineStr">
        <is>
          <t>FALKENBERG</t>
        </is>
      </c>
      <c r="G2081" t="n">
        <v>2.2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19304-2023</t>
        </is>
      </c>
      <c r="B2082" s="1" t="n">
        <v>45049</v>
      </c>
      <c r="C2082" s="1" t="n">
        <v>45203</v>
      </c>
      <c r="D2082" t="inlineStr">
        <is>
          <t>HALLANDS LÄN</t>
        </is>
      </c>
      <c r="E2082" t="inlineStr">
        <is>
          <t>HALMSTAD</t>
        </is>
      </c>
      <c r="G2082" t="n">
        <v>2.7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19444-2023</t>
        </is>
      </c>
      <c r="B2083" s="1" t="n">
        <v>45050</v>
      </c>
      <c r="C2083" s="1" t="n">
        <v>45203</v>
      </c>
      <c r="D2083" t="inlineStr">
        <is>
          <t>HALLANDS LÄN</t>
        </is>
      </c>
      <c r="E2083" t="inlineStr">
        <is>
          <t>FALKENBERG</t>
        </is>
      </c>
      <c r="G2083" t="n">
        <v>2.8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19591-2023</t>
        </is>
      </c>
      <c r="B2084" s="1" t="n">
        <v>45050</v>
      </c>
      <c r="C2084" s="1" t="n">
        <v>45203</v>
      </c>
      <c r="D2084" t="inlineStr">
        <is>
          <t>HALLANDS LÄN</t>
        </is>
      </c>
      <c r="E2084" t="inlineStr">
        <is>
          <t>HALMSTAD</t>
        </is>
      </c>
      <c r="G2084" t="n">
        <v>1.4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19581-2023</t>
        </is>
      </c>
      <c r="B2085" s="1" t="n">
        <v>45050</v>
      </c>
      <c r="C2085" s="1" t="n">
        <v>45203</v>
      </c>
      <c r="D2085" t="inlineStr">
        <is>
          <t>HALLANDS LÄN</t>
        </is>
      </c>
      <c r="E2085" t="inlineStr">
        <is>
          <t>HALMSTAD</t>
        </is>
      </c>
      <c r="G2085" t="n">
        <v>0.6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19589-2023</t>
        </is>
      </c>
      <c r="B2086" s="1" t="n">
        <v>45050</v>
      </c>
      <c r="C2086" s="1" t="n">
        <v>45203</v>
      </c>
      <c r="D2086" t="inlineStr">
        <is>
          <t>HALLANDS LÄN</t>
        </is>
      </c>
      <c r="E2086" t="inlineStr">
        <is>
          <t>HALMSTAD</t>
        </is>
      </c>
      <c r="G2086" t="n">
        <v>1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19578-2023</t>
        </is>
      </c>
      <c r="B2087" s="1" t="n">
        <v>45050</v>
      </c>
      <c r="C2087" s="1" t="n">
        <v>45203</v>
      </c>
      <c r="D2087" t="inlineStr">
        <is>
          <t>HALLANDS LÄN</t>
        </is>
      </c>
      <c r="E2087" t="inlineStr">
        <is>
          <t>HALMSTAD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19588-2023</t>
        </is>
      </c>
      <c r="B2088" s="1" t="n">
        <v>45050</v>
      </c>
      <c r="C2088" s="1" t="n">
        <v>45203</v>
      </c>
      <c r="D2088" t="inlineStr">
        <is>
          <t>HALLANDS LÄN</t>
        </is>
      </c>
      <c r="E2088" t="inlineStr">
        <is>
          <t>HALMSTAD</t>
        </is>
      </c>
      <c r="G2088" t="n">
        <v>4.5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19668-2023</t>
        </is>
      </c>
      <c r="B2089" s="1" t="n">
        <v>45051</v>
      </c>
      <c r="C2089" s="1" t="n">
        <v>45203</v>
      </c>
      <c r="D2089" t="inlineStr">
        <is>
          <t>HALLANDS LÄN</t>
        </is>
      </c>
      <c r="E2089" t="inlineStr">
        <is>
          <t>LAHOLM</t>
        </is>
      </c>
      <c r="G2089" t="n">
        <v>2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20011-2023</t>
        </is>
      </c>
      <c r="B2090" s="1" t="n">
        <v>45054</v>
      </c>
      <c r="C2090" s="1" t="n">
        <v>45203</v>
      </c>
      <c r="D2090" t="inlineStr">
        <is>
          <t>HALLANDS LÄN</t>
        </is>
      </c>
      <c r="E2090" t="inlineStr">
        <is>
          <t>VARBERG</t>
        </is>
      </c>
      <c r="G2090" t="n">
        <v>10.1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20109-2023</t>
        </is>
      </c>
      <c r="B2091" s="1" t="n">
        <v>45055</v>
      </c>
      <c r="C2091" s="1" t="n">
        <v>45203</v>
      </c>
      <c r="D2091" t="inlineStr">
        <is>
          <t>HALLANDS LÄN</t>
        </is>
      </c>
      <c r="E2091" t="inlineStr">
        <is>
          <t>VARBERG</t>
        </is>
      </c>
      <c r="G2091" t="n">
        <v>0.6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20546-2023</t>
        </is>
      </c>
      <c r="B2092" s="1" t="n">
        <v>45055</v>
      </c>
      <c r="C2092" s="1" t="n">
        <v>45203</v>
      </c>
      <c r="D2092" t="inlineStr">
        <is>
          <t>HALLANDS LÄN</t>
        </is>
      </c>
      <c r="E2092" t="inlineStr">
        <is>
          <t>FALKENBERG</t>
        </is>
      </c>
      <c r="G2092" t="n">
        <v>0.1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20108-2023</t>
        </is>
      </c>
      <c r="B2093" s="1" t="n">
        <v>45055</v>
      </c>
      <c r="C2093" s="1" t="n">
        <v>45203</v>
      </c>
      <c r="D2093" t="inlineStr">
        <is>
          <t>HALLANDS LÄN</t>
        </is>
      </c>
      <c r="E2093" t="inlineStr">
        <is>
          <t>VARBERG</t>
        </is>
      </c>
      <c r="G2093" t="n">
        <v>1.6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20106-2023</t>
        </is>
      </c>
      <c r="B2094" s="1" t="n">
        <v>45055</v>
      </c>
      <c r="C2094" s="1" t="n">
        <v>45203</v>
      </c>
      <c r="D2094" t="inlineStr">
        <is>
          <t>HALLANDS LÄN</t>
        </is>
      </c>
      <c r="E2094" t="inlineStr">
        <is>
          <t>VARBERG</t>
        </is>
      </c>
      <c r="G2094" t="n">
        <v>3.6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20111-2023</t>
        </is>
      </c>
      <c r="B2095" s="1" t="n">
        <v>45055</v>
      </c>
      <c r="C2095" s="1" t="n">
        <v>45203</v>
      </c>
      <c r="D2095" t="inlineStr">
        <is>
          <t>HALLANDS LÄN</t>
        </is>
      </c>
      <c r="E2095" t="inlineStr">
        <is>
          <t>VARBERG</t>
        </is>
      </c>
      <c r="G2095" t="n">
        <v>5.7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20543-2023</t>
        </is>
      </c>
      <c r="B2096" s="1" t="n">
        <v>45055</v>
      </c>
      <c r="C2096" s="1" t="n">
        <v>45203</v>
      </c>
      <c r="D2096" t="inlineStr">
        <is>
          <t>HALLANDS LÄN</t>
        </is>
      </c>
      <c r="E2096" t="inlineStr">
        <is>
          <t>FALKENBERG</t>
        </is>
      </c>
      <c r="G2096" t="n">
        <v>0.8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20562-2023</t>
        </is>
      </c>
      <c r="B2097" s="1" t="n">
        <v>45057</v>
      </c>
      <c r="C2097" s="1" t="n">
        <v>45203</v>
      </c>
      <c r="D2097" t="inlineStr">
        <is>
          <t>HALLANDS LÄN</t>
        </is>
      </c>
      <c r="E2097" t="inlineStr">
        <is>
          <t>LAHOLM</t>
        </is>
      </c>
      <c r="G2097" t="n">
        <v>2.5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20644-2023</t>
        </is>
      </c>
      <c r="B2098" s="1" t="n">
        <v>45058</v>
      </c>
      <c r="C2098" s="1" t="n">
        <v>45203</v>
      </c>
      <c r="D2098" t="inlineStr">
        <is>
          <t>HALLANDS LÄN</t>
        </is>
      </c>
      <c r="E2098" t="inlineStr">
        <is>
          <t>VARBERG</t>
        </is>
      </c>
      <c r="G2098" t="n">
        <v>0.8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20694-2023</t>
        </is>
      </c>
      <c r="B2099" s="1" t="n">
        <v>45058</v>
      </c>
      <c r="C2099" s="1" t="n">
        <v>45203</v>
      </c>
      <c r="D2099" t="inlineStr">
        <is>
          <t>HALLANDS LÄN</t>
        </is>
      </c>
      <c r="E2099" t="inlineStr">
        <is>
          <t>FALKENBERG</t>
        </is>
      </c>
      <c r="G2099" t="n">
        <v>1.6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20645-2023</t>
        </is>
      </c>
      <c r="B2100" s="1" t="n">
        <v>45058</v>
      </c>
      <c r="C2100" s="1" t="n">
        <v>45203</v>
      </c>
      <c r="D2100" t="inlineStr">
        <is>
          <t>HALLANDS LÄN</t>
        </is>
      </c>
      <c r="E2100" t="inlineStr">
        <is>
          <t>VARBERG</t>
        </is>
      </c>
      <c r="G2100" t="n">
        <v>0.6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20689-2023</t>
        </is>
      </c>
      <c r="B2101" s="1" t="n">
        <v>45058</v>
      </c>
      <c r="C2101" s="1" t="n">
        <v>45203</v>
      </c>
      <c r="D2101" t="inlineStr">
        <is>
          <t>HALLANDS LÄN</t>
        </is>
      </c>
      <c r="E2101" t="inlineStr">
        <is>
          <t>FALKENBERG</t>
        </is>
      </c>
      <c r="G2101" t="n">
        <v>1.1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20704-2023</t>
        </is>
      </c>
      <c r="B2102" s="1" t="n">
        <v>45058</v>
      </c>
      <c r="C2102" s="1" t="n">
        <v>45203</v>
      </c>
      <c r="D2102" t="inlineStr">
        <is>
          <t>HALLANDS LÄN</t>
        </is>
      </c>
      <c r="E2102" t="inlineStr">
        <is>
          <t>VARBERG</t>
        </is>
      </c>
      <c r="G2102" t="n">
        <v>0.7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21262-2023</t>
        </is>
      </c>
      <c r="B2103" s="1" t="n">
        <v>45058</v>
      </c>
      <c r="C2103" s="1" t="n">
        <v>45203</v>
      </c>
      <c r="D2103" t="inlineStr">
        <is>
          <t>HALLANDS LÄN</t>
        </is>
      </c>
      <c r="E2103" t="inlineStr">
        <is>
          <t>FALKENBERG</t>
        </is>
      </c>
      <c r="G2103" t="n">
        <v>3.1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20643-2023</t>
        </is>
      </c>
      <c r="B2104" s="1" t="n">
        <v>45058</v>
      </c>
      <c r="C2104" s="1" t="n">
        <v>45203</v>
      </c>
      <c r="D2104" t="inlineStr">
        <is>
          <t>HALLANDS LÄN</t>
        </is>
      </c>
      <c r="E2104" t="inlineStr">
        <is>
          <t>VARBERG</t>
        </is>
      </c>
      <c r="G2104" t="n">
        <v>0.9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20647-2023</t>
        </is>
      </c>
      <c r="B2105" s="1" t="n">
        <v>45058</v>
      </c>
      <c r="C2105" s="1" t="n">
        <v>45203</v>
      </c>
      <c r="D2105" t="inlineStr">
        <is>
          <t>HALLANDS LÄN</t>
        </is>
      </c>
      <c r="E2105" t="inlineStr">
        <is>
          <t>VARBERG</t>
        </is>
      </c>
      <c r="G2105" t="n">
        <v>5.3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20693-2023</t>
        </is>
      </c>
      <c r="B2106" s="1" t="n">
        <v>45058</v>
      </c>
      <c r="C2106" s="1" t="n">
        <v>45203</v>
      </c>
      <c r="D2106" t="inlineStr">
        <is>
          <t>HALLANDS LÄN</t>
        </is>
      </c>
      <c r="E2106" t="inlineStr">
        <is>
          <t>HYLTE</t>
        </is>
      </c>
      <c r="G2106" t="n">
        <v>0.7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20893-2023</t>
        </is>
      </c>
      <c r="B2107" s="1" t="n">
        <v>45059</v>
      </c>
      <c r="C2107" s="1" t="n">
        <v>45203</v>
      </c>
      <c r="D2107" t="inlineStr">
        <is>
          <t>HALLANDS LÄN</t>
        </is>
      </c>
      <c r="E2107" t="inlineStr">
        <is>
          <t>FALKENBERG</t>
        </is>
      </c>
      <c r="G2107" t="n">
        <v>8.699999999999999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21088-2023</t>
        </is>
      </c>
      <c r="B2108" s="1" t="n">
        <v>45061</v>
      </c>
      <c r="C2108" s="1" t="n">
        <v>45203</v>
      </c>
      <c r="D2108" t="inlineStr">
        <is>
          <t>HALLANDS LÄN</t>
        </is>
      </c>
      <c r="E2108" t="inlineStr">
        <is>
          <t>HYLTE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21163-2023</t>
        </is>
      </c>
      <c r="B2109" s="1" t="n">
        <v>45062</v>
      </c>
      <c r="C2109" s="1" t="n">
        <v>45203</v>
      </c>
      <c r="D2109" t="inlineStr">
        <is>
          <t>HALLANDS LÄN</t>
        </is>
      </c>
      <c r="E2109" t="inlineStr">
        <is>
          <t>KUNGSBACKA</t>
        </is>
      </c>
      <c r="G2109" t="n">
        <v>3.3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21169-2023</t>
        </is>
      </c>
      <c r="B2110" s="1" t="n">
        <v>45062</v>
      </c>
      <c r="C2110" s="1" t="n">
        <v>45203</v>
      </c>
      <c r="D2110" t="inlineStr">
        <is>
          <t>HALLANDS LÄN</t>
        </is>
      </c>
      <c r="E2110" t="inlineStr">
        <is>
          <t>KUNGSBACKA</t>
        </is>
      </c>
      <c r="G2110" t="n">
        <v>4.1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21277-2023</t>
        </is>
      </c>
      <c r="B2111" s="1" t="n">
        <v>45062</v>
      </c>
      <c r="C2111" s="1" t="n">
        <v>45203</v>
      </c>
      <c r="D2111" t="inlineStr">
        <is>
          <t>HALLANDS LÄN</t>
        </is>
      </c>
      <c r="E2111" t="inlineStr">
        <is>
          <t>LAHOLM</t>
        </is>
      </c>
      <c r="G2111" t="n">
        <v>3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21211-2023</t>
        </is>
      </c>
      <c r="B2112" s="1" t="n">
        <v>45062</v>
      </c>
      <c r="C2112" s="1" t="n">
        <v>45203</v>
      </c>
      <c r="D2112" t="inlineStr">
        <is>
          <t>HALLANDS LÄN</t>
        </is>
      </c>
      <c r="E2112" t="inlineStr">
        <is>
          <t>HYLTE</t>
        </is>
      </c>
      <c r="G2112" t="n">
        <v>1.6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21306-2023</t>
        </is>
      </c>
      <c r="B2113" s="1" t="n">
        <v>45062</v>
      </c>
      <c r="C2113" s="1" t="n">
        <v>45203</v>
      </c>
      <c r="D2113" t="inlineStr">
        <is>
          <t>HALLANDS LÄN</t>
        </is>
      </c>
      <c r="E2113" t="inlineStr">
        <is>
          <t>KUNGSBACKA</t>
        </is>
      </c>
      <c r="G2113" t="n">
        <v>3.9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21124-2023</t>
        </is>
      </c>
      <c r="B2114" s="1" t="n">
        <v>45062</v>
      </c>
      <c r="C2114" s="1" t="n">
        <v>45203</v>
      </c>
      <c r="D2114" t="inlineStr">
        <is>
          <t>HALLANDS LÄN</t>
        </is>
      </c>
      <c r="E2114" t="inlineStr">
        <is>
          <t>VARBERG</t>
        </is>
      </c>
      <c r="G2114" t="n">
        <v>1.5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21165-2023</t>
        </is>
      </c>
      <c r="B2115" s="1" t="n">
        <v>45062</v>
      </c>
      <c r="C2115" s="1" t="n">
        <v>45203</v>
      </c>
      <c r="D2115" t="inlineStr">
        <is>
          <t>HALLANDS LÄN</t>
        </is>
      </c>
      <c r="E2115" t="inlineStr">
        <is>
          <t>KUNGSBACKA</t>
        </is>
      </c>
      <c r="G2115" t="n">
        <v>3.6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21171-2023</t>
        </is>
      </c>
      <c r="B2116" s="1" t="n">
        <v>45062</v>
      </c>
      <c r="C2116" s="1" t="n">
        <v>45203</v>
      </c>
      <c r="D2116" t="inlineStr">
        <is>
          <t>HALLANDS LÄN</t>
        </is>
      </c>
      <c r="E2116" t="inlineStr">
        <is>
          <t>KUNGSBACKA</t>
        </is>
      </c>
      <c r="G2116" t="n">
        <v>3.3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21372-2023</t>
        </is>
      </c>
      <c r="B2117" s="1" t="n">
        <v>45063</v>
      </c>
      <c r="C2117" s="1" t="n">
        <v>45203</v>
      </c>
      <c r="D2117" t="inlineStr">
        <is>
          <t>HALLANDS LÄN</t>
        </is>
      </c>
      <c r="E2117" t="inlineStr">
        <is>
          <t>HALMSTAD</t>
        </is>
      </c>
      <c r="G2117" t="n">
        <v>0.6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21378-2023</t>
        </is>
      </c>
      <c r="B2118" s="1" t="n">
        <v>45063</v>
      </c>
      <c r="C2118" s="1" t="n">
        <v>45203</v>
      </c>
      <c r="D2118" t="inlineStr">
        <is>
          <t>HALLANDS LÄN</t>
        </is>
      </c>
      <c r="E2118" t="inlineStr">
        <is>
          <t>KUNGSBACKA</t>
        </is>
      </c>
      <c r="G2118" t="n">
        <v>1.3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21501-2023</t>
        </is>
      </c>
      <c r="B2119" s="1" t="n">
        <v>45063</v>
      </c>
      <c r="C2119" s="1" t="n">
        <v>45203</v>
      </c>
      <c r="D2119" t="inlineStr">
        <is>
          <t>HALLANDS LÄN</t>
        </is>
      </c>
      <c r="E2119" t="inlineStr">
        <is>
          <t>HYLTE</t>
        </is>
      </c>
      <c r="G2119" t="n">
        <v>5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21723-2023</t>
        </is>
      </c>
      <c r="B2120" s="1" t="n">
        <v>45065</v>
      </c>
      <c r="C2120" s="1" t="n">
        <v>45203</v>
      </c>
      <c r="D2120" t="inlineStr">
        <is>
          <t>HALLANDS LÄN</t>
        </is>
      </c>
      <c r="E2120" t="inlineStr">
        <is>
          <t>HALMSTAD</t>
        </is>
      </c>
      <c r="G2120" t="n">
        <v>4.4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21721-2023</t>
        </is>
      </c>
      <c r="B2121" s="1" t="n">
        <v>45065</v>
      </c>
      <c r="C2121" s="1" t="n">
        <v>45203</v>
      </c>
      <c r="D2121" t="inlineStr">
        <is>
          <t>HALLANDS LÄN</t>
        </is>
      </c>
      <c r="E2121" t="inlineStr">
        <is>
          <t>KUNGSBACKA</t>
        </is>
      </c>
      <c r="G2121" t="n">
        <v>1.7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21915-2023</t>
        </is>
      </c>
      <c r="B2122" s="1" t="n">
        <v>45068</v>
      </c>
      <c r="C2122" s="1" t="n">
        <v>45203</v>
      </c>
      <c r="D2122" t="inlineStr">
        <is>
          <t>HALLANDS LÄN</t>
        </is>
      </c>
      <c r="E2122" t="inlineStr">
        <is>
          <t>FALKENBERG</t>
        </is>
      </c>
      <c r="G2122" t="n">
        <v>1.2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21978-2023</t>
        </is>
      </c>
      <c r="B2123" s="1" t="n">
        <v>45068</v>
      </c>
      <c r="C2123" s="1" t="n">
        <v>45203</v>
      </c>
      <c r="D2123" t="inlineStr">
        <is>
          <t>HALLANDS LÄN</t>
        </is>
      </c>
      <c r="E2123" t="inlineStr">
        <is>
          <t>FALKENBERG</t>
        </is>
      </c>
      <c r="G2123" t="n">
        <v>13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21814-2023</t>
        </is>
      </c>
      <c r="B2124" s="1" t="n">
        <v>45068</v>
      </c>
      <c r="C2124" s="1" t="n">
        <v>45203</v>
      </c>
      <c r="D2124" t="inlineStr">
        <is>
          <t>HALLANDS LÄN</t>
        </is>
      </c>
      <c r="E2124" t="inlineStr">
        <is>
          <t>FALKENBERG</t>
        </is>
      </c>
      <c r="G2124" t="n">
        <v>0.6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21995-2023</t>
        </is>
      </c>
      <c r="B2125" s="1" t="n">
        <v>45068</v>
      </c>
      <c r="C2125" s="1" t="n">
        <v>45203</v>
      </c>
      <c r="D2125" t="inlineStr">
        <is>
          <t>HALLANDS LÄN</t>
        </is>
      </c>
      <c r="E2125" t="inlineStr">
        <is>
          <t>FALKENBERG</t>
        </is>
      </c>
      <c r="G2125" t="n">
        <v>7.1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21869-2023</t>
        </is>
      </c>
      <c r="B2126" s="1" t="n">
        <v>45068</v>
      </c>
      <c r="C2126" s="1" t="n">
        <v>45203</v>
      </c>
      <c r="D2126" t="inlineStr">
        <is>
          <t>HALLANDS LÄN</t>
        </is>
      </c>
      <c r="E2126" t="inlineStr">
        <is>
          <t>HALMSTAD</t>
        </is>
      </c>
      <c r="G2126" t="n">
        <v>5.8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21977-2023</t>
        </is>
      </c>
      <c r="B2127" s="1" t="n">
        <v>45068</v>
      </c>
      <c r="C2127" s="1" t="n">
        <v>45203</v>
      </c>
      <c r="D2127" t="inlineStr">
        <is>
          <t>HALLANDS LÄN</t>
        </is>
      </c>
      <c r="E2127" t="inlineStr">
        <is>
          <t>VARBERG</t>
        </is>
      </c>
      <c r="G2127" t="n">
        <v>2.2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22245-2023</t>
        </is>
      </c>
      <c r="B2128" s="1" t="n">
        <v>45070</v>
      </c>
      <c r="C2128" s="1" t="n">
        <v>45203</v>
      </c>
      <c r="D2128" t="inlineStr">
        <is>
          <t>HALLANDS LÄN</t>
        </is>
      </c>
      <c r="E2128" t="inlineStr">
        <is>
          <t>HYLTE</t>
        </is>
      </c>
      <c r="G2128" t="n">
        <v>1.1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22234-2023</t>
        </is>
      </c>
      <c r="B2129" s="1" t="n">
        <v>45070</v>
      </c>
      <c r="C2129" s="1" t="n">
        <v>45203</v>
      </c>
      <c r="D2129" t="inlineStr">
        <is>
          <t>HALLANDS LÄN</t>
        </is>
      </c>
      <c r="E2129" t="inlineStr">
        <is>
          <t>VARBERG</t>
        </is>
      </c>
      <c r="G2129" t="n">
        <v>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22244-2023</t>
        </is>
      </c>
      <c r="B2130" s="1" t="n">
        <v>45070</v>
      </c>
      <c r="C2130" s="1" t="n">
        <v>45203</v>
      </c>
      <c r="D2130" t="inlineStr">
        <is>
          <t>HALLANDS LÄN</t>
        </is>
      </c>
      <c r="E2130" t="inlineStr">
        <is>
          <t>HYLTE</t>
        </is>
      </c>
      <c r="G2130" t="n">
        <v>4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22526-2023</t>
        </is>
      </c>
      <c r="B2131" s="1" t="n">
        <v>45070</v>
      </c>
      <c r="C2131" s="1" t="n">
        <v>45203</v>
      </c>
      <c r="D2131" t="inlineStr">
        <is>
          <t>HALLANDS LÄN</t>
        </is>
      </c>
      <c r="E2131" t="inlineStr">
        <is>
          <t>HYLTE</t>
        </is>
      </c>
      <c r="G2131" t="n">
        <v>2.2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22546-2023</t>
        </is>
      </c>
      <c r="B2132" s="1" t="n">
        <v>45071</v>
      </c>
      <c r="C2132" s="1" t="n">
        <v>45203</v>
      </c>
      <c r="D2132" t="inlineStr">
        <is>
          <t>HALLANDS LÄN</t>
        </is>
      </c>
      <c r="E2132" t="inlineStr">
        <is>
          <t>FALKENBERG</t>
        </is>
      </c>
      <c r="G2132" t="n">
        <v>3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23035-2023</t>
        </is>
      </c>
      <c r="B2133" s="1" t="n">
        <v>45074</v>
      </c>
      <c r="C2133" s="1" t="n">
        <v>45203</v>
      </c>
      <c r="D2133" t="inlineStr">
        <is>
          <t>HALLANDS LÄN</t>
        </is>
      </c>
      <c r="E2133" t="inlineStr">
        <is>
          <t>FALKENBERG</t>
        </is>
      </c>
      <c r="G2133" t="n">
        <v>3.6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23036-2023</t>
        </is>
      </c>
      <c r="B2134" s="1" t="n">
        <v>45074</v>
      </c>
      <c r="C2134" s="1" t="n">
        <v>45203</v>
      </c>
      <c r="D2134" t="inlineStr">
        <is>
          <t>HALLANDS LÄN</t>
        </is>
      </c>
      <c r="E2134" t="inlineStr">
        <is>
          <t>FALKENBERG</t>
        </is>
      </c>
      <c r="G2134" t="n">
        <v>2.7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23038-2023</t>
        </is>
      </c>
      <c r="B2135" s="1" t="n">
        <v>45074</v>
      </c>
      <c r="C2135" s="1" t="n">
        <v>45203</v>
      </c>
      <c r="D2135" t="inlineStr">
        <is>
          <t>HALLANDS LÄN</t>
        </is>
      </c>
      <c r="E2135" t="inlineStr">
        <is>
          <t>FALKENBERG</t>
        </is>
      </c>
      <c r="G2135" t="n">
        <v>4.6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23213-2023</t>
        </is>
      </c>
      <c r="B2136" s="1" t="n">
        <v>45075</v>
      </c>
      <c r="C2136" s="1" t="n">
        <v>45203</v>
      </c>
      <c r="D2136" t="inlineStr">
        <is>
          <t>HALLANDS LÄN</t>
        </is>
      </c>
      <c r="E2136" t="inlineStr">
        <is>
          <t>VARBERG</t>
        </is>
      </c>
      <c r="G2136" t="n">
        <v>0.9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23052-2023</t>
        </is>
      </c>
      <c r="B2137" s="1" t="n">
        <v>45075</v>
      </c>
      <c r="C2137" s="1" t="n">
        <v>45203</v>
      </c>
      <c r="D2137" t="inlineStr">
        <is>
          <t>HALLANDS LÄN</t>
        </is>
      </c>
      <c r="E2137" t="inlineStr">
        <is>
          <t>VARBERG</t>
        </is>
      </c>
      <c r="G2137" t="n">
        <v>0.5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23152-2023</t>
        </is>
      </c>
      <c r="B2138" s="1" t="n">
        <v>45075</v>
      </c>
      <c r="C2138" s="1" t="n">
        <v>45203</v>
      </c>
      <c r="D2138" t="inlineStr">
        <is>
          <t>HALLANDS LÄN</t>
        </is>
      </c>
      <c r="E2138" t="inlineStr">
        <is>
          <t>HYLTE</t>
        </is>
      </c>
      <c r="G2138" t="n">
        <v>6.2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23455-2023</t>
        </is>
      </c>
      <c r="B2139" s="1" t="n">
        <v>45076</v>
      </c>
      <c r="C2139" s="1" t="n">
        <v>45203</v>
      </c>
      <c r="D2139" t="inlineStr">
        <is>
          <t>HALLANDS LÄN</t>
        </is>
      </c>
      <c r="E2139" t="inlineStr">
        <is>
          <t>FALKENBERG</t>
        </is>
      </c>
      <c r="G2139" t="n">
        <v>1.2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24514-2023</t>
        </is>
      </c>
      <c r="B2140" s="1" t="n">
        <v>45077</v>
      </c>
      <c r="C2140" s="1" t="n">
        <v>45203</v>
      </c>
      <c r="D2140" t="inlineStr">
        <is>
          <t>HALLANDS LÄN</t>
        </is>
      </c>
      <c r="E2140" t="inlineStr">
        <is>
          <t>FALKENBERG</t>
        </is>
      </c>
      <c r="F2140" t="inlineStr">
        <is>
          <t>Kyrkan</t>
        </is>
      </c>
      <c r="G2140" t="n">
        <v>1.8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23844-2023</t>
        </is>
      </c>
      <c r="B2141" s="1" t="n">
        <v>45078</v>
      </c>
      <c r="C2141" s="1" t="n">
        <v>45203</v>
      </c>
      <c r="D2141" t="inlineStr">
        <is>
          <t>HALLANDS LÄN</t>
        </is>
      </c>
      <c r="E2141" t="inlineStr">
        <is>
          <t>KUNGSBACKA</t>
        </is>
      </c>
      <c r="G2141" t="n">
        <v>3.3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23879-2023</t>
        </is>
      </c>
      <c r="B2142" s="1" t="n">
        <v>45078</v>
      </c>
      <c r="C2142" s="1" t="n">
        <v>45203</v>
      </c>
      <c r="D2142" t="inlineStr">
        <is>
          <t>HALLANDS LÄN</t>
        </is>
      </c>
      <c r="E2142" t="inlineStr">
        <is>
          <t>VARBERG</t>
        </is>
      </c>
      <c r="G2142" t="n">
        <v>2.1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23880-2023</t>
        </is>
      </c>
      <c r="B2143" s="1" t="n">
        <v>45078</v>
      </c>
      <c r="C2143" s="1" t="n">
        <v>45203</v>
      </c>
      <c r="D2143" t="inlineStr">
        <is>
          <t>HALLANDS LÄN</t>
        </is>
      </c>
      <c r="E2143" t="inlineStr">
        <is>
          <t>VARBERG</t>
        </is>
      </c>
      <c r="G2143" t="n">
        <v>2.5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23994-2023</t>
        </is>
      </c>
      <c r="B2144" s="1" t="n">
        <v>45078</v>
      </c>
      <c r="C2144" s="1" t="n">
        <v>45203</v>
      </c>
      <c r="D2144" t="inlineStr">
        <is>
          <t>HALLANDS LÄN</t>
        </is>
      </c>
      <c r="E2144" t="inlineStr">
        <is>
          <t>KUNGSBACKA</t>
        </is>
      </c>
      <c r="F2144" t="inlineStr">
        <is>
          <t>Övriga Aktiebolag</t>
        </is>
      </c>
      <c r="G2144" t="n">
        <v>5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24186-2023</t>
        </is>
      </c>
      <c r="B2145" s="1" t="n">
        <v>45079</v>
      </c>
      <c r="C2145" s="1" t="n">
        <v>45203</v>
      </c>
      <c r="D2145" t="inlineStr">
        <is>
          <t>HALLANDS LÄN</t>
        </is>
      </c>
      <c r="E2145" t="inlineStr">
        <is>
          <t>FALKENBERG</t>
        </is>
      </c>
      <c r="G2145" t="n">
        <v>4.5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24198-2023</t>
        </is>
      </c>
      <c r="B2146" s="1" t="n">
        <v>45079</v>
      </c>
      <c r="C2146" s="1" t="n">
        <v>45203</v>
      </c>
      <c r="D2146" t="inlineStr">
        <is>
          <t>HALLANDS LÄN</t>
        </is>
      </c>
      <c r="E2146" t="inlineStr">
        <is>
          <t>FALKENBERG</t>
        </is>
      </c>
      <c r="G2146" t="n">
        <v>4.1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24087-2023</t>
        </is>
      </c>
      <c r="B2147" s="1" t="n">
        <v>45079</v>
      </c>
      <c r="C2147" s="1" t="n">
        <v>45203</v>
      </c>
      <c r="D2147" t="inlineStr">
        <is>
          <t>HALLANDS LÄN</t>
        </is>
      </c>
      <c r="E2147" t="inlineStr">
        <is>
          <t>HALMSTAD</t>
        </is>
      </c>
      <c r="G2147" t="n">
        <v>1.9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24191-2023</t>
        </is>
      </c>
      <c r="B2148" s="1" t="n">
        <v>45079</v>
      </c>
      <c r="C2148" s="1" t="n">
        <v>45203</v>
      </c>
      <c r="D2148" t="inlineStr">
        <is>
          <t>HALLANDS LÄN</t>
        </is>
      </c>
      <c r="E2148" t="inlineStr">
        <is>
          <t>FALKENBERG</t>
        </is>
      </c>
      <c r="G2148" t="n">
        <v>2.8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24200-2023</t>
        </is>
      </c>
      <c r="B2149" s="1" t="n">
        <v>45079</v>
      </c>
      <c r="C2149" s="1" t="n">
        <v>45203</v>
      </c>
      <c r="D2149" t="inlineStr">
        <is>
          <t>HALLANDS LÄN</t>
        </is>
      </c>
      <c r="E2149" t="inlineStr">
        <is>
          <t>HALMSTAD</t>
        </is>
      </c>
      <c r="G2149" t="n">
        <v>1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24103-2023</t>
        </is>
      </c>
      <c r="B2150" s="1" t="n">
        <v>45079</v>
      </c>
      <c r="C2150" s="1" t="n">
        <v>45203</v>
      </c>
      <c r="D2150" t="inlineStr">
        <is>
          <t>HALLANDS LÄN</t>
        </is>
      </c>
      <c r="E2150" t="inlineStr">
        <is>
          <t>HALMSTAD</t>
        </is>
      </c>
      <c r="G2150" t="n">
        <v>1.3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24179-2023</t>
        </is>
      </c>
      <c r="B2151" s="1" t="n">
        <v>45079</v>
      </c>
      <c r="C2151" s="1" t="n">
        <v>45203</v>
      </c>
      <c r="D2151" t="inlineStr">
        <is>
          <t>HALLANDS LÄN</t>
        </is>
      </c>
      <c r="E2151" t="inlineStr">
        <is>
          <t>HALMSTAD</t>
        </is>
      </c>
      <c r="G2151" t="n">
        <v>5.2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24386-2023</t>
        </is>
      </c>
      <c r="B2152" s="1" t="n">
        <v>45082</v>
      </c>
      <c r="C2152" s="1" t="n">
        <v>45203</v>
      </c>
      <c r="D2152" t="inlineStr">
        <is>
          <t>HALLANDS LÄN</t>
        </is>
      </c>
      <c r="E2152" t="inlineStr">
        <is>
          <t>HALMSTAD</t>
        </is>
      </c>
      <c r="G2152" t="n">
        <v>3.5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24377-2023</t>
        </is>
      </c>
      <c r="B2153" s="1" t="n">
        <v>45082</v>
      </c>
      <c r="C2153" s="1" t="n">
        <v>45203</v>
      </c>
      <c r="D2153" t="inlineStr">
        <is>
          <t>HALLANDS LÄN</t>
        </is>
      </c>
      <c r="E2153" t="inlineStr">
        <is>
          <t>HALMSTAD</t>
        </is>
      </c>
      <c r="G2153" t="n">
        <v>4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24383-2023</t>
        </is>
      </c>
      <c r="B2154" s="1" t="n">
        <v>45082</v>
      </c>
      <c r="C2154" s="1" t="n">
        <v>45203</v>
      </c>
      <c r="D2154" t="inlineStr">
        <is>
          <t>HALLANDS LÄN</t>
        </is>
      </c>
      <c r="E2154" t="inlineStr">
        <is>
          <t>HALMSTAD</t>
        </is>
      </c>
      <c r="G2154" t="n">
        <v>3.2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24375-2023</t>
        </is>
      </c>
      <c r="B2155" s="1" t="n">
        <v>45082</v>
      </c>
      <c r="C2155" s="1" t="n">
        <v>45203</v>
      </c>
      <c r="D2155" t="inlineStr">
        <is>
          <t>HALLANDS LÄN</t>
        </is>
      </c>
      <c r="E2155" t="inlineStr">
        <is>
          <t>HALMSTAD</t>
        </is>
      </c>
      <c r="G2155" t="n">
        <v>1.9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24380-2023</t>
        </is>
      </c>
      <c r="B2156" s="1" t="n">
        <v>45082</v>
      </c>
      <c r="C2156" s="1" t="n">
        <v>45203</v>
      </c>
      <c r="D2156" t="inlineStr">
        <is>
          <t>HALLANDS LÄN</t>
        </is>
      </c>
      <c r="E2156" t="inlineStr">
        <is>
          <t>HALMSTAD</t>
        </is>
      </c>
      <c r="G2156" t="n">
        <v>0.8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24605-2023</t>
        </is>
      </c>
      <c r="B2157" s="1" t="n">
        <v>45084</v>
      </c>
      <c r="C2157" s="1" t="n">
        <v>45203</v>
      </c>
      <c r="D2157" t="inlineStr">
        <is>
          <t>HALLANDS LÄN</t>
        </is>
      </c>
      <c r="E2157" t="inlineStr">
        <is>
          <t>HYLTE</t>
        </is>
      </c>
      <c r="G2157" t="n">
        <v>0.5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24659-2023</t>
        </is>
      </c>
      <c r="B2158" s="1" t="n">
        <v>45084</v>
      </c>
      <c r="C2158" s="1" t="n">
        <v>45203</v>
      </c>
      <c r="D2158" t="inlineStr">
        <is>
          <t>HALLANDS LÄN</t>
        </is>
      </c>
      <c r="E2158" t="inlineStr">
        <is>
          <t>HYLTE</t>
        </is>
      </c>
      <c r="G2158" t="n">
        <v>2.3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25023-2023</t>
        </is>
      </c>
      <c r="B2159" s="1" t="n">
        <v>45085</v>
      </c>
      <c r="C2159" s="1" t="n">
        <v>45203</v>
      </c>
      <c r="D2159" t="inlineStr">
        <is>
          <t>HALLANDS LÄN</t>
        </is>
      </c>
      <c r="E2159" t="inlineStr">
        <is>
          <t>VARBERG</t>
        </is>
      </c>
      <c r="G2159" t="n">
        <v>4.8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25130-2023</t>
        </is>
      </c>
      <c r="B2160" s="1" t="n">
        <v>45086</v>
      </c>
      <c r="C2160" s="1" t="n">
        <v>45203</v>
      </c>
      <c r="D2160" t="inlineStr">
        <is>
          <t>HALLANDS LÄN</t>
        </is>
      </c>
      <c r="E2160" t="inlineStr">
        <is>
          <t>VARBERG</t>
        </is>
      </c>
      <c r="G2160" t="n">
        <v>4.5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25166-2023</t>
        </is>
      </c>
      <c r="B2161" s="1" t="n">
        <v>45086</v>
      </c>
      <c r="C2161" s="1" t="n">
        <v>45203</v>
      </c>
      <c r="D2161" t="inlineStr">
        <is>
          <t>HALLANDS LÄN</t>
        </is>
      </c>
      <c r="E2161" t="inlineStr">
        <is>
          <t>FALKENBERG</t>
        </is>
      </c>
      <c r="G2161" t="n">
        <v>1.7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25359-2023</t>
        </is>
      </c>
      <c r="B2162" s="1" t="n">
        <v>45088</v>
      </c>
      <c r="C2162" s="1" t="n">
        <v>45203</v>
      </c>
      <c r="D2162" t="inlineStr">
        <is>
          <t>HALLANDS LÄN</t>
        </is>
      </c>
      <c r="E2162" t="inlineStr">
        <is>
          <t>VARBERG</t>
        </is>
      </c>
      <c r="G2162" t="n">
        <v>3.4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25358-2023</t>
        </is>
      </c>
      <c r="B2163" s="1" t="n">
        <v>45088</v>
      </c>
      <c r="C2163" s="1" t="n">
        <v>45203</v>
      </c>
      <c r="D2163" t="inlineStr">
        <is>
          <t>HALLANDS LÄN</t>
        </is>
      </c>
      <c r="E2163" t="inlineStr">
        <is>
          <t>VARBERG</t>
        </is>
      </c>
      <c r="G2163" t="n">
        <v>1.2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25591-2023</t>
        </is>
      </c>
      <c r="B2164" s="1" t="n">
        <v>45089</v>
      </c>
      <c r="C2164" s="1" t="n">
        <v>45203</v>
      </c>
      <c r="D2164" t="inlineStr">
        <is>
          <t>HALLANDS LÄN</t>
        </is>
      </c>
      <c r="E2164" t="inlineStr">
        <is>
          <t>LAHOLM</t>
        </is>
      </c>
      <c r="F2164" t="inlineStr">
        <is>
          <t>Sveaskog</t>
        </is>
      </c>
      <c r="G2164" t="n">
        <v>5.7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25597-2023</t>
        </is>
      </c>
      <c r="B2165" s="1" t="n">
        <v>45089</v>
      </c>
      <c r="C2165" s="1" t="n">
        <v>45203</v>
      </c>
      <c r="D2165" t="inlineStr">
        <is>
          <t>HALLANDS LÄN</t>
        </is>
      </c>
      <c r="E2165" t="inlineStr">
        <is>
          <t>LAHOLM</t>
        </is>
      </c>
      <c r="F2165" t="inlineStr">
        <is>
          <t>Sveaskog</t>
        </is>
      </c>
      <c r="G2165" t="n">
        <v>1.9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25612-2023</t>
        </is>
      </c>
      <c r="B2166" s="1" t="n">
        <v>45089</v>
      </c>
      <c r="C2166" s="1" t="n">
        <v>45203</v>
      </c>
      <c r="D2166" t="inlineStr">
        <is>
          <t>HALLANDS LÄN</t>
        </is>
      </c>
      <c r="E2166" t="inlineStr">
        <is>
          <t>FALKENBERG</t>
        </is>
      </c>
      <c r="G2166" t="n">
        <v>0.8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25516-2023</t>
        </is>
      </c>
      <c r="B2167" s="1" t="n">
        <v>45089</v>
      </c>
      <c r="C2167" s="1" t="n">
        <v>45203</v>
      </c>
      <c r="D2167" t="inlineStr">
        <is>
          <t>HALLANDS LÄN</t>
        </is>
      </c>
      <c r="E2167" t="inlineStr">
        <is>
          <t>LAHOLM</t>
        </is>
      </c>
      <c r="F2167" t="inlineStr">
        <is>
          <t>Sveaskog</t>
        </is>
      </c>
      <c r="G2167" t="n">
        <v>6.4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25593-2023</t>
        </is>
      </c>
      <c r="B2168" s="1" t="n">
        <v>45089</v>
      </c>
      <c r="C2168" s="1" t="n">
        <v>45203</v>
      </c>
      <c r="D2168" t="inlineStr">
        <is>
          <t>HALLANDS LÄN</t>
        </is>
      </c>
      <c r="E2168" t="inlineStr">
        <is>
          <t>LAHOLM</t>
        </is>
      </c>
      <c r="F2168" t="inlineStr">
        <is>
          <t>Sveaskog</t>
        </is>
      </c>
      <c r="G2168" t="n">
        <v>1.3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25537-2023</t>
        </is>
      </c>
      <c r="B2169" s="1" t="n">
        <v>45089</v>
      </c>
      <c r="C2169" s="1" t="n">
        <v>45203</v>
      </c>
      <c r="D2169" t="inlineStr">
        <is>
          <t>HALLANDS LÄN</t>
        </is>
      </c>
      <c r="E2169" t="inlineStr">
        <is>
          <t>HYLTE</t>
        </is>
      </c>
      <c r="G2169" t="n">
        <v>5.7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25592-2023</t>
        </is>
      </c>
      <c r="B2170" s="1" t="n">
        <v>45089</v>
      </c>
      <c r="C2170" s="1" t="n">
        <v>45203</v>
      </c>
      <c r="D2170" t="inlineStr">
        <is>
          <t>HALLANDS LÄN</t>
        </is>
      </c>
      <c r="E2170" t="inlineStr">
        <is>
          <t>LAHOLM</t>
        </is>
      </c>
      <c r="F2170" t="inlineStr">
        <is>
          <t>Sveaskog</t>
        </is>
      </c>
      <c r="G2170" t="n">
        <v>1.2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25853-2023</t>
        </is>
      </c>
      <c r="B2171" s="1" t="n">
        <v>45090</v>
      </c>
      <c r="C2171" s="1" t="n">
        <v>45203</v>
      </c>
      <c r="D2171" t="inlineStr">
        <is>
          <t>HALLANDS LÄN</t>
        </is>
      </c>
      <c r="E2171" t="inlineStr">
        <is>
          <t>VARBERG</t>
        </is>
      </c>
      <c r="G2171" t="n">
        <v>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25830-2023</t>
        </is>
      </c>
      <c r="B2172" s="1" t="n">
        <v>45090</v>
      </c>
      <c r="C2172" s="1" t="n">
        <v>45203</v>
      </c>
      <c r="D2172" t="inlineStr">
        <is>
          <t>HALLANDS LÄN</t>
        </is>
      </c>
      <c r="E2172" t="inlineStr">
        <is>
          <t>VARBERG</t>
        </is>
      </c>
      <c r="G2172" t="n">
        <v>0.6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26155-2023</t>
        </is>
      </c>
      <c r="B2173" s="1" t="n">
        <v>45091</v>
      </c>
      <c r="C2173" s="1" t="n">
        <v>45203</v>
      </c>
      <c r="D2173" t="inlineStr">
        <is>
          <t>HALLANDS LÄN</t>
        </is>
      </c>
      <c r="E2173" t="inlineStr">
        <is>
          <t>KUNGSBACKA</t>
        </is>
      </c>
      <c r="G2173" t="n">
        <v>5.2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26313-2023</t>
        </is>
      </c>
      <c r="B2174" s="1" t="n">
        <v>45091</v>
      </c>
      <c r="C2174" s="1" t="n">
        <v>45203</v>
      </c>
      <c r="D2174" t="inlineStr">
        <is>
          <t>HALLANDS LÄN</t>
        </is>
      </c>
      <c r="E2174" t="inlineStr">
        <is>
          <t>HYLTE</t>
        </is>
      </c>
      <c r="G2174" t="n">
        <v>1.7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26079-2023</t>
        </is>
      </c>
      <c r="B2175" s="1" t="n">
        <v>45091</v>
      </c>
      <c r="C2175" s="1" t="n">
        <v>45203</v>
      </c>
      <c r="D2175" t="inlineStr">
        <is>
          <t>HALLANDS LÄN</t>
        </is>
      </c>
      <c r="E2175" t="inlineStr">
        <is>
          <t>HALMSTAD</t>
        </is>
      </c>
      <c r="G2175" t="n">
        <v>1.6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26310-2023</t>
        </is>
      </c>
      <c r="B2176" s="1" t="n">
        <v>45091</v>
      </c>
      <c r="C2176" s="1" t="n">
        <v>45203</v>
      </c>
      <c r="D2176" t="inlineStr">
        <is>
          <t>HALLANDS LÄN</t>
        </is>
      </c>
      <c r="E2176" t="inlineStr">
        <is>
          <t>FALKENBERG</t>
        </is>
      </c>
      <c r="G2176" t="n">
        <v>4.7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26122-2023</t>
        </is>
      </c>
      <c r="B2177" s="1" t="n">
        <v>45091</v>
      </c>
      <c r="C2177" s="1" t="n">
        <v>45203</v>
      </c>
      <c r="D2177" t="inlineStr">
        <is>
          <t>HALLANDS LÄN</t>
        </is>
      </c>
      <c r="E2177" t="inlineStr">
        <is>
          <t>HALMSTAD</t>
        </is>
      </c>
      <c r="G2177" t="n">
        <v>5.3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26159-2023</t>
        </is>
      </c>
      <c r="B2178" s="1" t="n">
        <v>45091</v>
      </c>
      <c r="C2178" s="1" t="n">
        <v>45203</v>
      </c>
      <c r="D2178" t="inlineStr">
        <is>
          <t>HALLANDS LÄN</t>
        </is>
      </c>
      <c r="E2178" t="inlineStr">
        <is>
          <t>KUNGSBACKA</t>
        </is>
      </c>
      <c r="G2178" t="n">
        <v>3.8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26378-2023</t>
        </is>
      </c>
      <c r="B2179" s="1" t="n">
        <v>45092</v>
      </c>
      <c r="C2179" s="1" t="n">
        <v>45203</v>
      </c>
      <c r="D2179" t="inlineStr">
        <is>
          <t>HALLANDS LÄN</t>
        </is>
      </c>
      <c r="E2179" t="inlineStr">
        <is>
          <t>VARBERG</t>
        </is>
      </c>
      <c r="G2179" t="n">
        <v>6.1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26432-2023</t>
        </is>
      </c>
      <c r="B2180" s="1" t="n">
        <v>45092</v>
      </c>
      <c r="C2180" s="1" t="n">
        <v>45203</v>
      </c>
      <c r="D2180" t="inlineStr">
        <is>
          <t>HALLANDS LÄN</t>
        </is>
      </c>
      <c r="E2180" t="inlineStr">
        <is>
          <t>HYLTE</t>
        </is>
      </c>
      <c r="G2180" t="n">
        <v>3.7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26548-2023</t>
        </is>
      </c>
      <c r="B2181" s="1" t="n">
        <v>45092</v>
      </c>
      <c r="C2181" s="1" t="n">
        <v>45203</v>
      </c>
      <c r="D2181" t="inlineStr">
        <is>
          <t>HALLANDS LÄN</t>
        </is>
      </c>
      <c r="E2181" t="inlineStr">
        <is>
          <t>HYLTE</t>
        </is>
      </c>
      <c r="G2181" t="n">
        <v>1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26794-2023</t>
        </is>
      </c>
      <c r="B2182" s="1" t="n">
        <v>45093</v>
      </c>
      <c r="C2182" s="1" t="n">
        <v>45203</v>
      </c>
      <c r="D2182" t="inlineStr">
        <is>
          <t>HALLANDS LÄN</t>
        </is>
      </c>
      <c r="E2182" t="inlineStr">
        <is>
          <t>LAHOLM</t>
        </is>
      </c>
      <c r="G2182" t="n">
        <v>2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27469-2023</t>
        </is>
      </c>
      <c r="B2183" s="1" t="n">
        <v>45093</v>
      </c>
      <c r="C2183" s="1" t="n">
        <v>45203</v>
      </c>
      <c r="D2183" t="inlineStr">
        <is>
          <t>HALLANDS LÄN</t>
        </is>
      </c>
      <c r="E2183" t="inlineStr">
        <is>
          <t>VARBERG</t>
        </is>
      </c>
      <c r="G2183" t="n">
        <v>8.699999999999999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26798-2023</t>
        </is>
      </c>
      <c r="B2184" s="1" t="n">
        <v>45093</v>
      </c>
      <c r="C2184" s="1" t="n">
        <v>45203</v>
      </c>
      <c r="D2184" t="inlineStr">
        <is>
          <t>HALLANDS LÄN</t>
        </is>
      </c>
      <c r="E2184" t="inlineStr">
        <is>
          <t>LAHOLM</t>
        </is>
      </c>
      <c r="G2184" t="n">
        <v>1.7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27474-2023</t>
        </is>
      </c>
      <c r="B2185" s="1" t="n">
        <v>45093</v>
      </c>
      <c r="C2185" s="1" t="n">
        <v>45203</v>
      </c>
      <c r="D2185" t="inlineStr">
        <is>
          <t>HALLANDS LÄN</t>
        </is>
      </c>
      <c r="E2185" t="inlineStr">
        <is>
          <t>VARBERG</t>
        </is>
      </c>
      <c r="G2185" t="n">
        <v>3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27290-2023</t>
        </is>
      </c>
      <c r="B2186" s="1" t="n">
        <v>45096</v>
      </c>
      <c r="C2186" s="1" t="n">
        <v>45203</v>
      </c>
      <c r="D2186" t="inlineStr">
        <is>
          <t>HALLANDS LÄN</t>
        </is>
      </c>
      <c r="E2186" t="inlineStr">
        <is>
          <t>KUNGSBACKA</t>
        </is>
      </c>
      <c r="G2186" t="n">
        <v>4.4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27193-2023</t>
        </is>
      </c>
      <c r="B2187" s="1" t="n">
        <v>45096</v>
      </c>
      <c r="C2187" s="1" t="n">
        <v>45203</v>
      </c>
      <c r="D2187" t="inlineStr">
        <is>
          <t>HALLANDS LÄN</t>
        </is>
      </c>
      <c r="E2187" t="inlineStr">
        <is>
          <t>HALMSTAD</t>
        </is>
      </c>
      <c r="G2187" t="n">
        <v>3.7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27224-2023</t>
        </is>
      </c>
      <c r="B2188" s="1" t="n">
        <v>45096</v>
      </c>
      <c r="C2188" s="1" t="n">
        <v>45203</v>
      </c>
      <c r="D2188" t="inlineStr">
        <is>
          <t>HALLANDS LÄN</t>
        </is>
      </c>
      <c r="E2188" t="inlineStr">
        <is>
          <t>LAHOLM</t>
        </is>
      </c>
      <c r="G2188" t="n">
        <v>4.5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27226-2023</t>
        </is>
      </c>
      <c r="B2189" s="1" t="n">
        <v>45096</v>
      </c>
      <c r="C2189" s="1" t="n">
        <v>45203</v>
      </c>
      <c r="D2189" t="inlineStr">
        <is>
          <t>HALLANDS LÄN</t>
        </is>
      </c>
      <c r="E2189" t="inlineStr">
        <is>
          <t>LAHOLM</t>
        </is>
      </c>
      <c r="G2189" t="n">
        <v>1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27627-2023</t>
        </is>
      </c>
      <c r="B2190" s="1" t="n">
        <v>45097</v>
      </c>
      <c r="C2190" s="1" t="n">
        <v>45203</v>
      </c>
      <c r="D2190" t="inlineStr">
        <is>
          <t>HALLANDS LÄN</t>
        </is>
      </c>
      <c r="E2190" t="inlineStr">
        <is>
          <t>HYLTE</t>
        </is>
      </c>
      <c r="G2190" t="n">
        <v>1.8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29237-2023</t>
        </is>
      </c>
      <c r="B2191" s="1" t="n">
        <v>45097</v>
      </c>
      <c r="C2191" s="1" t="n">
        <v>45203</v>
      </c>
      <c r="D2191" t="inlineStr">
        <is>
          <t>HALLANDS LÄN</t>
        </is>
      </c>
      <c r="E2191" t="inlineStr">
        <is>
          <t>KUNGSBACKA</t>
        </is>
      </c>
      <c r="F2191" t="inlineStr">
        <is>
          <t>Kyrkan</t>
        </is>
      </c>
      <c r="G2191" t="n">
        <v>1.5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27604-2023</t>
        </is>
      </c>
      <c r="B2192" s="1" t="n">
        <v>45097</v>
      </c>
      <c r="C2192" s="1" t="n">
        <v>45203</v>
      </c>
      <c r="D2192" t="inlineStr">
        <is>
          <t>HALLANDS LÄN</t>
        </is>
      </c>
      <c r="E2192" t="inlineStr">
        <is>
          <t>HYLTE</t>
        </is>
      </c>
      <c r="G2192" t="n">
        <v>4.4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27632-2023</t>
        </is>
      </c>
      <c r="B2193" s="1" t="n">
        <v>45097</v>
      </c>
      <c r="C2193" s="1" t="n">
        <v>45203</v>
      </c>
      <c r="D2193" t="inlineStr">
        <is>
          <t>HALLANDS LÄN</t>
        </is>
      </c>
      <c r="E2193" t="inlineStr">
        <is>
          <t>HYLTE</t>
        </is>
      </c>
      <c r="G2193" t="n">
        <v>3.7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27652-2023</t>
        </is>
      </c>
      <c r="B2194" s="1" t="n">
        <v>45097</v>
      </c>
      <c r="C2194" s="1" t="n">
        <v>45203</v>
      </c>
      <c r="D2194" t="inlineStr">
        <is>
          <t>HALLANDS LÄN</t>
        </is>
      </c>
      <c r="E2194" t="inlineStr">
        <is>
          <t>VARBERG</t>
        </is>
      </c>
      <c r="G2194" t="n">
        <v>3.7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27549-2023</t>
        </is>
      </c>
      <c r="B2195" s="1" t="n">
        <v>45097</v>
      </c>
      <c r="C2195" s="1" t="n">
        <v>45203</v>
      </c>
      <c r="D2195" t="inlineStr">
        <is>
          <t>HALLANDS LÄN</t>
        </is>
      </c>
      <c r="E2195" t="inlineStr">
        <is>
          <t>LAHOLM</t>
        </is>
      </c>
      <c r="G2195" t="n">
        <v>3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27612-2023</t>
        </is>
      </c>
      <c r="B2196" s="1" t="n">
        <v>45097</v>
      </c>
      <c r="C2196" s="1" t="n">
        <v>45203</v>
      </c>
      <c r="D2196" t="inlineStr">
        <is>
          <t>HALLANDS LÄN</t>
        </is>
      </c>
      <c r="E2196" t="inlineStr">
        <is>
          <t>HYLTE</t>
        </is>
      </c>
      <c r="G2196" t="n">
        <v>1.9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27726-2023</t>
        </is>
      </c>
      <c r="B2197" s="1" t="n">
        <v>45098</v>
      </c>
      <c r="C2197" s="1" t="n">
        <v>45203</v>
      </c>
      <c r="D2197" t="inlineStr">
        <is>
          <t>HALLANDS LÄN</t>
        </is>
      </c>
      <c r="E2197" t="inlineStr">
        <is>
          <t>LAHOLM</t>
        </is>
      </c>
      <c r="G2197" t="n">
        <v>3.7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27722-2023</t>
        </is>
      </c>
      <c r="B2198" s="1" t="n">
        <v>45098</v>
      </c>
      <c r="C2198" s="1" t="n">
        <v>45203</v>
      </c>
      <c r="D2198" t="inlineStr">
        <is>
          <t>HALLANDS LÄN</t>
        </is>
      </c>
      <c r="E2198" t="inlineStr">
        <is>
          <t>LAHOLM</t>
        </is>
      </c>
      <c r="G2198" t="n">
        <v>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27746-2023</t>
        </is>
      </c>
      <c r="B2199" s="1" t="n">
        <v>45098</v>
      </c>
      <c r="C2199" s="1" t="n">
        <v>45203</v>
      </c>
      <c r="D2199" t="inlineStr">
        <is>
          <t>HALLANDS LÄN</t>
        </is>
      </c>
      <c r="E2199" t="inlineStr">
        <is>
          <t>HALMSTAD</t>
        </is>
      </c>
      <c r="F2199" t="inlineStr">
        <is>
          <t>Bergvik skog väst AB</t>
        </is>
      </c>
      <c r="G2199" t="n">
        <v>10.7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28069-2023</t>
        </is>
      </c>
      <c r="B2200" s="1" t="n">
        <v>45099</v>
      </c>
      <c r="C2200" s="1" t="n">
        <v>45203</v>
      </c>
      <c r="D2200" t="inlineStr">
        <is>
          <t>HALLANDS LÄN</t>
        </is>
      </c>
      <c r="E2200" t="inlineStr">
        <is>
          <t>HALMSTAD</t>
        </is>
      </c>
      <c r="G2200" t="n">
        <v>0.9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30088-2023</t>
        </is>
      </c>
      <c r="B2201" s="1" t="n">
        <v>45099</v>
      </c>
      <c r="C2201" s="1" t="n">
        <v>45203</v>
      </c>
      <c r="D2201" t="inlineStr">
        <is>
          <t>HALLANDS LÄN</t>
        </is>
      </c>
      <c r="E2201" t="inlineStr">
        <is>
          <t>HALMSTAD</t>
        </is>
      </c>
      <c r="G2201" t="n">
        <v>2.9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30093-2023</t>
        </is>
      </c>
      <c r="B2202" s="1" t="n">
        <v>45099</v>
      </c>
      <c r="C2202" s="1" t="n">
        <v>45203</v>
      </c>
      <c r="D2202" t="inlineStr">
        <is>
          <t>HALLANDS LÄN</t>
        </is>
      </c>
      <c r="E2202" t="inlineStr">
        <is>
          <t>HALMSTAD</t>
        </is>
      </c>
      <c r="G2202" t="n">
        <v>0.7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28098-2023</t>
        </is>
      </c>
      <c r="B2203" s="1" t="n">
        <v>45099</v>
      </c>
      <c r="C2203" s="1" t="n">
        <v>45203</v>
      </c>
      <c r="D2203" t="inlineStr">
        <is>
          <t>HALLANDS LÄN</t>
        </is>
      </c>
      <c r="E2203" t="inlineStr">
        <is>
          <t>HALMSTAD</t>
        </is>
      </c>
      <c r="G2203" t="n">
        <v>2.3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28111-2023</t>
        </is>
      </c>
      <c r="B2204" s="1" t="n">
        <v>45099</v>
      </c>
      <c r="C2204" s="1" t="n">
        <v>45203</v>
      </c>
      <c r="D2204" t="inlineStr">
        <is>
          <t>HALLANDS LÄN</t>
        </is>
      </c>
      <c r="E2204" t="inlineStr">
        <is>
          <t>HYLTE</t>
        </is>
      </c>
      <c r="G2204" t="n">
        <v>1.2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28036-2023</t>
        </is>
      </c>
      <c r="B2205" s="1" t="n">
        <v>45099</v>
      </c>
      <c r="C2205" s="1" t="n">
        <v>45203</v>
      </c>
      <c r="D2205" t="inlineStr">
        <is>
          <t>HALLANDS LÄN</t>
        </is>
      </c>
      <c r="E2205" t="inlineStr">
        <is>
          <t>KUNGSBACKA</t>
        </is>
      </c>
      <c r="G2205" t="n">
        <v>3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28611-2023</t>
        </is>
      </c>
      <c r="B2206" s="1" t="n">
        <v>45103</v>
      </c>
      <c r="C2206" s="1" t="n">
        <v>45203</v>
      </c>
      <c r="D2206" t="inlineStr">
        <is>
          <t>HALLANDS LÄN</t>
        </is>
      </c>
      <c r="E2206" t="inlineStr">
        <is>
          <t>KUNGSBACKA</t>
        </is>
      </c>
      <c r="G2206" t="n">
        <v>0.7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28608-2023</t>
        </is>
      </c>
      <c r="B2207" s="1" t="n">
        <v>45103</v>
      </c>
      <c r="C2207" s="1" t="n">
        <v>45203</v>
      </c>
      <c r="D2207" t="inlineStr">
        <is>
          <t>HALLANDS LÄN</t>
        </is>
      </c>
      <c r="E2207" t="inlineStr">
        <is>
          <t>KUNGSBACKA</t>
        </is>
      </c>
      <c r="G2207" t="n">
        <v>0.6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28610-2023</t>
        </is>
      </c>
      <c r="B2208" s="1" t="n">
        <v>45103</v>
      </c>
      <c r="C2208" s="1" t="n">
        <v>45203</v>
      </c>
      <c r="D2208" t="inlineStr">
        <is>
          <t>HALLANDS LÄN</t>
        </is>
      </c>
      <c r="E2208" t="inlineStr">
        <is>
          <t>KUNGSBACKA</t>
        </is>
      </c>
      <c r="G2208" t="n">
        <v>1.1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28842-2023</t>
        </is>
      </c>
      <c r="B2209" s="1" t="n">
        <v>45104</v>
      </c>
      <c r="C2209" s="1" t="n">
        <v>45203</v>
      </c>
      <c r="D2209" t="inlineStr">
        <is>
          <t>HALLANDS LÄN</t>
        </is>
      </c>
      <c r="E2209" t="inlineStr">
        <is>
          <t>VARBERG</t>
        </is>
      </c>
      <c r="G2209" t="n">
        <v>1.3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28789-2023</t>
        </is>
      </c>
      <c r="B2210" s="1" t="n">
        <v>45104</v>
      </c>
      <c r="C2210" s="1" t="n">
        <v>45203</v>
      </c>
      <c r="D2210" t="inlineStr">
        <is>
          <t>HALLANDS LÄN</t>
        </is>
      </c>
      <c r="E2210" t="inlineStr">
        <is>
          <t>LAHOLM</t>
        </is>
      </c>
      <c r="G2210" t="n">
        <v>10.8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28843-2023</t>
        </is>
      </c>
      <c r="B2211" s="1" t="n">
        <v>45104</v>
      </c>
      <c r="C2211" s="1" t="n">
        <v>45203</v>
      </c>
      <c r="D2211" t="inlineStr">
        <is>
          <t>HALLANDS LÄN</t>
        </is>
      </c>
      <c r="E2211" t="inlineStr">
        <is>
          <t>VARBERG</t>
        </is>
      </c>
      <c r="G2211" t="n">
        <v>4.4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29391-2023</t>
        </is>
      </c>
      <c r="B2212" s="1" t="n">
        <v>45106</v>
      </c>
      <c r="C2212" s="1" t="n">
        <v>45203</v>
      </c>
      <c r="D2212" t="inlineStr">
        <is>
          <t>HALLANDS LÄN</t>
        </is>
      </c>
      <c r="E2212" t="inlineStr">
        <is>
          <t>VARBERG</t>
        </is>
      </c>
      <c r="G2212" t="n">
        <v>1.3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29527-2023</t>
        </is>
      </c>
      <c r="B2213" s="1" t="n">
        <v>45106</v>
      </c>
      <c r="C2213" s="1" t="n">
        <v>45203</v>
      </c>
      <c r="D2213" t="inlineStr">
        <is>
          <t>HALLANDS LÄN</t>
        </is>
      </c>
      <c r="E2213" t="inlineStr">
        <is>
          <t>LAHOLM</t>
        </is>
      </c>
      <c r="G2213" t="n">
        <v>1.1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32296-2023</t>
        </is>
      </c>
      <c r="B2214" s="1" t="n">
        <v>45109</v>
      </c>
      <c r="C2214" s="1" t="n">
        <v>45203</v>
      </c>
      <c r="D2214" t="inlineStr">
        <is>
          <t>HALLANDS LÄN</t>
        </is>
      </c>
      <c r="E2214" t="inlineStr">
        <is>
          <t>HYLTE</t>
        </is>
      </c>
      <c r="G2214" t="n">
        <v>1.9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32798-2023</t>
        </is>
      </c>
      <c r="B2215" s="1" t="n">
        <v>45109</v>
      </c>
      <c r="C2215" s="1" t="n">
        <v>45203</v>
      </c>
      <c r="D2215" t="inlineStr">
        <is>
          <t>HALLANDS LÄN</t>
        </is>
      </c>
      <c r="E2215" t="inlineStr">
        <is>
          <t>HYLTE</t>
        </is>
      </c>
      <c r="G2215" t="n">
        <v>1.1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30043-2023</t>
        </is>
      </c>
      <c r="B2216" s="1" t="n">
        <v>45110</v>
      </c>
      <c r="C2216" s="1" t="n">
        <v>45203</v>
      </c>
      <c r="D2216" t="inlineStr">
        <is>
          <t>HALLANDS LÄN</t>
        </is>
      </c>
      <c r="E2216" t="inlineStr">
        <is>
          <t>HYLTE</t>
        </is>
      </c>
      <c r="G2216" t="n">
        <v>1.6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32505-2023</t>
        </is>
      </c>
      <c r="B2217" s="1" t="n">
        <v>45110</v>
      </c>
      <c r="C2217" s="1" t="n">
        <v>45203</v>
      </c>
      <c r="D2217" t="inlineStr">
        <is>
          <t>HALLANDS LÄN</t>
        </is>
      </c>
      <c r="E2217" t="inlineStr">
        <is>
          <t>HYLTE</t>
        </is>
      </c>
      <c r="G2217" t="n">
        <v>4.2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30542-2023</t>
        </is>
      </c>
      <c r="B2218" s="1" t="n">
        <v>45111</v>
      </c>
      <c r="C2218" s="1" t="n">
        <v>45203</v>
      </c>
      <c r="D2218" t="inlineStr">
        <is>
          <t>HALLANDS LÄN</t>
        </is>
      </c>
      <c r="E2218" t="inlineStr">
        <is>
          <t>VARBERG</t>
        </is>
      </c>
      <c r="G2218" t="n">
        <v>5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30716-2023</t>
        </is>
      </c>
      <c r="B2219" s="1" t="n">
        <v>45112</v>
      </c>
      <c r="C2219" s="1" t="n">
        <v>45203</v>
      </c>
      <c r="D2219" t="inlineStr">
        <is>
          <t>HALLANDS LÄN</t>
        </is>
      </c>
      <c r="E2219" t="inlineStr">
        <is>
          <t>KUNGSBACKA</t>
        </is>
      </c>
      <c r="G2219" t="n">
        <v>1.2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30798-2023</t>
        </is>
      </c>
      <c r="B2220" s="1" t="n">
        <v>45112</v>
      </c>
      <c r="C2220" s="1" t="n">
        <v>45203</v>
      </c>
      <c r="D2220" t="inlineStr">
        <is>
          <t>HALLANDS LÄN</t>
        </is>
      </c>
      <c r="E2220" t="inlineStr">
        <is>
          <t>LAHOLM</t>
        </is>
      </c>
      <c r="G2220" t="n">
        <v>0.5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30862-2023</t>
        </is>
      </c>
      <c r="B2221" s="1" t="n">
        <v>45113</v>
      </c>
      <c r="C2221" s="1" t="n">
        <v>45203</v>
      </c>
      <c r="D2221" t="inlineStr">
        <is>
          <t>HALLANDS LÄN</t>
        </is>
      </c>
      <c r="E2221" t="inlineStr">
        <is>
          <t>FALKENBERG</t>
        </is>
      </c>
      <c r="G2221" t="n">
        <v>1.5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30941-2023</t>
        </is>
      </c>
      <c r="B2222" s="1" t="n">
        <v>45113</v>
      </c>
      <c r="C2222" s="1" t="n">
        <v>45203</v>
      </c>
      <c r="D2222" t="inlineStr">
        <is>
          <t>HALLANDS LÄN</t>
        </is>
      </c>
      <c r="E2222" t="inlineStr">
        <is>
          <t>VARBERG</t>
        </is>
      </c>
      <c r="G2222" t="n">
        <v>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31114-2023</t>
        </is>
      </c>
      <c r="B2223" s="1" t="n">
        <v>45113</v>
      </c>
      <c r="C2223" s="1" t="n">
        <v>45203</v>
      </c>
      <c r="D2223" t="inlineStr">
        <is>
          <t>HALLANDS LÄN</t>
        </is>
      </c>
      <c r="E2223" t="inlineStr">
        <is>
          <t>VARBERG</t>
        </is>
      </c>
      <c r="G2223" t="n">
        <v>1.4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31000-2023</t>
        </is>
      </c>
      <c r="B2224" s="1" t="n">
        <v>45113</v>
      </c>
      <c r="C2224" s="1" t="n">
        <v>45203</v>
      </c>
      <c r="D2224" t="inlineStr">
        <is>
          <t>HALLANDS LÄN</t>
        </is>
      </c>
      <c r="E2224" t="inlineStr">
        <is>
          <t>KUNGSBACKA</t>
        </is>
      </c>
      <c r="G2224" t="n">
        <v>1.2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30926-2023</t>
        </is>
      </c>
      <c r="B2225" s="1" t="n">
        <v>45113</v>
      </c>
      <c r="C2225" s="1" t="n">
        <v>45203</v>
      </c>
      <c r="D2225" t="inlineStr">
        <is>
          <t>HALLANDS LÄN</t>
        </is>
      </c>
      <c r="E2225" t="inlineStr">
        <is>
          <t>VARBERG</t>
        </is>
      </c>
      <c r="G2225" t="n">
        <v>8.4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30996-2023</t>
        </is>
      </c>
      <c r="B2226" s="1" t="n">
        <v>45113</v>
      </c>
      <c r="C2226" s="1" t="n">
        <v>45203</v>
      </c>
      <c r="D2226" t="inlineStr">
        <is>
          <t>HALLANDS LÄN</t>
        </is>
      </c>
      <c r="E2226" t="inlineStr">
        <is>
          <t>KUNGSBACKA</t>
        </is>
      </c>
      <c r="G2226" t="n">
        <v>1.2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31087-2023</t>
        </is>
      </c>
      <c r="B2227" s="1" t="n">
        <v>45113</v>
      </c>
      <c r="C2227" s="1" t="n">
        <v>45203</v>
      </c>
      <c r="D2227" t="inlineStr">
        <is>
          <t>HALLANDS LÄN</t>
        </is>
      </c>
      <c r="E2227" t="inlineStr">
        <is>
          <t>KUNGSBACKA</t>
        </is>
      </c>
      <c r="G2227" t="n">
        <v>4.6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31265-2023</t>
        </is>
      </c>
      <c r="B2228" s="1" t="n">
        <v>45114</v>
      </c>
      <c r="C2228" s="1" t="n">
        <v>45203</v>
      </c>
      <c r="D2228" t="inlineStr">
        <is>
          <t>HALLANDS LÄN</t>
        </is>
      </c>
      <c r="E2228" t="inlineStr">
        <is>
          <t>HYLTE</t>
        </is>
      </c>
      <c r="G2228" t="n">
        <v>0.3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31570-2023</t>
        </is>
      </c>
      <c r="B2229" s="1" t="n">
        <v>45117</v>
      </c>
      <c r="C2229" s="1" t="n">
        <v>45203</v>
      </c>
      <c r="D2229" t="inlineStr">
        <is>
          <t>HALLANDS LÄN</t>
        </is>
      </c>
      <c r="E2229" t="inlineStr">
        <is>
          <t>FALKENBERG</t>
        </is>
      </c>
      <c r="G2229" t="n">
        <v>0.6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31619-2023</t>
        </is>
      </c>
      <c r="B2230" s="1" t="n">
        <v>45117</v>
      </c>
      <c r="C2230" s="1" t="n">
        <v>45203</v>
      </c>
      <c r="D2230" t="inlineStr">
        <is>
          <t>HALLANDS LÄN</t>
        </is>
      </c>
      <c r="E2230" t="inlineStr">
        <is>
          <t>LAHOLM</t>
        </is>
      </c>
      <c r="F2230" t="inlineStr">
        <is>
          <t>Sveaskog</t>
        </is>
      </c>
      <c r="G2230" t="n">
        <v>15.9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31650-2023</t>
        </is>
      </c>
      <c r="B2231" s="1" t="n">
        <v>45117</v>
      </c>
      <c r="C2231" s="1" t="n">
        <v>45203</v>
      </c>
      <c r="D2231" t="inlineStr">
        <is>
          <t>HALLANDS LÄN</t>
        </is>
      </c>
      <c r="E2231" t="inlineStr">
        <is>
          <t>HYLTE</t>
        </is>
      </c>
      <c r="G2231" t="n">
        <v>1.6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31568-2023</t>
        </is>
      </c>
      <c r="B2232" s="1" t="n">
        <v>45117</v>
      </c>
      <c r="C2232" s="1" t="n">
        <v>45203</v>
      </c>
      <c r="D2232" t="inlineStr">
        <is>
          <t>HALLANDS LÄN</t>
        </is>
      </c>
      <c r="E2232" t="inlineStr">
        <is>
          <t>FALKENBERG</t>
        </is>
      </c>
      <c r="G2232" t="n">
        <v>0.4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31856-2023</t>
        </is>
      </c>
      <c r="B2233" s="1" t="n">
        <v>45118</v>
      </c>
      <c r="C2233" s="1" t="n">
        <v>45203</v>
      </c>
      <c r="D2233" t="inlineStr">
        <is>
          <t>HALLANDS LÄN</t>
        </is>
      </c>
      <c r="E2233" t="inlineStr">
        <is>
          <t>FALKENBERG</t>
        </is>
      </c>
      <c r="G2233" t="n">
        <v>2.5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32178-2023</t>
        </is>
      </c>
      <c r="B2234" s="1" t="n">
        <v>45119</v>
      </c>
      <c r="C2234" s="1" t="n">
        <v>45203</v>
      </c>
      <c r="D2234" t="inlineStr">
        <is>
          <t>HALLANDS LÄN</t>
        </is>
      </c>
      <c r="E2234" t="inlineStr">
        <is>
          <t>KUNGSBACKA</t>
        </is>
      </c>
      <c r="G2234" t="n">
        <v>7.3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31937-2023</t>
        </is>
      </c>
      <c r="B2235" s="1" t="n">
        <v>45119</v>
      </c>
      <c r="C2235" s="1" t="n">
        <v>45203</v>
      </c>
      <c r="D2235" t="inlineStr">
        <is>
          <t>HALLANDS LÄN</t>
        </is>
      </c>
      <c r="E2235" t="inlineStr">
        <is>
          <t>LAHOLM</t>
        </is>
      </c>
      <c r="G2235" t="n">
        <v>12.9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32003-2023</t>
        </is>
      </c>
      <c r="B2236" s="1" t="n">
        <v>45119</v>
      </c>
      <c r="C2236" s="1" t="n">
        <v>45203</v>
      </c>
      <c r="D2236" t="inlineStr">
        <is>
          <t>HALLANDS LÄN</t>
        </is>
      </c>
      <c r="E2236" t="inlineStr">
        <is>
          <t>FALKENBERG</t>
        </is>
      </c>
      <c r="G2236" t="n">
        <v>10.8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32554-2023</t>
        </is>
      </c>
      <c r="B2237" s="1" t="n">
        <v>45121</v>
      </c>
      <c r="C2237" s="1" t="n">
        <v>45203</v>
      </c>
      <c r="D2237" t="inlineStr">
        <is>
          <t>HALLANDS LÄN</t>
        </is>
      </c>
      <c r="E2237" t="inlineStr">
        <is>
          <t>LAHOLM</t>
        </is>
      </c>
      <c r="G2237" t="n">
        <v>2.4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32753-2023</t>
        </is>
      </c>
      <c r="B2238" s="1" t="n">
        <v>45122</v>
      </c>
      <c r="C2238" s="1" t="n">
        <v>45203</v>
      </c>
      <c r="D2238" t="inlineStr">
        <is>
          <t>HALLANDS LÄN</t>
        </is>
      </c>
      <c r="E2238" t="inlineStr">
        <is>
          <t>HALMSTAD</t>
        </is>
      </c>
      <c r="G2238" t="n">
        <v>2.7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32772-2023</t>
        </is>
      </c>
      <c r="B2239" s="1" t="n">
        <v>45123</v>
      </c>
      <c r="C2239" s="1" t="n">
        <v>45203</v>
      </c>
      <c r="D2239" t="inlineStr">
        <is>
          <t>HALLANDS LÄN</t>
        </is>
      </c>
      <c r="E2239" t="inlineStr">
        <is>
          <t>LAHOLM</t>
        </is>
      </c>
      <c r="G2239" t="n">
        <v>1.7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32974-2023</t>
        </is>
      </c>
      <c r="B2240" s="1" t="n">
        <v>45125</v>
      </c>
      <c r="C2240" s="1" t="n">
        <v>45203</v>
      </c>
      <c r="D2240" t="inlineStr">
        <is>
          <t>HALLANDS LÄN</t>
        </is>
      </c>
      <c r="E2240" t="inlineStr">
        <is>
          <t>VARBERG</t>
        </is>
      </c>
      <c r="G2240" t="n">
        <v>2.3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33163-2023</t>
        </is>
      </c>
      <c r="B2241" s="1" t="n">
        <v>45126</v>
      </c>
      <c r="C2241" s="1" t="n">
        <v>45203</v>
      </c>
      <c r="D2241" t="inlineStr">
        <is>
          <t>HALLANDS LÄN</t>
        </is>
      </c>
      <c r="E2241" t="inlineStr">
        <is>
          <t>LAHOLM</t>
        </is>
      </c>
      <c r="G2241" t="n">
        <v>2.8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34114-2023</t>
        </is>
      </c>
      <c r="B2242" s="1" t="n">
        <v>45126</v>
      </c>
      <c r="C2242" s="1" t="n">
        <v>45203</v>
      </c>
      <c r="D2242" t="inlineStr">
        <is>
          <t>HALLANDS LÄN</t>
        </is>
      </c>
      <c r="E2242" t="inlineStr">
        <is>
          <t>HALMSTAD</t>
        </is>
      </c>
      <c r="G2242" t="n">
        <v>2.5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33247-2023</t>
        </is>
      </c>
      <c r="B2243" s="1" t="n">
        <v>45127</v>
      </c>
      <c r="C2243" s="1" t="n">
        <v>45203</v>
      </c>
      <c r="D2243" t="inlineStr">
        <is>
          <t>HALLANDS LÄN</t>
        </is>
      </c>
      <c r="E2243" t="inlineStr">
        <is>
          <t>FALKENBERG</t>
        </is>
      </c>
      <c r="F2243" t="inlineStr">
        <is>
          <t>Kommuner</t>
        </is>
      </c>
      <c r="G2243" t="n">
        <v>3.2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33246-2023</t>
        </is>
      </c>
      <c r="B2244" s="1" t="n">
        <v>45127</v>
      </c>
      <c r="C2244" s="1" t="n">
        <v>45203</v>
      </c>
      <c r="D2244" t="inlineStr">
        <is>
          <t>HALLANDS LÄN</t>
        </is>
      </c>
      <c r="E2244" t="inlineStr">
        <is>
          <t>FALKENBERG</t>
        </is>
      </c>
      <c r="F2244" t="inlineStr">
        <is>
          <t>Kommuner</t>
        </is>
      </c>
      <c r="G2244" t="n">
        <v>22.8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33423-2023</t>
        </is>
      </c>
      <c r="B2245" s="1" t="n">
        <v>45128</v>
      </c>
      <c r="C2245" s="1" t="n">
        <v>45203</v>
      </c>
      <c r="D2245" t="inlineStr">
        <is>
          <t>HALLANDS LÄN</t>
        </is>
      </c>
      <c r="E2245" t="inlineStr">
        <is>
          <t>HYLTE</t>
        </is>
      </c>
      <c r="G2245" t="n">
        <v>1.7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34337-2023</t>
        </is>
      </c>
      <c r="B2246" s="1" t="n">
        <v>45131</v>
      </c>
      <c r="C2246" s="1" t="n">
        <v>45203</v>
      </c>
      <c r="D2246" t="inlineStr">
        <is>
          <t>HALLANDS LÄN</t>
        </is>
      </c>
      <c r="E2246" t="inlineStr">
        <is>
          <t>HYLTE</t>
        </is>
      </c>
      <c r="G2246" t="n">
        <v>1.6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33461-2023</t>
        </is>
      </c>
      <c r="B2247" s="1" t="n">
        <v>45131</v>
      </c>
      <c r="C2247" s="1" t="n">
        <v>45203</v>
      </c>
      <c r="D2247" t="inlineStr">
        <is>
          <t>HALLANDS LÄN</t>
        </is>
      </c>
      <c r="E2247" t="inlineStr">
        <is>
          <t>VARBERG</t>
        </is>
      </c>
      <c r="G2247" t="n">
        <v>1.3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33484-2023</t>
        </is>
      </c>
      <c r="B2248" s="1" t="n">
        <v>45131</v>
      </c>
      <c r="C2248" s="1" t="n">
        <v>45203</v>
      </c>
      <c r="D2248" t="inlineStr">
        <is>
          <t>HALLANDS LÄN</t>
        </is>
      </c>
      <c r="E2248" t="inlineStr">
        <is>
          <t>FALKENBERG</t>
        </is>
      </c>
      <c r="G2248" t="n">
        <v>1.2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33494-2023</t>
        </is>
      </c>
      <c r="B2249" s="1" t="n">
        <v>45131</v>
      </c>
      <c r="C2249" s="1" t="n">
        <v>45203</v>
      </c>
      <c r="D2249" t="inlineStr">
        <is>
          <t>HALLANDS LÄN</t>
        </is>
      </c>
      <c r="E2249" t="inlineStr">
        <is>
          <t>KUNGSBACKA</t>
        </is>
      </c>
      <c r="G2249" t="n">
        <v>0.7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33579-2023</t>
        </is>
      </c>
      <c r="B2250" s="1" t="n">
        <v>45131</v>
      </c>
      <c r="C2250" s="1" t="n">
        <v>45203</v>
      </c>
      <c r="D2250" t="inlineStr">
        <is>
          <t>HALLANDS LÄN</t>
        </is>
      </c>
      <c r="E2250" t="inlineStr">
        <is>
          <t>VARBERG</t>
        </is>
      </c>
      <c r="G2250" t="n">
        <v>0.7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33490-2023</t>
        </is>
      </c>
      <c r="B2251" s="1" t="n">
        <v>45131</v>
      </c>
      <c r="C2251" s="1" t="n">
        <v>45203</v>
      </c>
      <c r="D2251" t="inlineStr">
        <is>
          <t>HALLANDS LÄN</t>
        </is>
      </c>
      <c r="E2251" t="inlineStr">
        <is>
          <t>FALKENBERG</t>
        </is>
      </c>
      <c r="G2251" t="n">
        <v>0.5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33578-2023</t>
        </is>
      </c>
      <c r="B2252" s="1" t="n">
        <v>45131</v>
      </c>
      <c r="C2252" s="1" t="n">
        <v>45203</v>
      </c>
      <c r="D2252" t="inlineStr">
        <is>
          <t>HALLANDS LÄN</t>
        </is>
      </c>
      <c r="E2252" t="inlineStr">
        <is>
          <t>LAHOLM</t>
        </is>
      </c>
      <c r="G2252" t="n">
        <v>2.9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33600-2023</t>
        </is>
      </c>
      <c r="B2253" s="1" t="n">
        <v>45132</v>
      </c>
      <c r="C2253" s="1" t="n">
        <v>45203</v>
      </c>
      <c r="D2253" t="inlineStr">
        <is>
          <t>HALLANDS LÄN</t>
        </is>
      </c>
      <c r="E2253" t="inlineStr">
        <is>
          <t>LAHOLM</t>
        </is>
      </c>
      <c r="G2253" t="n">
        <v>1.3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33595-2023</t>
        </is>
      </c>
      <c r="B2254" s="1" t="n">
        <v>45132</v>
      </c>
      <c r="C2254" s="1" t="n">
        <v>45203</v>
      </c>
      <c r="D2254" t="inlineStr">
        <is>
          <t>HALLANDS LÄN</t>
        </is>
      </c>
      <c r="E2254" t="inlineStr">
        <is>
          <t>LAHOLM</t>
        </is>
      </c>
      <c r="G2254" t="n">
        <v>6.4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33596-2023</t>
        </is>
      </c>
      <c r="B2255" s="1" t="n">
        <v>45132</v>
      </c>
      <c r="C2255" s="1" t="n">
        <v>45203</v>
      </c>
      <c r="D2255" t="inlineStr">
        <is>
          <t>HALLANDS LÄN</t>
        </is>
      </c>
      <c r="E2255" t="inlineStr">
        <is>
          <t>LAHOLM</t>
        </is>
      </c>
      <c r="G2255" t="n">
        <v>8.199999999999999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33970-2023</t>
        </is>
      </c>
      <c r="B2256" s="1" t="n">
        <v>45134</v>
      </c>
      <c r="C2256" s="1" t="n">
        <v>45203</v>
      </c>
      <c r="D2256" t="inlineStr">
        <is>
          <t>HALLANDS LÄN</t>
        </is>
      </c>
      <c r="E2256" t="inlineStr">
        <is>
          <t>KUNGSBACKA</t>
        </is>
      </c>
      <c r="G2256" t="n">
        <v>2.3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34046-2023</t>
        </is>
      </c>
      <c r="B2257" s="1" t="n">
        <v>45135</v>
      </c>
      <c r="C2257" s="1" t="n">
        <v>45203</v>
      </c>
      <c r="D2257" t="inlineStr">
        <is>
          <t>HALLANDS LÄN</t>
        </is>
      </c>
      <c r="E2257" t="inlineStr">
        <is>
          <t>LAHOLM</t>
        </is>
      </c>
      <c r="G2257" t="n">
        <v>1.4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34368-2023</t>
        </is>
      </c>
      <c r="B2258" s="1" t="n">
        <v>45139</v>
      </c>
      <c r="C2258" s="1" t="n">
        <v>45203</v>
      </c>
      <c r="D2258" t="inlineStr">
        <is>
          <t>HALLANDS LÄN</t>
        </is>
      </c>
      <c r="E2258" t="inlineStr">
        <is>
          <t>FALKENBERG</t>
        </is>
      </c>
      <c r="G2258" t="n">
        <v>7.7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34566-2023</t>
        </is>
      </c>
      <c r="B2259" s="1" t="n">
        <v>45140</v>
      </c>
      <c r="C2259" s="1" t="n">
        <v>45203</v>
      </c>
      <c r="D2259" t="inlineStr">
        <is>
          <t>HALLANDS LÄN</t>
        </is>
      </c>
      <c r="E2259" t="inlineStr">
        <is>
          <t>VARBERG</t>
        </is>
      </c>
      <c r="G2259" t="n">
        <v>2.7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34570-2023</t>
        </is>
      </c>
      <c r="B2260" s="1" t="n">
        <v>45140</v>
      </c>
      <c r="C2260" s="1" t="n">
        <v>45203</v>
      </c>
      <c r="D2260" t="inlineStr">
        <is>
          <t>HALLANDS LÄN</t>
        </is>
      </c>
      <c r="E2260" t="inlineStr">
        <is>
          <t>VARBERG</t>
        </is>
      </c>
      <c r="G2260" t="n">
        <v>4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34558-2023</t>
        </is>
      </c>
      <c r="B2261" s="1" t="n">
        <v>45140</v>
      </c>
      <c r="C2261" s="1" t="n">
        <v>45203</v>
      </c>
      <c r="D2261" t="inlineStr">
        <is>
          <t>HALLANDS LÄN</t>
        </is>
      </c>
      <c r="E2261" t="inlineStr">
        <is>
          <t>VARBERG</t>
        </is>
      </c>
      <c r="G2261" t="n">
        <v>1.4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34571-2023</t>
        </is>
      </c>
      <c r="B2262" s="1" t="n">
        <v>45140</v>
      </c>
      <c r="C2262" s="1" t="n">
        <v>45203</v>
      </c>
      <c r="D2262" t="inlineStr">
        <is>
          <t>HALLANDS LÄN</t>
        </is>
      </c>
      <c r="E2262" t="inlineStr">
        <is>
          <t>VARBERG</t>
        </is>
      </c>
      <c r="G2262" t="n">
        <v>0.7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34969-2023</t>
        </is>
      </c>
      <c r="B2263" s="1" t="n">
        <v>45142</v>
      </c>
      <c r="C2263" s="1" t="n">
        <v>45203</v>
      </c>
      <c r="D2263" t="inlineStr">
        <is>
          <t>HALLANDS LÄN</t>
        </is>
      </c>
      <c r="E2263" t="inlineStr">
        <is>
          <t>FALKENBERG</t>
        </is>
      </c>
      <c r="G2263" t="n">
        <v>4.6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35058-2023</t>
        </is>
      </c>
      <c r="B2264" s="1" t="n">
        <v>45145</v>
      </c>
      <c r="C2264" s="1" t="n">
        <v>45203</v>
      </c>
      <c r="D2264" t="inlineStr">
        <is>
          <t>HALLANDS LÄN</t>
        </is>
      </c>
      <c r="E2264" t="inlineStr">
        <is>
          <t>HYLTE</t>
        </is>
      </c>
      <c r="G2264" t="n">
        <v>0.9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35423-2023</t>
        </is>
      </c>
      <c r="B2265" s="1" t="n">
        <v>45146</v>
      </c>
      <c r="C2265" s="1" t="n">
        <v>45203</v>
      </c>
      <c r="D2265" t="inlineStr">
        <is>
          <t>HALLANDS LÄN</t>
        </is>
      </c>
      <c r="E2265" t="inlineStr">
        <is>
          <t>LAHOLM</t>
        </is>
      </c>
      <c r="G2265" t="n">
        <v>0.9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35425-2023</t>
        </is>
      </c>
      <c r="B2266" s="1" t="n">
        <v>45146</v>
      </c>
      <c r="C2266" s="1" t="n">
        <v>45203</v>
      </c>
      <c r="D2266" t="inlineStr">
        <is>
          <t>HALLANDS LÄN</t>
        </is>
      </c>
      <c r="E2266" t="inlineStr">
        <is>
          <t>LAHOLM</t>
        </is>
      </c>
      <c r="G2266" t="n">
        <v>0.9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35310-2023</t>
        </is>
      </c>
      <c r="B2267" s="1" t="n">
        <v>45146</v>
      </c>
      <c r="C2267" s="1" t="n">
        <v>45203</v>
      </c>
      <c r="D2267" t="inlineStr">
        <is>
          <t>HALLANDS LÄN</t>
        </is>
      </c>
      <c r="E2267" t="inlineStr">
        <is>
          <t>FALKENBERG</t>
        </is>
      </c>
      <c r="G2267" t="n">
        <v>3.2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35428-2023</t>
        </is>
      </c>
      <c r="B2268" s="1" t="n">
        <v>45146</v>
      </c>
      <c r="C2268" s="1" t="n">
        <v>45203</v>
      </c>
      <c r="D2268" t="inlineStr">
        <is>
          <t>HALLANDS LÄN</t>
        </is>
      </c>
      <c r="E2268" t="inlineStr">
        <is>
          <t>LAHOLM</t>
        </is>
      </c>
      <c r="G2268" t="n">
        <v>0.7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35686-2023</t>
        </is>
      </c>
      <c r="B2269" s="1" t="n">
        <v>45147</v>
      </c>
      <c r="C2269" s="1" t="n">
        <v>45203</v>
      </c>
      <c r="D2269" t="inlineStr">
        <is>
          <t>HALLANDS LÄN</t>
        </is>
      </c>
      <c r="E2269" t="inlineStr">
        <is>
          <t>FALKENBERG</t>
        </is>
      </c>
      <c r="G2269" t="n">
        <v>1.4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35841-2023</t>
        </is>
      </c>
      <c r="B2270" s="1" t="n">
        <v>45148</v>
      </c>
      <c r="C2270" s="1" t="n">
        <v>45203</v>
      </c>
      <c r="D2270" t="inlineStr">
        <is>
          <t>HALLANDS LÄN</t>
        </is>
      </c>
      <c r="E2270" t="inlineStr">
        <is>
          <t>FALKENBERG</t>
        </is>
      </c>
      <c r="G2270" t="n">
        <v>0.9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36026-2023</t>
        </is>
      </c>
      <c r="B2271" s="1" t="n">
        <v>45149</v>
      </c>
      <c r="C2271" s="1" t="n">
        <v>45203</v>
      </c>
      <c r="D2271" t="inlineStr">
        <is>
          <t>HALLANDS LÄN</t>
        </is>
      </c>
      <c r="E2271" t="inlineStr">
        <is>
          <t>KUNGSBACKA</t>
        </is>
      </c>
      <c r="G2271" t="n">
        <v>2.4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36068-2023</t>
        </is>
      </c>
      <c r="B2272" s="1" t="n">
        <v>45149</v>
      </c>
      <c r="C2272" s="1" t="n">
        <v>45203</v>
      </c>
      <c r="D2272" t="inlineStr">
        <is>
          <t>HALLANDS LÄN</t>
        </is>
      </c>
      <c r="E2272" t="inlineStr">
        <is>
          <t>KUNGSBACKA</t>
        </is>
      </c>
      <c r="G2272" t="n">
        <v>5.3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36199-2023</t>
        </is>
      </c>
      <c r="B2273" s="1" t="n">
        <v>45149</v>
      </c>
      <c r="C2273" s="1" t="n">
        <v>45203</v>
      </c>
      <c r="D2273" t="inlineStr">
        <is>
          <t>HALLANDS LÄN</t>
        </is>
      </c>
      <c r="E2273" t="inlineStr">
        <is>
          <t>HYLTE</t>
        </is>
      </c>
      <c r="G2273" t="n">
        <v>1.5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36074-2023</t>
        </is>
      </c>
      <c r="B2274" s="1" t="n">
        <v>45149</v>
      </c>
      <c r="C2274" s="1" t="n">
        <v>45203</v>
      </c>
      <c r="D2274" t="inlineStr">
        <is>
          <t>HALLANDS LÄN</t>
        </is>
      </c>
      <c r="E2274" t="inlineStr">
        <is>
          <t>FALKENBERG</t>
        </is>
      </c>
      <c r="G2274" t="n">
        <v>1.2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36484-2023</t>
        </is>
      </c>
      <c r="B2275" s="1" t="n">
        <v>45152</v>
      </c>
      <c r="C2275" s="1" t="n">
        <v>45203</v>
      </c>
      <c r="D2275" t="inlineStr">
        <is>
          <t>HALLANDS LÄN</t>
        </is>
      </c>
      <c r="E2275" t="inlineStr">
        <is>
          <t>LAHOLM</t>
        </is>
      </c>
      <c r="G2275" t="n">
        <v>4.2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36313-2023</t>
        </is>
      </c>
      <c r="B2276" s="1" t="n">
        <v>45152</v>
      </c>
      <c r="C2276" s="1" t="n">
        <v>45203</v>
      </c>
      <c r="D2276" t="inlineStr">
        <is>
          <t>HALLANDS LÄN</t>
        </is>
      </c>
      <c r="E2276" t="inlineStr">
        <is>
          <t>FALKENBERG</t>
        </is>
      </c>
      <c r="G2276" t="n">
        <v>1.4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36722-2023</t>
        </is>
      </c>
      <c r="B2277" s="1" t="n">
        <v>45153</v>
      </c>
      <c r="C2277" s="1" t="n">
        <v>45203</v>
      </c>
      <c r="D2277" t="inlineStr">
        <is>
          <t>HALLANDS LÄN</t>
        </is>
      </c>
      <c r="E2277" t="inlineStr">
        <is>
          <t>HYLTE</t>
        </is>
      </c>
      <c r="F2277" t="inlineStr">
        <is>
          <t>Bergvik skog väst AB</t>
        </is>
      </c>
      <c r="G2277" t="n">
        <v>11.6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36752-2023</t>
        </is>
      </c>
      <c r="B2278" s="1" t="n">
        <v>45153</v>
      </c>
      <c r="C2278" s="1" t="n">
        <v>45203</v>
      </c>
      <c r="D2278" t="inlineStr">
        <is>
          <t>HALLANDS LÄN</t>
        </is>
      </c>
      <c r="E2278" t="inlineStr">
        <is>
          <t>HYLTE</t>
        </is>
      </c>
      <c r="G2278" t="n">
        <v>4.3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36617-2023</t>
        </is>
      </c>
      <c r="B2279" s="1" t="n">
        <v>45153</v>
      </c>
      <c r="C2279" s="1" t="n">
        <v>45203</v>
      </c>
      <c r="D2279" t="inlineStr">
        <is>
          <t>HALLANDS LÄN</t>
        </is>
      </c>
      <c r="E2279" t="inlineStr">
        <is>
          <t>FALKENBERG</t>
        </is>
      </c>
      <c r="G2279" t="n">
        <v>3.2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36806-2023</t>
        </is>
      </c>
      <c r="B2280" s="1" t="n">
        <v>45154</v>
      </c>
      <c r="C2280" s="1" t="n">
        <v>45203</v>
      </c>
      <c r="D2280" t="inlineStr">
        <is>
          <t>HALLANDS LÄN</t>
        </is>
      </c>
      <c r="E2280" t="inlineStr">
        <is>
          <t>HALMSTAD</t>
        </is>
      </c>
      <c r="G2280" t="n">
        <v>14.2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36819-2023</t>
        </is>
      </c>
      <c r="B2281" s="1" t="n">
        <v>45154</v>
      </c>
      <c r="C2281" s="1" t="n">
        <v>45203</v>
      </c>
      <c r="D2281" t="inlineStr">
        <is>
          <t>HALLANDS LÄN</t>
        </is>
      </c>
      <c r="E2281" t="inlineStr">
        <is>
          <t>HALMSTAD</t>
        </is>
      </c>
      <c r="G2281" t="n">
        <v>3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37190-2023</t>
        </is>
      </c>
      <c r="B2282" s="1" t="n">
        <v>45154</v>
      </c>
      <c r="C2282" s="1" t="n">
        <v>45203</v>
      </c>
      <c r="D2282" t="inlineStr">
        <is>
          <t>HALLANDS LÄN</t>
        </is>
      </c>
      <c r="E2282" t="inlineStr">
        <is>
          <t>HYLTE</t>
        </is>
      </c>
      <c r="G2282" t="n">
        <v>0.7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36805-2023</t>
        </is>
      </c>
      <c r="B2283" s="1" t="n">
        <v>45154</v>
      </c>
      <c r="C2283" s="1" t="n">
        <v>45203</v>
      </c>
      <c r="D2283" t="inlineStr">
        <is>
          <t>HALLANDS LÄN</t>
        </is>
      </c>
      <c r="E2283" t="inlineStr">
        <is>
          <t>HALMSTAD</t>
        </is>
      </c>
      <c r="G2283" t="n">
        <v>3.7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37220-2023</t>
        </is>
      </c>
      <c r="B2284" s="1" t="n">
        <v>45155</v>
      </c>
      <c r="C2284" s="1" t="n">
        <v>45203</v>
      </c>
      <c r="D2284" t="inlineStr">
        <is>
          <t>HALLANDS LÄN</t>
        </is>
      </c>
      <c r="E2284" t="inlineStr">
        <is>
          <t>HYLTE</t>
        </is>
      </c>
      <c r="G2284" t="n">
        <v>2.1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37121-2023</t>
        </is>
      </c>
      <c r="B2285" s="1" t="n">
        <v>45155</v>
      </c>
      <c r="C2285" s="1" t="n">
        <v>45203</v>
      </c>
      <c r="D2285" t="inlineStr">
        <is>
          <t>HALLANDS LÄN</t>
        </is>
      </c>
      <c r="E2285" t="inlineStr">
        <is>
          <t>LAHOLM</t>
        </is>
      </c>
      <c r="G2285" t="n">
        <v>3.9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37223-2023</t>
        </is>
      </c>
      <c r="B2286" s="1" t="n">
        <v>45155</v>
      </c>
      <c r="C2286" s="1" t="n">
        <v>45203</v>
      </c>
      <c r="D2286" t="inlineStr">
        <is>
          <t>HALLANDS LÄN</t>
        </is>
      </c>
      <c r="E2286" t="inlineStr">
        <is>
          <t>VARBERG</t>
        </is>
      </c>
      <c r="G2286" t="n">
        <v>1.8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37563-2023</t>
        </is>
      </c>
      <c r="B2287" s="1" t="n">
        <v>45159</v>
      </c>
      <c r="C2287" s="1" t="n">
        <v>45203</v>
      </c>
      <c r="D2287" t="inlineStr">
        <is>
          <t>HALLANDS LÄN</t>
        </is>
      </c>
      <c r="E2287" t="inlineStr">
        <is>
          <t>HALMSTAD</t>
        </is>
      </c>
      <c r="G2287" t="n">
        <v>3.6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37594-2023</t>
        </is>
      </c>
      <c r="B2288" s="1" t="n">
        <v>45159</v>
      </c>
      <c r="C2288" s="1" t="n">
        <v>45203</v>
      </c>
      <c r="D2288" t="inlineStr">
        <is>
          <t>HALLANDS LÄN</t>
        </is>
      </c>
      <c r="E2288" t="inlineStr">
        <is>
          <t>VARBERG</t>
        </is>
      </c>
      <c r="G2288" t="n">
        <v>1.9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37557-2023</t>
        </is>
      </c>
      <c r="B2289" s="1" t="n">
        <v>45159</v>
      </c>
      <c r="C2289" s="1" t="n">
        <v>45203</v>
      </c>
      <c r="D2289" t="inlineStr">
        <is>
          <t>HALLANDS LÄN</t>
        </is>
      </c>
      <c r="E2289" t="inlineStr">
        <is>
          <t>LAHOLM</t>
        </is>
      </c>
      <c r="G2289" t="n">
        <v>1.2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37667-2023</t>
        </is>
      </c>
      <c r="B2290" s="1" t="n">
        <v>45159</v>
      </c>
      <c r="C2290" s="1" t="n">
        <v>45203</v>
      </c>
      <c r="D2290" t="inlineStr">
        <is>
          <t>HALLANDS LÄN</t>
        </is>
      </c>
      <c r="E2290" t="inlineStr">
        <is>
          <t>LAHOLM</t>
        </is>
      </c>
      <c r="G2290" t="n">
        <v>1.2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37751-2023</t>
        </is>
      </c>
      <c r="B2291" s="1" t="n">
        <v>45159</v>
      </c>
      <c r="C2291" s="1" t="n">
        <v>45203</v>
      </c>
      <c r="D2291" t="inlineStr">
        <is>
          <t>HALLANDS LÄN</t>
        </is>
      </c>
      <c r="E2291" t="inlineStr">
        <is>
          <t>HALMSTAD</t>
        </is>
      </c>
      <c r="G2291" t="n">
        <v>6.3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37771-2023</t>
        </is>
      </c>
      <c r="B2292" s="1" t="n">
        <v>45159</v>
      </c>
      <c r="C2292" s="1" t="n">
        <v>45203</v>
      </c>
      <c r="D2292" t="inlineStr">
        <is>
          <t>HALLANDS LÄN</t>
        </is>
      </c>
      <c r="E2292" t="inlineStr">
        <is>
          <t>VARBERG</t>
        </is>
      </c>
      <c r="G2292" t="n">
        <v>2.7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37748-2023</t>
        </is>
      </c>
      <c r="B2293" s="1" t="n">
        <v>45159</v>
      </c>
      <c r="C2293" s="1" t="n">
        <v>45203</v>
      </c>
      <c r="D2293" t="inlineStr">
        <is>
          <t>HALLANDS LÄN</t>
        </is>
      </c>
      <c r="E2293" t="inlineStr">
        <is>
          <t>HALMSTAD</t>
        </is>
      </c>
      <c r="G2293" t="n">
        <v>4.1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37823-2023</t>
        </is>
      </c>
      <c r="B2294" s="1" t="n">
        <v>45160</v>
      </c>
      <c r="C2294" s="1" t="n">
        <v>45203</v>
      </c>
      <c r="D2294" t="inlineStr">
        <is>
          <t>HALLANDS LÄN</t>
        </is>
      </c>
      <c r="E2294" t="inlineStr">
        <is>
          <t>KUNGSBACKA</t>
        </is>
      </c>
      <c r="G2294" t="n">
        <v>2.4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38194-2023</t>
        </is>
      </c>
      <c r="B2295" s="1" t="n">
        <v>45161</v>
      </c>
      <c r="C2295" s="1" t="n">
        <v>45203</v>
      </c>
      <c r="D2295" t="inlineStr">
        <is>
          <t>HALLANDS LÄN</t>
        </is>
      </c>
      <c r="E2295" t="inlineStr">
        <is>
          <t>FALKENBERG</t>
        </is>
      </c>
      <c r="G2295" t="n">
        <v>1.4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38284-2023</t>
        </is>
      </c>
      <c r="B2296" s="1" t="n">
        <v>45161</v>
      </c>
      <c r="C2296" s="1" t="n">
        <v>45203</v>
      </c>
      <c r="D2296" t="inlineStr">
        <is>
          <t>HALLANDS LÄN</t>
        </is>
      </c>
      <c r="E2296" t="inlineStr">
        <is>
          <t>KUNGSBACKA</t>
        </is>
      </c>
      <c r="G2296" t="n">
        <v>19.4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38384-2023</t>
        </is>
      </c>
      <c r="B2297" s="1" t="n">
        <v>45162</v>
      </c>
      <c r="C2297" s="1" t="n">
        <v>45203</v>
      </c>
      <c r="D2297" t="inlineStr">
        <is>
          <t>HALLANDS LÄN</t>
        </is>
      </c>
      <c r="E2297" t="inlineStr">
        <is>
          <t>HALMSTAD</t>
        </is>
      </c>
      <c r="G2297" t="n">
        <v>0.8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38444-2023</t>
        </is>
      </c>
      <c r="B2298" s="1" t="n">
        <v>45162</v>
      </c>
      <c r="C2298" s="1" t="n">
        <v>45203</v>
      </c>
      <c r="D2298" t="inlineStr">
        <is>
          <t>HALLANDS LÄN</t>
        </is>
      </c>
      <c r="E2298" t="inlineStr">
        <is>
          <t>HYLTE</t>
        </is>
      </c>
      <c r="G2298" t="n">
        <v>2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38657-2023</t>
        </is>
      </c>
      <c r="B2299" s="1" t="n">
        <v>45162</v>
      </c>
      <c r="C2299" s="1" t="n">
        <v>45203</v>
      </c>
      <c r="D2299" t="inlineStr">
        <is>
          <t>HALLANDS LÄN</t>
        </is>
      </c>
      <c r="E2299" t="inlineStr">
        <is>
          <t>FALKENBERG</t>
        </is>
      </c>
      <c r="G2299" t="n">
        <v>3.8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38854-2023</t>
        </is>
      </c>
      <c r="B2300" s="1" t="n">
        <v>45163</v>
      </c>
      <c r="C2300" s="1" t="n">
        <v>45203</v>
      </c>
      <c r="D2300" t="inlineStr">
        <is>
          <t>HALLANDS LÄN</t>
        </is>
      </c>
      <c r="E2300" t="inlineStr">
        <is>
          <t>HYLTE</t>
        </is>
      </c>
      <c r="G2300" t="n">
        <v>1.3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39477-2023</t>
        </is>
      </c>
      <c r="B2301" s="1" t="n">
        <v>45166</v>
      </c>
      <c r="C2301" s="1" t="n">
        <v>45203</v>
      </c>
      <c r="D2301" t="inlineStr">
        <is>
          <t>HALLANDS LÄN</t>
        </is>
      </c>
      <c r="E2301" t="inlineStr">
        <is>
          <t>VARBERG</t>
        </is>
      </c>
      <c r="G2301" t="n">
        <v>0.9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39734-2023</t>
        </is>
      </c>
      <c r="B2302" s="1" t="n">
        <v>45167</v>
      </c>
      <c r="C2302" s="1" t="n">
        <v>45203</v>
      </c>
      <c r="D2302" t="inlineStr">
        <is>
          <t>HALLANDS LÄN</t>
        </is>
      </c>
      <c r="E2302" t="inlineStr">
        <is>
          <t>HYLTE</t>
        </is>
      </c>
      <c r="G2302" t="n">
        <v>6.6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39634-2023</t>
        </is>
      </c>
      <c r="B2303" s="1" t="n">
        <v>45167</v>
      </c>
      <c r="C2303" s="1" t="n">
        <v>45203</v>
      </c>
      <c r="D2303" t="inlineStr">
        <is>
          <t>HALLANDS LÄN</t>
        </is>
      </c>
      <c r="E2303" t="inlineStr">
        <is>
          <t>HYLTE</t>
        </is>
      </c>
      <c r="G2303" t="n">
        <v>2.2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40616-2023</t>
        </is>
      </c>
      <c r="B2304" s="1" t="n">
        <v>45169</v>
      </c>
      <c r="C2304" s="1" t="n">
        <v>45203</v>
      </c>
      <c r="D2304" t="inlineStr">
        <is>
          <t>HALLANDS LÄN</t>
        </is>
      </c>
      <c r="E2304" t="inlineStr">
        <is>
          <t>FALKENBERG</t>
        </is>
      </c>
      <c r="G2304" t="n">
        <v>1.1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40725-2023</t>
        </is>
      </c>
      <c r="B2305" s="1" t="n">
        <v>45170</v>
      </c>
      <c r="C2305" s="1" t="n">
        <v>45203</v>
      </c>
      <c r="D2305" t="inlineStr">
        <is>
          <t>HALLANDS LÄN</t>
        </is>
      </c>
      <c r="E2305" t="inlineStr">
        <is>
          <t>HYLTE</t>
        </is>
      </c>
      <c r="G2305" t="n">
        <v>1.4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40730-2023</t>
        </is>
      </c>
      <c r="B2306" s="1" t="n">
        <v>45170</v>
      </c>
      <c r="C2306" s="1" t="n">
        <v>45203</v>
      </c>
      <c r="D2306" t="inlineStr">
        <is>
          <t>HALLANDS LÄN</t>
        </is>
      </c>
      <c r="E2306" t="inlineStr">
        <is>
          <t>HALMSTAD</t>
        </is>
      </c>
      <c r="G2306" t="n">
        <v>2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40731-2023</t>
        </is>
      </c>
      <c r="B2307" s="1" t="n">
        <v>45170</v>
      </c>
      <c r="C2307" s="1" t="n">
        <v>45203</v>
      </c>
      <c r="D2307" t="inlineStr">
        <is>
          <t>HALLANDS LÄN</t>
        </is>
      </c>
      <c r="E2307" t="inlineStr">
        <is>
          <t>HYLTE</t>
        </is>
      </c>
      <c r="G2307" t="n">
        <v>1.8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40994-2023</t>
        </is>
      </c>
      <c r="B2308" s="1" t="n">
        <v>45173</v>
      </c>
      <c r="C2308" s="1" t="n">
        <v>45203</v>
      </c>
      <c r="D2308" t="inlineStr">
        <is>
          <t>HALLANDS LÄN</t>
        </is>
      </c>
      <c r="E2308" t="inlineStr">
        <is>
          <t>FALKENBERG</t>
        </is>
      </c>
      <c r="G2308" t="n">
        <v>3.4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41242-2023</t>
        </is>
      </c>
      <c r="B2309" s="1" t="n">
        <v>45174</v>
      </c>
      <c r="C2309" s="1" t="n">
        <v>45203</v>
      </c>
      <c r="D2309" t="inlineStr">
        <is>
          <t>HALLANDS LÄN</t>
        </is>
      </c>
      <c r="E2309" t="inlineStr">
        <is>
          <t>FALKENBERG</t>
        </is>
      </c>
      <c r="G2309" t="n">
        <v>0.6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41289-2023</t>
        </is>
      </c>
      <c r="B2310" s="1" t="n">
        <v>45174</v>
      </c>
      <c r="C2310" s="1" t="n">
        <v>45203</v>
      </c>
      <c r="D2310" t="inlineStr">
        <is>
          <t>HALLANDS LÄN</t>
        </is>
      </c>
      <c r="E2310" t="inlineStr">
        <is>
          <t>LAHOLM</t>
        </is>
      </c>
      <c r="G2310" t="n">
        <v>0.4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41425-2023</t>
        </is>
      </c>
      <c r="B2311" s="1" t="n">
        <v>45175</v>
      </c>
      <c r="C2311" s="1" t="n">
        <v>45203</v>
      </c>
      <c r="D2311" t="inlineStr">
        <is>
          <t>HALLANDS LÄN</t>
        </is>
      </c>
      <c r="E2311" t="inlineStr">
        <is>
          <t>FALKENBERG</t>
        </is>
      </c>
      <c r="G2311" t="n">
        <v>0.6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41835-2023</t>
        </is>
      </c>
      <c r="B2312" s="1" t="n">
        <v>45176</v>
      </c>
      <c r="C2312" s="1" t="n">
        <v>45203</v>
      </c>
      <c r="D2312" t="inlineStr">
        <is>
          <t>HALLANDS LÄN</t>
        </is>
      </c>
      <c r="E2312" t="inlineStr">
        <is>
          <t>FALKENBERG</t>
        </is>
      </c>
      <c r="G2312" t="n">
        <v>8.9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42455-2023</t>
        </is>
      </c>
      <c r="B2313" s="1" t="n">
        <v>45180</v>
      </c>
      <c r="C2313" s="1" t="n">
        <v>45203</v>
      </c>
      <c r="D2313" t="inlineStr">
        <is>
          <t>HALLANDS LÄN</t>
        </is>
      </c>
      <c r="E2313" t="inlineStr">
        <is>
          <t>LAHOLM</t>
        </is>
      </c>
      <c r="F2313" t="inlineStr">
        <is>
          <t>Sveaskog</t>
        </is>
      </c>
      <c r="G2313" t="n">
        <v>3.6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42605-2023</t>
        </is>
      </c>
      <c r="B2314" s="1" t="n">
        <v>45181</v>
      </c>
      <c r="C2314" s="1" t="n">
        <v>45203</v>
      </c>
      <c r="D2314" t="inlineStr">
        <is>
          <t>HALLANDS LÄN</t>
        </is>
      </c>
      <c r="E2314" t="inlineStr">
        <is>
          <t>LAHOLM</t>
        </is>
      </c>
      <c r="G2314" t="n">
        <v>0.7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42653-2023</t>
        </is>
      </c>
      <c r="B2315" s="1" t="n">
        <v>45181</v>
      </c>
      <c r="C2315" s="1" t="n">
        <v>45203</v>
      </c>
      <c r="D2315" t="inlineStr">
        <is>
          <t>HALLANDS LÄN</t>
        </is>
      </c>
      <c r="E2315" t="inlineStr">
        <is>
          <t>HYLTE</t>
        </is>
      </c>
      <c r="G2315" t="n">
        <v>0.5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42524-2023</t>
        </is>
      </c>
      <c r="B2316" s="1" t="n">
        <v>45181</v>
      </c>
      <c r="C2316" s="1" t="n">
        <v>45203</v>
      </c>
      <c r="D2316" t="inlineStr">
        <is>
          <t>HALLANDS LÄN</t>
        </is>
      </c>
      <c r="E2316" t="inlineStr">
        <is>
          <t>FALKENBERG</t>
        </is>
      </c>
      <c r="G2316" t="n">
        <v>1.1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43037-2023</t>
        </is>
      </c>
      <c r="B2317" s="1" t="n">
        <v>45182</v>
      </c>
      <c r="C2317" s="1" t="n">
        <v>45203</v>
      </c>
      <c r="D2317" t="inlineStr">
        <is>
          <t>HALLANDS LÄN</t>
        </is>
      </c>
      <c r="E2317" t="inlineStr">
        <is>
          <t>VARBERG</t>
        </is>
      </c>
      <c r="G2317" t="n">
        <v>3.2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43264-2023</t>
        </is>
      </c>
      <c r="B2318" s="1" t="n">
        <v>45183</v>
      </c>
      <c r="C2318" s="1" t="n">
        <v>45203</v>
      </c>
      <c r="D2318" t="inlineStr">
        <is>
          <t>HALLANDS LÄN</t>
        </is>
      </c>
      <c r="E2318" t="inlineStr">
        <is>
          <t>HALMSTAD</t>
        </is>
      </c>
      <c r="G2318" t="n">
        <v>2.3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43581-2023</t>
        </is>
      </c>
      <c r="B2319" s="1" t="n">
        <v>45184</v>
      </c>
      <c r="C2319" s="1" t="n">
        <v>45203</v>
      </c>
      <c r="D2319" t="inlineStr">
        <is>
          <t>HALLANDS LÄN</t>
        </is>
      </c>
      <c r="E2319" t="inlineStr">
        <is>
          <t>FALKENBERG</t>
        </is>
      </c>
      <c r="G2319" t="n">
        <v>2.2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43526-2023</t>
        </is>
      </c>
      <c r="B2320" s="1" t="n">
        <v>45184</v>
      </c>
      <c r="C2320" s="1" t="n">
        <v>45203</v>
      </c>
      <c r="D2320" t="inlineStr">
        <is>
          <t>HALLANDS LÄN</t>
        </is>
      </c>
      <c r="E2320" t="inlineStr">
        <is>
          <t>KUNGSBACKA</t>
        </is>
      </c>
      <c r="G2320" t="n">
        <v>1.2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43610-2023</t>
        </is>
      </c>
      <c r="B2321" s="1" t="n">
        <v>45184</v>
      </c>
      <c r="C2321" s="1" t="n">
        <v>45203</v>
      </c>
      <c r="D2321" t="inlineStr">
        <is>
          <t>HALLANDS LÄN</t>
        </is>
      </c>
      <c r="E2321" t="inlineStr">
        <is>
          <t>FALKENBERG</t>
        </is>
      </c>
      <c r="G2321" t="n">
        <v>3.2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43576-2023</t>
        </is>
      </c>
      <c r="B2322" s="1" t="n">
        <v>45184</v>
      </c>
      <c r="C2322" s="1" t="n">
        <v>45203</v>
      </c>
      <c r="D2322" t="inlineStr">
        <is>
          <t>HALLANDS LÄN</t>
        </is>
      </c>
      <c r="E2322" t="inlineStr">
        <is>
          <t>FALKENBERG</t>
        </is>
      </c>
      <c r="G2322" t="n">
        <v>5.6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43883-2023</t>
        </is>
      </c>
      <c r="B2323" s="1" t="n">
        <v>45187</v>
      </c>
      <c r="C2323" s="1" t="n">
        <v>45203</v>
      </c>
      <c r="D2323" t="inlineStr">
        <is>
          <t>HALLANDS LÄN</t>
        </is>
      </c>
      <c r="E2323" t="inlineStr">
        <is>
          <t>FALKENBERG</t>
        </is>
      </c>
      <c r="G2323" t="n">
        <v>3.7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43897-2023</t>
        </is>
      </c>
      <c r="B2324" s="1" t="n">
        <v>45187</v>
      </c>
      <c r="C2324" s="1" t="n">
        <v>45203</v>
      </c>
      <c r="D2324" t="inlineStr">
        <is>
          <t>HALLANDS LÄN</t>
        </is>
      </c>
      <c r="E2324" t="inlineStr">
        <is>
          <t>FALKENBERG</t>
        </is>
      </c>
      <c r="G2324" t="n">
        <v>1.8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44040-2023</t>
        </is>
      </c>
      <c r="B2325" s="1" t="n">
        <v>45188</v>
      </c>
      <c r="C2325" s="1" t="n">
        <v>45203</v>
      </c>
      <c r="D2325" t="inlineStr">
        <is>
          <t>HALLANDS LÄN</t>
        </is>
      </c>
      <c r="E2325" t="inlineStr">
        <is>
          <t>FALKENBERG</t>
        </is>
      </c>
      <c r="G2325" t="n">
        <v>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44090-2023</t>
        </is>
      </c>
      <c r="B2326" s="1" t="n">
        <v>45188</v>
      </c>
      <c r="C2326" s="1" t="n">
        <v>45203</v>
      </c>
      <c r="D2326" t="inlineStr">
        <is>
          <t>HALLANDS LÄN</t>
        </is>
      </c>
      <c r="E2326" t="inlineStr">
        <is>
          <t>FALKENBERG</t>
        </is>
      </c>
      <c r="G2326" t="n">
        <v>0.5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44353-2023</t>
        </is>
      </c>
      <c r="B2327" s="1" t="n">
        <v>45188</v>
      </c>
      <c r="C2327" s="1" t="n">
        <v>45203</v>
      </c>
      <c r="D2327" t="inlineStr">
        <is>
          <t>HALLANDS LÄN</t>
        </is>
      </c>
      <c r="E2327" t="inlineStr">
        <is>
          <t>KUNGSBACKA</t>
        </is>
      </c>
      <c r="G2327" t="n">
        <v>4.8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44087-2023</t>
        </is>
      </c>
      <c r="B2328" s="1" t="n">
        <v>45188</v>
      </c>
      <c r="C2328" s="1" t="n">
        <v>45203</v>
      </c>
      <c r="D2328" t="inlineStr">
        <is>
          <t>HALLANDS LÄN</t>
        </is>
      </c>
      <c r="E2328" t="inlineStr">
        <is>
          <t>FALKENBERG</t>
        </is>
      </c>
      <c r="G2328" t="n">
        <v>1.1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44024-2023</t>
        </is>
      </c>
      <c r="B2329" s="1" t="n">
        <v>45188</v>
      </c>
      <c r="C2329" s="1" t="n">
        <v>45203</v>
      </c>
      <c r="D2329" t="inlineStr">
        <is>
          <t>HALLANDS LÄN</t>
        </is>
      </c>
      <c r="E2329" t="inlineStr">
        <is>
          <t>HALMSTAD</t>
        </is>
      </c>
      <c r="G2329" t="n">
        <v>1.6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44086-2023</t>
        </is>
      </c>
      <c r="B2330" s="1" t="n">
        <v>45188</v>
      </c>
      <c r="C2330" s="1" t="n">
        <v>45203</v>
      </c>
      <c r="D2330" t="inlineStr">
        <is>
          <t>HALLANDS LÄN</t>
        </is>
      </c>
      <c r="E2330" t="inlineStr">
        <is>
          <t>FALKENBERG</t>
        </is>
      </c>
      <c r="G2330" t="n">
        <v>2.1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44133-2023</t>
        </is>
      </c>
      <c r="B2331" s="1" t="n">
        <v>45188</v>
      </c>
      <c r="C2331" s="1" t="n">
        <v>45203</v>
      </c>
      <c r="D2331" t="inlineStr">
        <is>
          <t>HALLANDS LÄN</t>
        </is>
      </c>
      <c r="E2331" t="inlineStr">
        <is>
          <t>FALKENBERG</t>
        </is>
      </c>
      <c r="G2331" t="n">
        <v>5.1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45586-2023</t>
        </is>
      </c>
      <c r="B2332" s="1" t="n">
        <v>45194</v>
      </c>
      <c r="C2332" s="1" t="n">
        <v>45203</v>
      </c>
      <c r="D2332" t="inlineStr">
        <is>
          <t>HALLANDS LÄN</t>
        </is>
      </c>
      <c r="E2332" t="inlineStr">
        <is>
          <t>HALMSTAD</t>
        </is>
      </c>
      <c r="G2332" t="n">
        <v>1.5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45829-2023</t>
        </is>
      </c>
      <c r="B2333" s="1" t="n">
        <v>45195</v>
      </c>
      <c r="C2333" s="1" t="n">
        <v>45203</v>
      </c>
      <c r="D2333" t="inlineStr">
        <is>
          <t>HALLANDS LÄN</t>
        </is>
      </c>
      <c r="E2333" t="inlineStr">
        <is>
          <t>FALKENBERG</t>
        </is>
      </c>
      <c r="G2333" t="n">
        <v>1.8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46059-2023</t>
        </is>
      </c>
      <c r="B2334" s="1" t="n">
        <v>45196</v>
      </c>
      <c r="C2334" s="1" t="n">
        <v>45203</v>
      </c>
      <c r="D2334" t="inlineStr">
        <is>
          <t>HALLANDS LÄN</t>
        </is>
      </c>
      <c r="E2334" t="inlineStr">
        <is>
          <t>FALKENBERG</t>
        </is>
      </c>
      <c r="G2334" t="n">
        <v>1.7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46026-2023</t>
        </is>
      </c>
      <c r="B2335" s="1" t="n">
        <v>45196</v>
      </c>
      <c r="C2335" s="1" t="n">
        <v>45203</v>
      </c>
      <c r="D2335" t="inlineStr">
        <is>
          <t>HALLANDS LÄN</t>
        </is>
      </c>
      <c r="E2335" t="inlineStr">
        <is>
          <t>VARBERG</t>
        </is>
      </c>
      <c r="G2335" t="n">
        <v>0.9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46236-2023</t>
        </is>
      </c>
      <c r="B2336" s="1" t="n">
        <v>45196</v>
      </c>
      <c r="C2336" s="1" t="n">
        <v>45203</v>
      </c>
      <c r="D2336" t="inlineStr">
        <is>
          <t>HALLANDS LÄN</t>
        </is>
      </c>
      <c r="E2336" t="inlineStr">
        <is>
          <t>VARBERG</t>
        </is>
      </c>
      <c r="G2336" t="n">
        <v>8.300000000000001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46395-2023</t>
        </is>
      </c>
      <c r="B2337" s="1" t="n">
        <v>45197</v>
      </c>
      <c r="C2337" s="1" t="n">
        <v>45203</v>
      </c>
      <c r="D2337" t="inlineStr">
        <is>
          <t>HALLANDS LÄN</t>
        </is>
      </c>
      <c r="E2337" t="inlineStr">
        <is>
          <t>VARBERG</t>
        </is>
      </c>
      <c r="G2337" t="n">
        <v>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46421-2023</t>
        </is>
      </c>
      <c r="B2338" s="1" t="n">
        <v>45197</v>
      </c>
      <c r="C2338" s="1" t="n">
        <v>45203</v>
      </c>
      <c r="D2338" t="inlineStr">
        <is>
          <t>HALLANDS LÄN</t>
        </is>
      </c>
      <c r="E2338" t="inlineStr">
        <is>
          <t>VARBERG</t>
        </is>
      </c>
      <c r="G2338" t="n">
        <v>2.3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46828-2023</t>
        </is>
      </c>
      <c r="B2339" s="1" t="n">
        <v>45199</v>
      </c>
      <c r="C2339" s="1" t="n">
        <v>45203</v>
      </c>
      <c r="D2339" t="inlineStr">
        <is>
          <t>HALLANDS LÄN</t>
        </is>
      </c>
      <c r="E2339" t="inlineStr">
        <is>
          <t>LAHOLM</t>
        </is>
      </c>
      <c r="G2339" t="n">
        <v>9.5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46877-2023</t>
        </is>
      </c>
      <c r="B2340" s="1" t="n">
        <v>45200</v>
      </c>
      <c r="C2340" s="1" t="n">
        <v>45203</v>
      </c>
      <c r="D2340" t="inlineStr">
        <is>
          <t>HALLANDS LÄN</t>
        </is>
      </c>
      <c r="E2340" t="inlineStr">
        <is>
          <t>VARBERG</t>
        </is>
      </c>
      <c r="G2340" t="n">
        <v>8.800000000000001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46924-2023</t>
        </is>
      </c>
      <c r="B2341" s="1" t="n">
        <v>45201</v>
      </c>
      <c r="C2341" s="1" t="n">
        <v>45203</v>
      </c>
      <c r="D2341" t="inlineStr">
        <is>
          <t>HALLANDS LÄN</t>
        </is>
      </c>
      <c r="E2341" t="inlineStr">
        <is>
          <t>FALKENBERG</t>
        </is>
      </c>
      <c r="F2341" t="inlineStr">
        <is>
          <t>Kyrkan</t>
        </is>
      </c>
      <c r="G2341" t="n">
        <v>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47422-2023</t>
        </is>
      </c>
      <c r="B2342" s="1" t="n">
        <v>45202</v>
      </c>
      <c r="C2342" s="1" t="n">
        <v>45203</v>
      </c>
      <c r="D2342" t="inlineStr">
        <is>
          <t>HALLANDS LÄN</t>
        </is>
      </c>
      <c r="E2342" t="inlineStr">
        <is>
          <t>FALKENBERG</t>
        </is>
      </c>
      <c r="G2342" t="n">
        <v>1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47423-2023</t>
        </is>
      </c>
      <c r="B2343" s="1" t="n">
        <v>45202</v>
      </c>
      <c r="C2343" s="1" t="n">
        <v>45203</v>
      </c>
      <c r="D2343" t="inlineStr">
        <is>
          <t>HALLANDS LÄN</t>
        </is>
      </c>
      <c r="E2343" t="inlineStr">
        <is>
          <t>FALKENBERG</t>
        </is>
      </c>
      <c r="G2343" t="n">
        <v>0.5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47412-2023</t>
        </is>
      </c>
      <c r="B2344" s="1" t="n">
        <v>45202</v>
      </c>
      <c r="C2344" s="1" t="n">
        <v>45203</v>
      </c>
      <c r="D2344" t="inlineStr">
        <is>
          <t>HALLANDS LÄN</t>
        </is>
      </c>
      <c r="E2344" t="inlineStr">
        <is>
          <t>FALKENBERG</t>
        </is>
      </c>
      <c r="G2344" t="n">
        <v>2.6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>
      <c r="A2345" t="inlineStr">
        <is>
          <t>A 47393-2023</t>
        </is>
      </c>
      <c r="B2345" s="1" t="n">
        <v>45202</v>
      </c>
      <c r="C2345" s="1" t="n">
        <v>45203</v>
      </c>
      <c r="D2345" t="inlineStr">
        <is>
          <t>HALLANDS LÄN</t>
        </is>
      </c>
      <c r="E2345" t="inlineStr">
        <is>
          <t>KUNGSBACKA</t>
        </is>
      </c>
      <c r="G2345" t="n">
        <v>0.7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2023-10-04T06:55:00Z</dcterms:created>
  <dcterms:modified xmlns:dcterms="http://purl.org/dc/terms/" xmlns:xsi="http://www.w3.org/2001/XMLSchema-instance" xsi:type="dcterms:W3CDTF">2023-10-04T06:55:01Z</dcterms:modified>
</cp:coreProperties>
</file>