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67868-2021</t>
        </is>
      </c>
      <c r="B2" s="1" t="n">
        <v>44525</v>
      </c>
      <c r="C2" s="1" t="n">
        <v>45208</v>
      </c>
      <c r="D2" t="inlineStr">
        <is>
          <t>STOCKHOLMS LÄN</t>
        </is>
      </c>
      <c r="E2" t="inlineStr">
        <is>
          <t>HANINGE</t>
        </is>
      </c>
      <c r="G2" t="n">
        <v>8.800000000000001</v>
      </c>
      <c r="H2" t="n">
        <v>4</v>
      </c>
      <c r="I2" t="n">
        <v>12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18</v>
      </c>
      <c r="R2" s="2" t="inlineStr">
        <is>
          <t>Gränsticka
Spillkråka
Tallticka
Vedskivlav
Björksplintborre
Blåmossa
Bronshjon
Flagellkvastmossa
Granbarkgnagare
Grön sköldmossa
Kornknutmossa
Mindre märgborre
Platt fjädermossa
Scharlakansvårskål agg.
Stubbspretmossa
Sårläka
Blåsippa
Revlummer</t>
        </is>
      </c>
      <c r="S2">
        <f>HYPERLINK("https://klasma.github.io/Logging_HANINGE/artfynd/A 67868-2021.xlsx", "A 67868-2021")</f>
        <v/>
      </c>
      <c r="T2">
        <f>HYPERLINK("https://klasma.github.io/Logging_HANINGE/kartor/A 67868-2021.png", "A 67868-2021")</f>
        <v/>
      </c>
      <c r="V2">
        <f>HYPERLINK("https://klasma.github.io/Logging_HANINGE/klagomål/A 67868-2021.docx", "A 67868-2021")</f>
        <v/>
      </c>
      <c r="W2">
        <f>HYPERLINK("https://klasma.github.io/Logging_HANINGE/klagomålsmail/A 67868-2021.docx", "A 67868-2021")</f>
        <v/>
      </c>
      <c r="X2">
        <f>HYPERLINK("https://klasma.github.io/Logging_HANINGE/tillsyn/A 67868-2021.docx", "A 67868-2021")</f>
        <v/>
      </c>
      <c r="Y2">
        <f>HYPERLINK("https://klasma.github.io/Logging_HANINGE/tillsynsmail/A 67868-2021.docx", "A 67868-2021")</f>
        <v/>
      </c>
    </row>
    <row r="3" ht="15" customHeight="1">
      <c r="A3" t="inlineStr">
        <is>
          <t>A 67894-2021</t>
        </is>
      </c>
      <c r="B3" s="1" t="n">
        <v>44525</v>
      </c>
      <c r="C3" s="1" t="n">
        <v>45208</v>
      </c>
      <c r="D3" t="inlineStr">
        <is>
          <t>STOCKHOLMS LÄN</t>
        </is>
      </c>
      <c r="E3" t="inlineStr">
        <is>
          <t>HANINGE</t>
        </is>
      </c>
      <c r="G3" t="n">
        <v>5.1</v>
      </c>
      <c r="H3" t="n">
        <v>3</v>
      </c>
      <c r="I3" t="n">
        <v>9</v>
      </c>
      <c r="J3" t="n">
        <v>9</v>
      </c>
      <c r="K3" t="n">
        <v>0</v>
      </c>
      <c r="L3" t="n">
        <v>0</v>
      </c>
      <c r="M3" t="n">
        <v>0</v>
      </c>
      <c r="N3" t="n">
        <v>0</v>
      </c>
      <c r="O3" t="n">
        <v>9</v>
      </c>
      <c r="P3" t="n">
        <v>0</v>
      </c>
      <c r="Q3" t="n">
        <v>18</v>
      </c>
      <c r="R3" s="2" t="inlineStr">
        <is>
          <t>Grönhjon
Kortskaftad ärgspik
Motaggsvamp
Reliktbock
Spillkråka
Svartvit taggsvamp
Tallticka
Talltita
Ullticka
Björksplintborre
Blåmossa
Bronshjon
Granbarkgnagare
Grovticka
Grön sköldmossa
Kornknutmossa
Stor revmossa
Stubbspretmossa</t>
        </is>
      </c>
      <c r="S3">
        <f>HYPERLINK("https://klasma.github.io/Logging_HANINGE/artfynd/A 67894-2021.xlsx", "A 67894-2021")</f>
        <v/>
      </c>
      <c r="T3">
        <f>HYPERLINK("https://klasma.github.io/Logging_HANINGE/kartor/A 67894-2021.png", "A 67894-2021")</f>
        <v/>
      </c>
      <c r="V3">
        <f>HYPERLINK("https://klasma.github.io/Logging_HANINGE/klagomål/A 67894-2021.docx", "A 67894-2021")</f>
        <v/>
      </c>
      <c r="W3">
        <f>HYPERLINK("https://klasma.github.io/Logging_HANINGE/klagomålsmail/A 67894-2021.docx", "A 67894-2021")</f>
        <v/>
      </c>
      <c r="X3">
        <f>HYPERLINK("https://klasma.github.io/Logging_HANINGE/tillsyn/A 67894-2021.docx", "A 67894-2021")</f>
        <v/>
      </c>
      <c r="Y3">
        <f>HYPERLINK("https://klasma.github.io/Logging_HANINGE/tillsynsmail/A 67894-2021.docx", "A 67894-2021")</f>
        <v/>
      </c>
    </row>
    <row r="4" ht="15" customHeight="1">
      <c r="A4" t="inlineStr">
        <is>
          <t>A 66380-2021</t>
        </is>
      </c>
      <c r="B4" s="1" t="n">
        <v>44518</v>
      </c>
      <c r="C4" s="1" t="n">
        <v>45208</v>
      </c>
      <c r="D4" t="inlineStr">
        <is>
          <t>STOCKHOLMS LÄN</t>
        </is>
      </c>
      <c r="E4" t="inlineStr">
        <is>
          <t>HANINGE</t>
        </is>
      </c>
      <c r="G4" t="n">
        <v>10.3</v>
      </c>
      <c r="H4" t="n">
        <v>4</v>
      </c>
      <c r="I4" t="n">
        <v>9</v>
      </c>
      <c r="J4" t="n">
        <v>5</v>
      </c>
      <c r="K4" t="n">
        <v>1</v>
      </c>
      <c r="L4" t="n">
        <v>1</v>
      </c>
      <c r="M4" t="n">
        <v>0</v>
      </c>
      <c r="N4" t="n">
        <v>0</v>
      </c>
      <c r="O4" t="n">
        <v>7</v>
      </c>
      <c r="P4" t="n">
        <v>2</v>
      </c>
      <c r="Q4" t="n">
        <v>17</v>
      </c>
      <c r="R4" s="2" t="inlineStr">
        <is>
          <t>Ryl
Knärot
Motaggsvamp
Spillkråka
Tallticka
Ullticka
Vedskivlav
Blåmossa
Bronshjon
Fällmossa
Grön sköldmossa
Guldlockmossa
Jättesvampmal
Sårläka
Thomsons trägnagare
Vågbandad barkbock
Lopplummer</t>
        </is>
      </c>
      <c r="S4">
        <f>HYPERLINK("https://klasma.github.io/Logging_HANINGE/artfynd/A 66380-2021.xlsx", "A 66380-2021")</f>
        <v/>
      </c>
      <c r="T4">
        <f>HYPERLINK("https://klasma.github.io/Logging_HANINGE/kartor/A 66380-2021.png", "A 66380-2021")</f>
        <v/>
      </c>
      <c r="U4">
        <f>HYPERLINK("https://klasma.github.io/Logging_HANINGE/knärot/A 66380-2021.png", "A 66380-2021")</f>
        <v/>
      </c>
      <c r="V4">
        <f>HYPERLINK("https://klasma.github.io/Logging_HANINGE/klagomål/A 66380-2021.docx", "A 66380-2021")</f>
        <v/>
      </c>
      <c r="W4">
        <f>HYPERLINK("https://klasma.github.io/Logging_HANINGE/klagomålsmail/A 66380-2021.docx", "A 66380-2021")</f>
        <v/>
      </c>
      <c r="X4">
        <f>HYPERLINK("https://klasma.github.io/Logging_HANINGE/tillsyn/A 66380-2021.docx", "A 66380-2021")</f>
        <v/>
      </c>
      <c r="Y4">
        <f>HYPERLINK("https://klasma.github.io/Logging_HANINGE/tillsynsmail/A 66380-2021.docx", "A 66380-2021")</f>
        <v/>
      </c>
    </row>
    <row r="5" ht="15" customHeight="1">
      <c r="A5" t="inlineStr">
        <is>
          <t>A 34417-2023</t>
        </is>
      </c>
      <c r="B5" s="1" t="n">
        <v>45139</v>
      </c>
      <c r="C5" s="1" t="n">
        <v>45208</v>
      </c>
      <c r="D5" t="inlineStr">
        <is>
          <t>STOCKHOLMS LÄN</t>
        </is>
      </c>
      <c r="E5" t="inlineStr">
        <is>
          <t>HANINGE</t>
        </is>
      </c>
      <c r="G5" t="n">
        <v>3.8</v>
      </c>
      <c r="H5" t="n">
        <v>4</v>
      </c>
      <c r="I5" t="n">
        <v>11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16</v>
      </c>
      <c r="R5" s="2" t="inlineStr">
        <is>
          <t>Barrviolspindling
Spillkråka
Vedtrappmossa
Bronshjon
Dropptaggsvamp
Fällmossa
Grön sköldmossa
Guldlockmossa
Kornknutmossa
Rödgul trumpetsvamp
Stubbspretmossa
Svavelriska
Sårläka
Vågbandad barkbock
Blåsippa
Revlummer</t>
        </is>
      </c>
      <c r="S5">
        <f>HYPERLINK("https://klasma.github.io/Logging_HANINGE/artfynd/A 34417-2023.xlsx", "A 34417-2023")</f>
        <v/>
      </c>
      <c r="T5">
        <f>HYPERLINK("https://klasma.github.io/Logging_HANINGE/kartor/A 34417-2023.png", "A 34417-2023")</f>
        <v/>
      </c>
      <c r="V5">
        <f>HYPERLINK("https://klasma.github.io/Logging_HANINGE/klagomål/A 34417-2023.docx", "A 34417-2023")</f>
        <v/>
      </c>
      <c r="W5">
        <f>HYPERLINK("https://klasma.github.io/Logging_HANINGE/klagomålsmail/A 34417-2023.docx", "A 34417-2023")</f>
        <v/>
      </c>
      <c r="X5">
        <f>HYPERLINK("https://klasma.github.io/Logging_HANINGE/tillsyn/A 34417-2023.docx", "A 34417-2023")</f>
        <v/>
      </c>
      <c r="Y5">
        <f>HYPERLINK("https://klasma.github.io/Logging_HANINGE/tillsynsmail/A 34417-2023.docx", "A 34417-2023")</f>
        <v/>
      </c>
    </row>
    <row r="6" ht="15" customHeight="1">
      <c r="A6" t="inlineStr">
        <is>
          <t>A 25567-2023</t>
        </is>
      </c>
      <c r="B6" s="1" t="n">
        <v>45089</v>
      </c>
      <c r="C6" s="1" t="n">
        <v>45208</v>
      </c>
      <c r="D6" t="inlineStr">
        <is>
          <t>STOCKHOLMS LÄN</t>
        </is>
      </c>
      <c r="E6" t="inlineStr">
        <is>
          <t>HANINGE</t>
        </is>
      </c>
      <c r="F6" t="inlineStr">
        <is>
          <t>Övriga Aktiebolag</t>
        </is>
      </c>
      <c r="G6" t="n">
        <v>10.9</v>
      </c>
      <c r="H6" t="n">
        <v>4</v>
      </c>
      <c r="I6" t="n">
        <v>10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14</v>
      </c>
      <c r="R6" s="2" t="inlineStr">
        <is>
          <t>Granticka
Vedtrappmossa
Bronshjon
Granbarkgnagare
Grön sköldmossa
Korallrot
Källmossor
Mörk husmossa
Stubbspretmossa
Svart trolldruva
Vedticka
Vågbandad barkbock
Mattlummer
Revlummer</t>
        </is>
      </c>
      <c r="S6">
        <f>HYPERLINK("https://klasma.github.io/Logging_HANINGE/artfynd/A 25567-2023.xlsx", "A 25567-2023")</f>
        <v/>
      </c>
      <c r="T6">
        <f>HYPERLINK("https://klasma.github.io/Logging_HANINGE/kartor/A 25567-2023.png", "A 25567-2023")</f>
        <v/>
      </c>
      <c r="V6">
        <f>HYPERLINK("https://klasma.github.io/Logging_HANINGE/klagomål/A 25567-2023.docx", "A 25567-2023")</f>
        <v/>
      </c>
      <c r="W6">
        <f>HYPERLINK("https://klasma.github.io/Logging_HANINGE/klagomålsmail/A 25567-2023.docx", "A 25567-2023")</f>
        <v/>
      </c>
      <c r="X6">
        <f>HYPERLINK("https://klasma.github.io/Logging_HANINGE/tillsyn/A 25567-2023.docx", "A 25567-2023")</f>
        <v/>
      </c>
      <c r="Y6">
        <f>HYPERLINK("https://klasma.github.io/Logging_HANINGE/tillsynsmail/A 25567-2023.docx", "A 25567-2023")</f>
        <v/>
      </c>
    </row>
    <row r="7" ht="15" customHeight="1">
      <c r="A7" t="inlineStr">
        <is>
          <t>A 40859-2022</t>
        </is>
      </c>
      <c r="B7" s="1" t="n">
        <v>44825</v>
      </c>
      <c r="C7" s="1" t="n">
        <v>45208</v>
      </c>
      <c r="D7" t="inlineStr">
        <is>
          <t>STOCKHOLMS LÄN</t>
        </is>
      </c>
      <c r="E7" t="inlineStr">
        <is>
          <t>HANINGE</t>
        </is>
      </c>
      <c r="G7" t="n">
        <v>7.8</v>
      </c>
      <c r="H7" t="n">
        <v>3</v>
      </c>
      <c r="I7" t="n">
        <v>8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12</v>
      </c>
      <c r="R7" s="2" t="inlineStr">
        <is>
          <t>Granticka
Spillkråka
Talltita
Ullticka
Bronshjon
Fjällig taggsvamp s.str.
Granbarkgnagare
Grön sköldmossa
Mörk husmossa
Rödgul trumpetsvamp
Svavelriska
Thomsons trägnagare</t>
        </is>
      </c>
      <c r="S7">
        <f>HYPERLINK("https://klasma.github.io/Logging_HANINGE/artfynd/A 40859-2022.xlsx", "A 40859-2022")</f>
        <v/>
      </c>
      <c r="T7">
        <f>HYPERLINK("https://klasma.github.io/Logging_HANINGE/kartor/A 40859-2022.png", "A 40859-2022")</f>
        <v/>
      </c>
      <c r="V7">
        <f>HYPERLINK("https://klasma.github.io/Logging_HANINGE/klagomål/A 40859-2022.docx", "A 40859-2022")</f>
        <v/>
      </c>
      <c r="W7">
        <f>HYPERLINK("https://klasma.github.io/Logging_HANINGE/klagomålsmail/A 40859-2022.docx", "A 40859-2022")</f>
        <v/>
      </c>
      <c r="X7">
        <f>HYPERLINK("https://klasma.github.io/Logging_HANINGE/tillsyn/A 40859-2022.docx", "A 40859-2022")</f>
        <v/>
      </c>
      <c r="Y7">
        <f>HYPERLINK("https://klasma.github.io/Logging_HANINGE/tillsynsmail/A 40859-2022.docx", "A 40859-2022")</f>
        <v/>
      </c>
    </row>
    <row r="8" ht="15" customHeight="1">
      <c r="A8" t="inlineStr">
        <is>
          <t>A 66797-2021</t>
        </is>
      </c>
      <c r="B8" s="1" t="n">
        <v>44519</v>
      </c>
      <c r="C8" s="1" t="n">
        <v>45208</v>
      </c>
      <c r="D8" t="inlineStr">
        <is>
          <t>STOCKHOLMS LÄN</t>
        </is>
      </c>
      <c r="E8" t="inlineStr">
        <is>
          <t>HANINGE</t>
        </is>
      </c>
      <c r="G8" t="n">
        <v>3</v>
      </c>
      <c r="H8" t="n">
        <v>0</v>
      </c>
      <c r="I8" t="n">
        <v>2</v>
      </c>
      <c r="J8" t="n">
        <v>6</v>
      </c>
      <c r="K8" t="n">
        <v>3</v>
      </c>
      <c r="L8" t="n">
        <v>0</v>
      </c>
      <c r="M8" t="n">
        <v>0</v>
      </c>
      <c r="N8" t="n">
        <v>0</v>
      </c>
      <c r="O8" t="n">
        <v>9</v>
      </c>
      <c r="P8" t="n">
        <v>3</v>
      </c>
      <c r="Q8" t="n">
        <v>11</v>
      </c>
      <c r="R8" s="2" t="inlineStr">
        <is>
          <t>Gulbrunt nejlikfly
Korkmusslingsmal
Tajgafältmätare
Hedjordfly
Mindre aspvårvecklare
Snedstreckad fältmätare
Spybollsmal
Större aspvårvecklare
Svartfläckig högstjärt
Jättesvampmal
Större aspvedbock</t>
        </is>
      </c>
      <c r="S8">
        <f>HYPERLINK("https://klasma.github.io/Logging_HANINGE/artfynd/A 66797-2021.xlsx", "A 66797-2021")</f>
        <v/>
      </c>
      <c r="T8">
        <f>HYPERLINK("https://klasma.github.io/Logging_HANINGE/kartor/A 66797-2021.png", "A 66797-2021")</f>
        <v/>
      </c>
      <c r="V8">
        <f>HYPERLINK("https://klasma.github.io/Logging_HANINGE/klagomål/A 66797-2021.docx", "A 66797-2021")</f>
        <v/>
      </c>
      <c r="W8">
        <f>HYPERLINK("https://klasma.github.io/Logging_HANINGE/klagomålsmail/A 66797-2021.docx", "A 66797-2021")</f>
        <v/>
      </c>
      <c r="X8">
        <f>HYPERLINK("https://klasma.github.io/Logging_HANINGE/tillsyn/A 66797-2021.docx", "A 66797-2021")</f>
        <v/>
      </c>
      <c r="Y8">
        <f>HYPERLINK("https://klasma.github.io/Logging_HANINGE/tillsynsmail/A 66797-2021.docx", "A 66797-2021")</f>
        <v/>
      </c>
    </row>
    <row r="9" ht="15" customHeight="1">
      <c r="A9" t="inlineStr">
        <is>
          <t>A 6703-2020</t>
        </is>
      </c>
      <c r="B9" s="1" t="n">
        <v>43865</v>
      </c>
      <c r="C9" s="1" t="n">
        <v>45208</v>
      </c>
      <c r="D9" t="inlineStr">
        <is>
          <t>STOCKHOLMS LÄN</t>
        </is>
      </c>
      <c r="E9" t="inlineStr">
        <is>
          <t>HANINGE</t>
        </is>
      </c>
      <c r="G9" t="n">
        <v>2.3</v>
      </c>
      <c r="H9" t="n">
        <v>4</v>
      </c>
      <c r="I9" t="n">
        <v>2</v>
      </c>
      <c r="J9" t="n">
        <v>3</v>
      </c>
      <c r="K9" t="n">
        <v>0</v>
      </c>
      <c r="L9" t="n">
        <v>1</v>
      </c>
      <c r="M9" t="n">
        <v>0</v>
      </c>
      <c r="N9" t="n">
        <v>0</v>
      </c>
      <c r="O9" t="n">
        <v>4</v>
      </c>
      <c r="P9" t="n">
        <v>1</v>
      </c>
      <c r="Q9" t="n">
        <v>7</v>
      </c>
      <c r="R9" s="2" t="inlineStr">
        <is>
          <t>Ask
Gulsparv
Spillkråka
Tallticka
Grön sköldmossa
Scharlakansvårskål agg.
Blåsippa</t>
        </is>
      </c>
      <c r="S9">
        <f>HYPERLINK("https://klasma.github.io/Logging_HANINGE/artfynd/A 6703-2020.xlsx", "A 6703-2020")</f>
        <v/>
      </c>
      <c r="T9">
        <f>HYPERLINK("https://klasma.github.io/Logging_HANINGE/kartor/A 6703-2020.png", "A 6703-2020")</f>
        <v/>
      </c>
      <c r="V9">
        <f>HYPERLINK("https://klasma.github.io/Logging_HANINGE/klagomål/A 6703-2020.docx", "A 6703-2020")</f>
        <v/>
      </c>
      <c r="W9">
        <f>HYPERLINK("https://klasma.github.io/Logging_HANINGE/klagomålsmail/A 6703-2020.docx", "A 6703-2020")</f>
        <v/>
      </c>
      <c r="X9">
        <f>HYPERLINK("https://klasma.github.io/Logging_HANINGE/tillsyn/A 6703-2020.docx", "A 6703-2020")</f>
        <v/>
      </c>
      <c r="Y9">
        <f>HYPERLINK("https://klasma.github.io/Logging_HANINGE/tillsynsmail/A 6703-2020.docx", "A 6703-2020")</f>
        <v/>
      </c>
    </row>
    <row r="10" ht="15" customHeight="1">
      <c r="A10" t="inlineStr">
        <is>
          <t>A 57469-2020</t>
        </is>
      </c>
      <c r="B10" s="1" t="n">
        <v>44139</v>
      </c>
      <c r="C10" s="1" t="n">
        <v>45208</v>
      </c>
      <c r="D10" t="inlineStr">
        <is>
          <t>STOCKHOLMS LÄN</t>
        </is>
      </c>
      <c r="E10" t="inlineStr">
        <is>
          <t>HANINGE</t>
        </is>
      </c>
      <c r="G10" t="n">
        <v>12.8</v>
      </c>
      <c r="H10" t="n">
        <v>1</v>
      </c>
      <c r="I10" t="n">
        <v>6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6</v>
      </c>
      <c r="R10" s="2" t="inlineStr">
        <is>
          <t>Bronshjon
Grön sköldmossa
Skogshakmossa
Stubbspretmossa
Vedticka
Vågbandad barkbock</t>
        </is>
      </c>
      <c r="S10">
        <f>HYPERLINK("https://klasma.github.io/Logging_HANINGE/artfynd/A 57469-2020.xlsx", "A 57469-2020")</f>
        <v/>
      </c>
      <c r="T10">
        <f>HYPERLINK("https://klasma.github.io/Logging_HANINGE/kartor/A 57469-2020.png", "A 57469-2020")</f>
        <v/>
      </c>
      <c r="V10">
        <f>HYPERLINK("https://klasma.github.io/Logging_HANINGE/klagomål/A 57469-2020.docx", "A 57469-2020")</f>
        <v/>
      </c>
      <c r="W10">
        <f>HYPERLINK("https://klasma.github.io/Logging_HANINGE/klagomålsmail/A 57469-2020.docx", "A 57469-2020")</f>
        <v/>
      </c>
      <c r="X10">
        <f>HYPERLINK("https://klasma.github.io/Logging_HANINGE/tillsyn/A 57469-2020.docx", "A 57469-2020")</f>
        <v/>
      </c>
      <c r="Y10">
        <f>HYPERLINK("https://klasma.github.io/Logging_HANINGE/tillsynsmail/A 57469-2020.docx", "A 57469-2020")</f>
        <v/>
      </c>
    </row>
    <row r="11" ht="15" customHeight="1">
      <c r="A11" t="inlineStr">
        <is>
          <t>A 52616-2021</t>
        </is>
      </c>
      <c r="B11" s="1" t="n">
        <v>44463</v>
      </c>
      <c r="C11" s="1" t="n">
        <v>45208</v>
      </c>
      <c r="D11" t="inlineStr">
        <is>
          <t>STOCKHOLMS LÄN</t>
        </is>
      </c>
      <c r="E11" t="inlineStr">
        <is>
          <t>HANINGE</t>
        </is>
      </c>
      <c r="G11" t="n">
        <v>6.4</v>
      </c>
      <c r="H11" t="n">
        <v>2</v>
      </c>
      <c r="I11" t="n">
        <v>5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6</v>
      </c>
      <c r="R11" s="2" t="inlineStr">
        <is>
          <t>Björksplintborre
Grön sköldmossa
Noshornsoxe
Stubbspretmossa
Vågbandad barkbock
Vanlig groda</t>
        </is>
      </c>
      <c r="S11">
        <f>HYPERLINK("https://klasma.github.io/Logging_HANINGE/artfynd/A 52616-2021.xlsx", "A 52616-2021")</f>
        <v/>
      </c>
      <c r="T11">
        <f>HYPERLINK("https://klasma.github.io/Logging_HANINGE/kartor/A 52616-2021.png", "A 52616-2021")</f>
        <v/>
      </c>
      <c r="V11">
        <f>HYPERLINK("https://klasma.github.io/Logging_HANINGE/klagomål/A 52616-2021.docx", "A 52616-2021")</f>
        <v/>
      </c>
      <c r="W11">
        <f>HYPERLINK("https://klasma.github.io/Logging_HANINGE/klagomålsmail/A 52616-2021.docx", "A 52616-2021")</f>
        <v/>
      </c>
      <c r="X11">
        <f>HYPERLINK("https://klasma.github.io/Logging_HANINGE/tillsyn/A 52616-2021.docx", "A 52616-2021")</f>
        <v/>
      </c>
      <c r="Y11">
        <f>HYPERLINK("https://klasma.github.io/Logging_HANINGE/tillsynsmail/A 52616-2021.docx", "A 52616-2021")</f>
        <v/>
      </c>
    </row>
    <row r="12" ht="15" customHeight="1">
      <c r="A12" t="inlineStr">
        <is>
          <t>A 32532-2020</t>
        </is>
      </c>
      <c r="B12" s="1" t="n">
        <v>44018</v>
      </c>
      <c r="C12" s="1" t="n">
        <v>45208</v>
      </c>
      <c r="D12" t="inlineStr">
        <is>
          <t>STOCKHOLMS LÄN</t>
        </is>
      </c>
      <c r="E12" t="inlineStr">
        <is>
          <t>HANINGE</t>
        </is>
      </c>
      <c r="F12" t="inlineStr">
        <is>
          <t>Kommuner</t>
        </is>
      </c>
      <c r="G12" t="n">
        <v>2.9</v>
      </c>
      <c r="H12" t="n">
        <v>3</v>
      </c>
      <c r="I12" t="n">
        <v>2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5</v>
      </c>
      <c r="R12" s="2" t="inlineStr">
        <is>
          <t>Spillkråka
Talltita
Granbarkgnagare
Vedticka
Revlummer</t>
        </is>
      </c>
      <c r="S12">
        <f>HYPERLINK("https://klasma.github.io/Logging_HANINGE/artfynd/A 32532-2020.xlsx", "A 32532-2020")</f>
        <v/>
      </c>
      <c r="T12">
        <f>HYPERLINK("https://klasma.github.io/Logging_HANINGE/kartor/A 32532-2020.png", "A 32532-2020")</f>
        <v/>
      </c>
      <c r="V12">
        <f>HYPERLINK("https://klasma.github.io/Logging_HANINGE/klagomål/A 32532-2020.docx", "A 32532-2020")</f>
        <v/>
      </c>
      <c r="W12">
        <f>HYPERLINK("https://klasma.github.io/Logging_HANINGE/klagomålsmail/A 32532-2020.docx", "A 32532-2020")</f>
        <v/>
      </c>
      <c r="X12">
        <f>HYPERLINK("https://klasma.github.io/Logging_HANINGE/tillsyn/A 32532-2020.docx", "A 32532-2020")</f>
        <v/>
      </c>
      <c r="Y12">
        <f>HYPERLINK("https://klasma.github.io/Logging_HANINGE/tillsynsmail/A 32532-2020.docx", "A 32532-2020")</f>
        <v/>
      </c>
    </row>
    <row r="13" ht="15" customHeight="1">
      <c r="A13" t="inlineStr">
        <is>
          <t>A 48515-2018</t>
        </is>
      </c>
      <c r="B13" s="1" t="n">
        <v>43374</v>
      </c>
      <c r="C13" s="1" t="n">
        <v>45208</v>
      </c>
      <c r="D13" t="inlineStr">
        <is>
          <t>STOCKHOLMS LÄN</t>
        </is>
      </c>
      <c r="E13" t="inlineStr">
        <is>
          <t>HANINGE</t>
        </is>
      </c>
      <c r="G13" t="n">
        <v>3.6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Ekticka
Kandelabersvamp
Tallticka
Fjällig taggsvamp s.str.</t>
        </is>
      </c>
      <c r="S13">
        <f>HYPERLINK("https://klasma.github.io/Logging_HANINGE/artfynd/A 48515-2018.xlsx", "A 48515-2018")</f>
        <v/>
      </c>
      <c r="T13">
        <f>HYPERLINK("https://klasma.github.io/Logging_HANINGE/kartor/A 48515-2018.png", "A 48515-2018")</f>
        <v/>
      </c>
      <c r="V13">
        <f>HYPERLINK("https://klasma.github.io/Logging_HANINGE/klagomål/A 48515-2018.docx", "A 48515-2018")</f>
        <v/>
      </c>
      <c r="W13">
        <f>HYPERLINK("https://klasma.github.io/Logging_HANINGE/klagomålsmail/A 48515-2018.docx", "A 48515-2018")</f>
        <v/>
      </c>
      <c r="X13">
        <f>HYPERLINK("https://klasma.github.io/Logging_HANINGE/tillsyn/A 48515-2018.docx", "A 48515-2018")</f>
        <v/>
      </c>
      <c r="Y13">
        <f>HYPERLINK("https://klasma.github.io/Logging_HANINGE/tillsynsmail/A 48515-2018.docx", "A 48515-2018")</f>
        <v/>
      </c>
    </row>
    <row r="14" ht="15" customHeight="1">
      <c r="A14" t="inlineStr">
        <is>
          <t>A 67203-2018</t>
        </is>
      </c>
      <c r="B14" s="1" t="n">
        <v>43438</v>
      </c>
      <c r="C14" s="1" t="n">
        <v>45208</v>
      </c>
      <c r="D14" t="inlineStr">
        <is>
          <t>STOCKHOLMS LÄN</t>
        </is>
      </c>
      <c r="E14" t="inlineStr">
        <is>
          <t>HANINGE</t>
        </is>
      </c>
      <c r="G14" t="n">
        <v>6</v>
      </c>
      <c r="H14" t="n">
        <v>0</v>
      </c>
      <c r="I14" t="n">
        <v>3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Ullticka
Aspvedgnagare
Brandticka
Granbarkgnagare</t>
        </is>
      </c>
      <c r="S14">
        <f>HYPERLINK("https://klasma.github.io/Logging_HANINGE/artfynd/A 67203-2018.xlsx", "A 67203-2018")</f>
        <v/>
      </c>
      <c r="T14">
        <f>HYPERLINK("https://klasma.github.io/Logging_HANINGE/kartor/A 67203-2018.png", "A 67203-2018")</f>
        <v/>
      </c>
      <c r="V14">
        <f>HYPERLINK("https://klasma.github.io/Logging_HANINGE/klagomål/A 67203-2018.docx", "A 67203-2018")</f>
        <v/>
      </c>
      <c r="W14">
        <f>HYPERLINK("https://klasma.github.io/Logging_HANINGE/klagomålsmail/A 67203-2018.docx", "A 67203-2018")</f>
        <v/>
      </c>
      <c r="X14">
        <f>HYPERLINK("https://klasma.github.io/Logging_HANINGE/tillsyn/A 67203-2018.docx", "A 67203-2018")</f>
        <v/>
      </c>
      <c r="Y14">
        <f>HYPERLINK("https://klasma.github.io/Logging_HANINGE/tillsynsmail/A 67203-2018.docx", "A 67203-2018")</f>
        <v/>
      </c>
    </row>
    <row r="15" ht="15" customHeight="1">
      <c r="A15" t="inlineStr">
        <is>
          <t>A 67201-2018</t>
        </is>
      </c>
      <c r="B15" s="1" t="n">
        <v>43438</v>
      </c>
      <c r="C15" s="1" t="n">
        <v>45208</v>
      </c>
      <c r="D15" t="inlineStr">
        <is>
          <t>STOCKHOLMS LÄN</t>
        </is>
      </c>
      <c r="E15" t="inlineStr">
        <is>
          <t>HANINGE</t>
        </is>
      </c>
      <c r="G15" t="n">
        <v>3.9</v>
      </c>
      <c r="H15" t="n">
        <v>0</v>
      </c>
      <c r="I15" t="n">
        <v>2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4</v>
      </c>
      <c r="R15" s="2" t="inlineStr">
        <is>
          <t>Kandelabersvamp
Solfingersvamp
Fjällig taggsvamp s.str.
Granbarkgnagare</t>
        </is>
      </c>
      <c r="S15">
        <f>HYPERLINK("https://klasma.github.io/Logging_HANINGE/artfynd/A 67201-2018.xlsx", "A 67201-2018")</f>
        <v/>
      </c>
      <c r="T15">
        <f>HYPERLINK("https://klasma.github.io/Logging_HANINGE/kartor/A 67201-2018.png", "A 67201-2018")</f>
        <v/>
      </c>
      <c r="V15">
        <f>HYPERLINK("https://klasma.github.io/Logging_HANINGE/klagomål/A 67201-2018.docx", "A 67201-2018")</f>
        <v/>
      </c>
      <c r="W15">
        <f>HYPERLINK("https://klasma.github.io/Logging_HANINGE/klagomålsmail/A 67201-2018.docx", "A 67201-2018")</f>
        <v/>
      </c>
      <c r="X15">
        <f>HYPERLINK("https://klasma.github.io/Logging_HANINGE/tillsyn/A 67201-2018.docx", "A 67201-2018")</f>
        <v/>
      </c>
      <c r="Y15">
        <f>HYPERLINK("https://klasma.github.io/Logging_HANINGE/tillsynsmail/A 67201-2018.docx", "A 67201-2018")</f>
        <v/>
      </c>
    </row>
    <row r="16" ht="15" customHeight="1">
      <c r="A16" t="inlineStr">
        <is>
          <t>A 13892-2020</t>
        </is>
      </c>
      <c r="B16" s="1" t="n">
        <v>43906</v>
      </c>
      <c r="C16" s="1" t="n">
        <v>45208</v>
      </c>
      <c r="D16" t="inlineStr">
        <is>
          <t>STOCKHOLMS LÄN</t>
        </is>
      </c>
      <c r="E16" t="inlineStr">
        <is>
          <t>HANINGE</t>
        </is>
      </c>
      <c r="G16" t="n">
        <v>2.7</v>
      </c>
      <c r="H16" t="n">
        <v>0</v>
      </c>
      <c r="I16" t="n">
        <v>1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Ekticka
Ullticka
Fjällig taggsvamp s.str.</t>
        </is>
      </c>
      <c r="S16">
        <f>HYPERLINK("https://klasma.github.io/Logging_HANINGE/artfynd/A 13892-2020.xlsx", "A 13892-2020")</f>
        <v/>
      </c>
      <c r="T16">
        <f>HYPERLINK("https://klasma.github.io/Logging_HANINGE/kartor/A 13892-2020.png", "A 13892-2020")</f>
        <v/>
      </c>
      <c r="V16">
        <f>HYPERLINK("https://klasma.github.io/Logging_HANINGE/klagomål/A 13892-2020.docx", "A 13892-2020")</f>
        <v/>
      </c>
      <c r="W16">
        <f>HYPERLINK("https://klasma.github.io/Logging_HANINGE/klagomålsmail/A 13892-2020.docx", "A 13892-2020")</f>
        <v/>
      </c>
      <c r="X16">
        <f>HYPERLINK("https://klasma.github.io/Logging_HANINGE/tillsyn/A 13892-2020.docx", "A 13892-2020")</f>
        <v/>
      </c>
      <c r="Y16">
        <f>HYPERLINK("https://klasma.github.io/Logging_HANINGE/tillsynsmail/A 13892-2020.docx", "A 13892-2020")</f>
        <v/>
      </c>
    </row>
    <row r="17" ht="15" customHeight="1">
      <c r="A17" t="inlineStr">
        <is>
          <t>A 6646-2023</t>
        </is>
      </c>
      <c r="B17" s="1" t="n">
        <v>44966</v>
      </c>
      <c r="C17" s="1" t="n">
        <v>45208</v>
      </c>
      <c r="D17" t="inlineStr">
        <is>
          <t>STOCKHOLMS LÄN</t>
        </is>
      </c>
      <c r="E17" t="inlineStr">
        <is>
          <t>HANINGE</t>
        </is>
      </c>
      <c r="G17" t="n">
        <v>6.9</v>
      </c>
      <c r="H17" t="n">
        <v>0</v>
      </c>
      <c r="I17" t="n">
        <v>2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3</v>
      </c>
      <c r="R17" s="2" t="inlineStr">
        <is>
          <t>Ask
Stubbspretmossa
Tibast</t>
        </is>
      </c>
      <c r="S17">
        <f>HYPERLINK("https://klasma.github.io/Logging_HANINGE/artfynd/A 6646-2023.xlsx", "A 6646-2023")</f>
        <v/>
      </c>
      <c r="T17">
        <f>HYPERLINK("https://klasma.github.io/Logging_HANINGE/kartor/A 6646-2023.png", "A 6646-2023")</f>
        <v/>
      </c>
      <c r="V17">
        <f>HYPERLINK("https://klasma.github.io/Logging_HANINGE/klagomål/A 6646-2023.docx", "A 6646-2023")</f>
        <v/>
      </c>
      <c r="W17">
        <f>HYPERLINK("https://klasma.github.io/Logging_HANINGE/klagomålsmail/A 6646-2023.docx", "A 6646-2023")</f>
        <v/>
      </c>
      <c r="X17">
        <f>HYPERLINK("https://klasma.github.io/Logging_HANINGE/tillsyn/A 6646-2023.docx", "A 6646-2023")</f>
        <v/>
      </c>
      <c r="Y17">
        <f>HYPERLINK("https://klasma.github.io/Logging_HANINGE/tillsynsmail/A 6646-2023.docx", "A 6646-2023")</f>
        <v/>
      </c>
    </row>
    <row r="18" ht="15" customHeight="1">
      <c r="A18" t="inlineStr">
        <is>
          <t>A 34343-2023</t>
        </is>
      </c>
      <c r="B18" s="1" t="n">
        <v>45139</v>
      </c>
      <c r="C18" s="1" t="n">
        <v>45208</v>
      </c>
      <c r="D18" t="inlineStr">
        <is>
          <t>STOCKHOLMS LÄN</t>
        </is>
      </c>
      <c r="E18" t="inlineStr">
        <is>
          <t>HANINGE</t>
        </is>
      </c>
      <c r="G18" t="n">
        <v>3.9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Granticka
Blåsippa
Gullviva</t>
        </is>
      </c>
      <c r="S18">
        <f>HYPERLINK("https://klasma.github.io/Logging_HANINGE/artfynd/A 34343-2023.xlsx", "A 34343-2023")</f>
        <v/>
      </c>
      <c r="T18">
        <f>HYPERLINK("https://klasma.github.io/Logging_HANINGE/kartor/A 34343-2023.png", "A 34343-2023")</f>
        <v/>
      </c>
      <c r="V18">
        <f>HYPERLINK("https://klasma.github.io/Logging_HANINGE/klagomål/A 34343-2023.docx", "A 34343-2023")</f>
        <v/>
      </c>
      <c r="W18">
        <f>HYPERLINK("https://klasma.github.io/Logging_HANINGE/klagomålsmail/A 34343-2023.docx", "A 34343-2023")</f>
        <v/>
      </c>
      <c r="X18">
        <f>HYPERLINK("https://klasma.github.io/Logging_HANINGE/tillsyn/A 34343-2023.docx", "A 34343-2023")</f>
        <v/>
      </c>
      <c r="Y18">
        <f>HYPERLINK("https://klasma.github.io/Logging_HANINGE/tillsynsmail/A 34343-2023.docx", "A 34343-2023")</f>
        <v/>
      </c>
    </row>
    <row r="19" ht="15" customHeight="1">
      <c r="A19" t="inlineStr">
        <is>
          <t>A 45734-2018</t>
        </is>
      </c>
      <c r="B19" s="1" t="n">
        <v>43364</v>
      </c>
      <c r="C19" s="1" t="n">
        <v>45208</v>
      </c>
      <c r="D19" t="inlineStr">
        <is>
          <t>STOCKHOLMS LÄN</t>
        </is>
      </c>
      <c r="E19" t="inlineStr">
        <is>
          <t>HANINGE</t>
        </is>
      </c>
      <c r="G19" t="n">
        <v>12.1</v>
      </c>
      <c r="H19" t="n">
        <v>0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Blåmossa
Grovticka</t>
        </is>
      </c>
      <c r="S19">
        <f>HYPERLINK("https://klasma.github.io/Logging_HANINGE/artfynd/A 45734-2018.xlsx", "A 45734-2018")</f>
        <v/>
      </c>
      <c r="T19">
        <f>HYPERLINK("https://klasma.github.io/Logging_HANINGE/kartor/A 45734-2018.png", "A 45734-2018")</f>
        <v/>
      </c>
      <c r="V19">
        <f>HYPERLINK("https://klasma.github.io/Logging_HANINGE/klagomål/A 45734-2018.docx", "A 45734-2018")</f>
        <v/>
      </c>
      <c r="W19">
        <f>HYPERLINK("https://klasma.github.io/Logging_HANINGE/klagomålsmail/A 45734-2018.docx", "A 45734-2018")</f>
        <v/>
      </c>
      <c r="X19">
        <f>HYPERLINK("https://klasma.github.io/Logging_HANINGE/tillsyn/A 45734-2018.docx", "A 45734-2018")</f>
        <v/>
      </c>
      <c r="Y19">
        <f>HYPERLINK("https://klasma.github.io/Logging_HANINGE/tillsynsmail/A 45734-2018.docx", "A 45734-2018")</f>
        <v/>
      </c>
    </row>
    <row r="20" ht="15" customHeight="1">
      <c r="A20" t="inlineStr">
        <is>
          <t>A 53858-2020</t>
        </is>
      </c>
      <c r="B20" s="1" t="n">
        <v>44125</v>
      </c>
      <c r="C20" s="1" t="n">
        <v>45208</v>
      </c>
      <c r="D20" t="inlineStr">
        <is>
          <t>STOCKHOLMS LÄN</t>
        </is>
      </c>
      <c r="E20" t="inlineStr">
        <is>
          <t>HANINGE</t>
        </is>
      </c>
      <c r="G20" t="n">
        <v>18.5</v>
      </c>
      <c r="H20" t="n">
        <v>2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Korallrot
Fläcknycklar</t>
        </is>
      </c>
      <c r="S20">
        <f>HYPERLINK("https://klasma.github.io/Logging_HANINGE/artfynd/A 53858-2020.xlsx", "A 53858-2020")</f>
        <v/>
      </c>
      <c r="T20">
        <f>HYPERLINK("https://klasma.github.io/Logging_HANINGE/kartor/A 53858-2020.png", "A 53858-2020")</f>
        <v/>
      </c>
      <c r="V20">
        <f>HYPERLINK("https://klasma.github.io/Logging_HANINGE/klagomål/A 53858-2020.docx", "A 53858-2020")</f>
        <v/>
      </c>
      <c r="W20">
        <f>HYPERLINK("https://klasma.github.io/Logging_HANINGE/klagomålsmail/A 53858-2020.docx", "A 53858-2020")</f>
        <v/>
      </c>
      <c r="X20">
        <f>HYPERLINK("https://klasma.github.io/Logging_HANINGE/tillsyn/A 53858-2020.docx", "A 53858-2020")</f>
        <v/>
      </c>
      <c r="Y20">
        <f>HYPERLINK("https://klasma.github.io/Logging_HANINGE/tillsynsmail/A 53858-2020.docx", "A 53858-2020")</f>
        <v/>
      </c>
    </row>
    <row r="21" ht="15" customHeight="1">
      <c r="A21" t="inlineStr">
        <is>
          <t>A 11513-2022</t>
        </is>
      </c>
      <c r="B21" s="1" t="n">
        <v>44630</v>
      </c>
      <c r="C21" s="1" t="n">
        <v>45208</v>
      </c>
      <c r="D21" t="inlineStr">
        <is>
          <t>STOCKHOLMS LÄN</t>
        </is>
      </c>
      <c r="E21" t="inlineStr">
        <is>
          <t>HANINGE</t>
        </is>
      </c>
      <c r="G21" t="n">
        <v>11.1</v>
      </c>
      <c r="H21" t="n">
        <v>2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Grön sköldmossa
Blåsippa</t>
        </is>
      </c>
      <c r="S21">
        <f>HYPERLINK("https://klasma.github.io/Logging_HANINGE/artfynd/A 11513-2022.xlsx", "A 11513-2022")</f>
        <v/>
      </c>
      <c r="T21">
        <f>HYPERLINK("https://klasma.github.io/Logging_HANINGE/kartor/A 11513-2022.png", "A 11513-2022")</f>
        <v/>
      </c>
      <c r="V21">
        <f>HYPERLINK("https://klasma.github.io/Logging_HANINGE/klagomål/A 11513-2022.docx", "A 11513-2022")</f>
        <v/>
      </c>
      <c r="W21">
        <f>HYPERLINK("https://klasma.github.io/Logging_HANINGE/klagomålsmail/A 11513-2022.docx", "A 11513-2022")</f>
        <v/>
      </c>
      <c r="X21">
        <f>HYPERLINK("https://klasma.github.io/Logging_HANINGE/tillsyn/A 11513-2022.docx", "A 11513-2022")</f>
        <v/>
      </c>
      <c r="Y21">
        <f>HYPERLINK("https://klasma.github.io/Logging_HANINGE/tillsynsmail/A 11513-2022.docx", "A 11513-2022")</f>
        <v/>
      </c>
    </row>
    <row r="22" ht="15" customHeight="1">
      <c r="A22" t="inlineStr">
        <is>
          <t>A 14729-2023</t>
        </is>
      </c>
      <c r="B22" s="1" t="n">
        <v>45014</v>
      </c>
      <c r="C22" s="1" t="n">
        <v>45208</v>
      </c>
      <c r="D22" t="inlineStr">
        <is>
          <t>STOCKHOLMS LÄN</t>
        </is>
      </c>
      <c r="E22" t="inlineStr">
        <is>
          <t>HANINGE</t>
        </is>
      </c>
      <c r="G22" t="n">
        <v>0.2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Ullticka
Mindre märgborre</t>
        </is>
      </c>
      <c r="S22">
        <f>HYPERLINK("https://klasma.github.io/Logging_HANINGE/artfynd/A 14729-2023.xlsx", "A 14729-2023")</f>
        <v/>
      </c>
      <c r="T22">
        <f>HYPERLINK("https://klasma.github.io/Logging_HANINGE/kartor/A 14729-2023.png", "A 14729-2023")</f>
        <v/>
      </c>
      <c r="V22">
        <f>HYPERLINK("https://klasma.github.io/Logging_HANINGE/klagomål/A 14729-2023.docx", "A 14729-2023")</f>
        <v/>
      </c>
      <c r="W22">
        <f>HYPERLINK("https://klasma.github.io/Logging_HANINGE/klagomålsmail/A 14729-2023.docx", "A 14729-2023")</f>
        <v/>
      </c>
      <c r="X22">
        <f>HYPERLINK("https://klasma.github.io/Logging_HANINGE/tillsyn/A 14729-2023.docx", "A 14729-2023")</f>
        <v/>
      </c>
      <c r="Y22">
        <f>HYPERLINK("https://klasma.github.io/Logging_HANINGE/tillsynsmail/A 14729-2023.docx", "A 14729-2023")</f>
        <v/>
      </c>
    </row>
    <row r="23" ht="15" customHeight="1">
      <c r="A23" t="inlineStr">
        <is>
          <t>A 29513-2019</t>
        </is>
      </c>
      <c r="B23" s="1" t="n">
        <v>43627</v>
      </c>
      <c r="C23" s="1" t="n">
        <v>45208</v>
      </c>
      <c r="D23" t="inlineStr">
        <is>
          <t>STOCKHOLMS LÄN</t>
        </is>
      </c>
      <c r="E23" t="inlineStr">
        <is>
          <t>HANINGE</t>
        </is>
      </c>
      <c r="G23" t="n">
        <v>2.1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Spillkråka</t>
        </is>
      </c>
      <c r="S23">
        <f>HYPERLINK("https://klasma.github.io/Logging_HANINGE/artfynd/A 29513-2019.xlsx", "A 29513-2019")</f>
        <v/>
      </c>
      <c r="T23">
        <f>HYPERLINK("https://klasma.github.io/Logging_HANINGE/kartor/A 29513-2019.png", "A 29513-2019")</f>
        <v/>
      </c>
      <c r="V23">
        <f>HYPERLINK("https://klasma.github.io/Logging_HANINGE/klagomål/A 29513-2019.docx", "A 29513-2019")</f>
        <v/>
      </c>
      <c r="W23">
        <f>HYPERLINK("https://klasma.github.io/Logging_HANINGE/klagomålsmail/A 29513-2019.docx", "A 29513-2019")</f>
        <v/>
      </c>
      <c r="X23">
        <f>HYPERLINK("https://klasma.github.io/Logging_HANINGE/tillsyn/A 29513-2019.docx", "A 29513-2019")</f>
        <v/>
      </c>
      <c r="Y23">
        <f>HYPERLINK("https://klasma.github.io/Logging_HANINGE/tillsynsmail/A 29513-2019.docx", "A 29513-2019")</f>
        <v/>
      </c>
    </row>
    <row r="24" ht="15" customHeight="1">
      <c r="A24" t="inlineStr">
        <is>
          <t>A 68231-2019</t>
        </is>
      </c>
      <c r="B24" s="1" t="n">
        <v>43817</v>
      </c>
      <c r="C24" s="1" t="n">
        <v>45208</v>
      </c>
      <c r="D24" t="inlineStr">
        <is>
          <t>STOCKHOLMS LÄN</t>
        </is>
      </c>
      <c r="E24" t="inlineStr">
        <is>
          <t>HANINGE</t>
        </is>
      </c>
      <c r="F24" t="inlineStr">
        <is>
          <t>Övriga statliga verk och myndigheter</t>
        </is>
      </c>
      <c r="G24" t="n">
        <v>80.5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Havsörn</t>
        </is>
      </c>
      <c r="S24">
        <f>HYPERLINK("https://klasma.github.io/Logging_HANINGE/artfynd/A 68231-2019.xlsx", "A 68231-2019")</f>
        <v/>
      </c>
      <c r="T24">
        <f>HYPERLINK("https://klasma.github.io/Logging_HANINGE/kartor/A 68231-2019.png", "A 68231-2019")</f>
        <v/>
      </c>
      <c r="V24">
        <f>HYPERLINK("https://klasma.github.io/Logging_HANINGE/klagomål/A 68231-2019.docx", "A 68231-2019")</f>
        <v/>
      </c>
      <c r="W24">
        <f>HYPERLINK("https://klasma.github.io/Logging_HANINGE/klagomålsmail/A 68231-2019.docx", "A 68231-2019")</f>
        <v/>
      </c>
      <c r="X24">
        <f>HYPERLINK("https://klasma.github.io/Logging_HANINGE/tillsyn/A 68231-2019.docx", "A 68231-2019")</f>
        <v/>
      </c>
      <c r="Y24">
        <f>HYPERLINK("https://klasma.github.io/Logging_HANINGE/tillsynsmail/A 68231-2019.docx", "A 68231-2019")</f>
        <v/>
      </c>
    </row>
    <row r="25" ht="15" customHeight="1">
      <c r="A25" t="inlineStr">
        <is>
          <t>A 15312-2020</t>
        </is>
      </c>
      <c r="B25" s="1" t="n">
        <v>43913</v>
      </c>
      <c r="C25" s="1" t="n">
        <v>45208</v>
      </c>
      <c r="D25" t="inlineStr">
        <is>
          <t>STOCKHOLMS LÄN</t>
        </is>
      </c>
      <c r="E25" t="inlineStr">
        <is>
          <t>HANINGE</t>
        </is>
      </c>
      <c r="F25" t="inlineStr">
        <is>
          <t>Övriga statliga verk och myndigheter</t>
        </is>
      </c>
      <c r="G25" t="n">
        <v>2.4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Tallticka</t>
        </is>
      </c>
      <c r="S25">
        <f>HYPERLINK("https://klasma.github.io/Logging_HANINGE/artfynd/A 15312-2020.xlsx", "A 15312-2020")</f>
        <v/>
      </c>
      <c r="T25">
        <f>HYPERLINK("https://klasma.github.io/Logging_HANINGE/kartor/A 15312-2020.png", "A 15312-2020")</f>
        <v/>
      </c>
      <c r="V25">
        <f>HYPERLINK("https://klasma.github.io/Logging_HANINGE/klagomål/A 15312-2020.docx", "A 15312-2020")</f>
        <v/>
      </c>
      <c r="W25">
        <f>HYPERLINK("https://klasma.github.io/Logging_HANINGE/klagomålsmail/A 15312-2020.docx", "A 15312-2020")</f>
        <v/>
      </c>
      <c r="X25">
        <f>HYPERLINK("https://klasma.github.io/Logging_HANINGE/tillsyn/A 15312-2020.docx", "A 15312-2020")</f>
        <v/>
      </c>
      <c r="Y25">
        <f>HYPERLINK("https://klasma.github.io/Logging_HANINGE/tillsynsmail/A 15312-2020.docx", "A 15312-2020")</f>
        <v/>
      </c>
    </row>
    <row r="26" ht="15" customHeight="1">
      <c r="A26" t="inlineStr">
        <is>
          <t>A 21187-2020</t>
        </is>
      </c>
      <c r="B26" s="1" t="n">
        <v>43951</v>
      </c>
      <c r="C26" s="1" t="n">
        <v>45208</v>
      </c>
      <c r="D26" t="inlineStr">
        <is>
          <t>STOCKHOLMS LÄN</t>
        </is>
      </c>
      <c r="E26" t="inlineStr">
        <is>
          <t>HANINGE</t>
        </is>
      </c>
      <c r="G26" t="n">
        <v>1.2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Fläckfingersvamp</t>
        </is>
      </c>
      <c r="S26">
        <f>HYPERLINK("https://klasma.github.io/Logging_HANINGE/artfynd/A 21187-2020.xlsx", "A 21187-2020")</f>
        <v/>
      </c>
      <c r="T26">
        <f>HYPERLINK("https://klasma.github.io/Logging_HANINGE/kartor/A 21187-2020.png", "A 21187-2020")</f>
        <v/>
      </c>
      <c r="V26">
        <f>HYPERLINK("https://klasma.github.io/Logging_HANINGE/klagomål/A 21187-2020.docx", "A 21187-2020")</f>
        <v/>
      </c>
      <c r="W26">
        <f>HYPERLINK("https://klasma.github.io/Logging_HANINGE/klagomålsmail/A 21187-2020.docx", "A 21187-2020")</f>
        <v/>
      </c>
      <c r="X26">
        <f>HYPERLINK("https://klasma.github.io/Logging_HANINGE/tillsyn/A 21187-2020.docx", "A 21187-2020")</f>
        <v/>
      </c>
      <c r="Y26">
        <f>HYPERLINK("https://klasma.github.io/Logging_HANINGE/tillsynsmail/A 21187-2020.docx", "A 21187-2020")</f>
        <v/>
      </c>
    </row>
    <row r="27" ht="15" customHeight="1">
      <c r="A27" t="inlineStr">
        <is>
          <t>A 32525-2020</t>
        </is>
      </c>
      <c r="B27" s="1" t="n">
        <v>44018</v>
      </c>
      <c r="C27" s="1" t="n">
        <v>45208</v>
      </c>
      <c r="D27" t="inlineStr">
        <is>
          <t>STOCKHOLMS LÄN</t>
        </is>
      </c>
      <c r="E27" t="inlineStr">
        <is>
          <t>HANINGE</t>
        </is>
      </c>
      <c r="F27" t="inlineStr">
        <is>
          <t>Kommuner</t>
        </is>
      </c>
      <c r="G27" t="n">
        <v>2.3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Vedticka</t>
        </is>
      </c>
      <c r="S27">
        <f>HYPERLINK("https://klasma.github.io/Logging_HANINGE/artfynd/A 32525-2020.xlsx", "A 32525-2020")</f>
        <v/>
      </c>
      <c r="T27">
        <f>HYPERLINK("https://klasma.github.io/Logging_HANINGE/kartor/A 32525-2020.png", "A 32525-2020")</f>
        <v/>
      </c>
      <c r="V27">
        <f>HYPERLINK("https://klasma.github.io/Logging_HANINGE/klagomål/A 32525-2020.docx", "A 32525-2020")</f>
        <v/>
      </c>
      <c r="W27">
        <f>HYPERLINK("https://klasma.github.io/Logging_HANINGE/klagomålsmail/A 32525-2020.docx", "A 32525-2020")</f>
        <v/>
      </c>
      <c r="X27">
        <f>HYPERLINK("https://klasma.github.io/Logging_HANINGE/tillsyn/A 32525-2020.docx", "A 32525-2020")</f>
        <v/>
      </c>
      <c r="Y27">
        <f>HYPERLINK("https://klasma.github.io/Logging_HANINGE/tillsynsmail/A 32525-2020.docx", "A 32525-2020")</f>
        <v/>
      </c>
    </row>
    <row r="28" ht="15" customHeight="1">
      <c r="A28" t="inlineStr">
        <is>
          <t>A 1424-2021</t>
        </is>
      </c>
      <c r="B28" s="1" t="n">
        <v>44208</v>
      </c>
      <c r="C28" s="1" t="n">
        <v>45208</v>
      </c>
      <c r="D28" t="inlineStr">
        <is>
          <t>STOCKHOLMS LÄN</t>
        </is>
      </c>
      <c r="E28" t="inlineStr">
        <is>
          <t>HANINGE</t>
        </is>
      </c>
      <c r="G28" t="n">
        <v>1.7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Tvåblad</t>
        </is>
      </c>
      <c r="S28">
        <f>HYPERLINK("https://klasma.github.io/Logging_HANINGE/artfynd/A 1424-2021.xlsx", "A 1424-2021")</f>
        <v/>
      </c>
      <c r="T28">
        <f>HYPERLINK("https://klasma.github.io/Logging_HANINGE/kartor/A 1424-2021.png", "A 1424-2021")</f>
        <v/>
      </c>
      <c r="U28">
        <f>HYPERLINK("https://klasma.github.io/Logging_HANINGE/knärot/A 1424-2021.png", "A 1424-2021")</f>
        <v/>
      </c>
      <c r="V28">
        <f>HYPERLINK("https://klasma.github.io/Logging_HANINGE/klagomål/A 1424-2021.docx", "A 1424-2021")</f>
        <v/>
      </c>
      <c r="W28">
        <f>HYPERLINK("https://klasma.github.io/Logging_HANINGE/klagomålsmail/A 1424-2021.docx", "A 1424-2021")</f>
        <v/>
      </c>
      <c r="X28">
        <f>HYPERLINK("https://klasma.github.io/Logging_HANINGE/tillsyn/A 1424-2021.docx", "A 1424-2021")</f>
        <v/>
      </c>
      <c r="Y28">
        <f>HYPERLINK("https://klasma.github.io/Logging_HANINGE/tillsynsmail/A 1424-2021.docx", "A 1424-2021")</f>
        <v/>
      </c>
    </row>
    <row r="29" ht="15" customHeight="1">
      <c r="A29" t="inlineStr">
        <is>
          <t>A 68883-2021</t>
        </is>
      </c>
      <c r="B29" s="1" t="n">
        <v>44526</v>
      </c>
      <c r="C29" s="1" t="n">
        <v>45208</v>
      </c>
      <c r="D29" t="inlineStr">
        <is>
          <t>STOCKHOLMS LÄN</t>
        </is>
      </c>
      <c r="E29" t="inlineStr">
        <is>
          <t>HANINGE</t>
        </is>
      </c>
      <c r="G29" t="n">
        <v>2.5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Nattviol</t>
        </is>
      </c>
      <c r="S29">
        <f>HYPERLINK("https://klasma.github.io/Logging_HANINGE/artfynd/A 68883-2021.xlsx", "A 68883-2021")</f>
        <v/>
      </c>
      <c r="T29">
        <f>HYPERLINK("https://klasma.github.io/Logging_HANINGE/kartor/A 68883-2021.png", "A 68883-2021")</f>
        <v/>
      </c>
      <c r="V29">
        <f>HYPERLINK("https://klasma.github.io/Logging_HANINGE/klagomål/A 68883-2021.docx", "A 68883-2021")</f>
        <v/>
      </c>
      <c r="W29">
        <f>HYPERLINK("https://klasma.github.io/Logging_HANINGE/klagomålsmail/A 68883-2021.docx", "A 68883-2021")</f>
        <v/>
      </c>
      <c r="X29">
        <f>HYPERLINK("https://klasma.github.io/Logging_HANINGE/tillsyn/A 68883-2021.docx", "A 68883-2021")</f>
        <v/>
      </c>
      <c r="Y29">
        <f>HYPERLINK("https://klasma.github.io/Logging_HANINGE/tillsynsmail/A 68883-2021.docx", "A 68883-2021")</f>
        <v/>
      </c>
    </row>
    <row r="30" ht="15" customHeight="1">
      <c r="A30" t="inlineStr">
        <is>
          <t>A 2722-2022</t>
        </is>
      </c>
      <c r="B30" s="1" t="n">
        <v>44580</v>
      </c>
      <c r="C30" s="1" t="n">
        <v>45208</v>
      </c>
      <c r="D30" t="inlineStr">
        <is>
          <t>STOCKHOLMS LÄN</t>
        </is>
      </c>
      <c r="E30" t="inlineStr">
        <is>
          <t>HANINGE</t>
        </is>
      </c>
      <c r="G30" t="n">
        <v>1.5</v>
      </c>
      <c r="H30" t="n">
        <v>1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Grön sköldmossa</t>
        </is>
      </c>
      <c r="S30">
        <f>HYPERLINK("https://klasma.github.io/Logging_HANINGE/artfynd/A 2722-2022.xlsx", "A 2722-2022")</f>
        <v/>
      </c>
      <c r="T30">
        <f>HYPERLINK("https://klasma.github.io/Logging_HANINGE/kartor/A 2722-2022.png", "A 2722-2022")</f>
        <v/>
      </c>
      <c r="V30">
        <f>HYPERLINK("https://klasma.github.io/Logging_HANINGE/klagomål/A 2722-2022.docx", "A 2722-2022")</f>
        <v/>
      </c>
      <c r="W30">
        <f>HYPERLINK("https://klasma.github.io/Logging_HANINGE/klagomålsmail/A 2722-2022.docx", "A 2722-2022")</f>
        <v/>
      </c>
      <c r="X30">
        <f>HYPERLINK("https://klasma.github.io/Logging_HANINGE/tillsyn/A 2722-2022.docx", "A 2722-2022")</f>
        <v/>
      </c>
      <c r="Y30">
        <f>HYPERLINK("https://klasma.github.io/Logging_HANINGE/tillsynsmail/A 2722-2022.docx", "A 2722-2022")</f>
        <v/>
      </c>
    </row>
    <row r="31" ht="15" customHeight="1">
      <c r="A31" t="inlineStr">
        <is>
          <t>A 34823-2022</t>
        </is>
      </c>
      <c r="B31" s="1" t="n">
        <v>44796</v>
      </c>
      <c r="C31" s="1" t="n">
        <v>45208</v>
      </c>
      <c r="D31" t="inlineStr">
        <is>
          <t>STOCKHOLMS LÄN</t>
        </is>
      </c>
      <c r="E31" t="inlineStr">
        <is>
          <t>HANINGE</t>
        </is>
      </c>
      <c r="G31" t="n">
        <v>12</v>
      </c>
      <c r="H31" t="n">
        <v>0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Mörk kraterlav</t>
        </is>
      </c>
      <c r="S31">
        <f>HYPERLINK("https://klasma.github.io/Logging_HANINGE/artfynd/A 34823-2022.xlsx", "A 34823-2022")</f>
        <v/>
      </c>
      <c r="T31">
        <f>HYPERLINK("https://klasma.github.io/Logging_HANINGE/kartor/A 34823-2022.png", "A 34823-2022")</f>
        <v/>
      </c>
      <c r="V31">
        <f>HYPERLINK("https://klasma.github.io/Logging_HANINGE/klagomål/A 34823-2022.docx", "A 34823-2022")</f>
        <v/>
      </c>
      <c r="W31">
        <f>HYPERLINK("https://klasma.github.io/Logging_HANINGE/klagomålsmail/A 34823-2022.docx", "A 34823-2022")</f>
        <v/>
      </c>
      <c r="X31">
        <f>HYPERLINK("https://klasma.github.io/Logging_HANINGE/tillsyn/A 34823-2022.docx", "A 34823-2022")</f>
        <v/>
      </c>
      <c r="Y31">
        <f>HYPERLINK("https://klasma.github.io/Logging_HANINGE/tillsynsmail/A 34823-2022.docx", "A 34823-2022")</f>
        <v/>
      </c>
    </row>
    <row r="32" ht="15" customHeight="1">
      <c r="A32" t="inlineStr">
        <is>
          <t>A 37004-2022</t>
        </is>
      </c>
      <c r="B32" s="1" t="n">
        <v>44806</v>
      </c>
      <c r="C32" s="1" t="n">
        <v>45208</v>
      </c>
      <c r="D32" t="inlineStr">
        <is>
          <t>STOCKHOLMS LÄN</t>
        </is>
      </c>
      <c r="E32" t="inlineStr">
        <is>
          <t>HANINGE</t>
        </is>
      </c>
      <c r="F32" t="inlineStr">
        <is>
          <t>Övriga statliga verk och myndigheter</t>
        </is>
      </c>
      <c r="G32" t="n">
        <v>4.4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Skogsknipprot</t>
        </is>
      </c>
      <c r="S32">
        <f>HYPERLINK("https://klasma.github.io/Logging_HANINGE/artfynd/A 37004-2022.xlsx", "A 37004-2022")</f>
        <v/>
      </c>
      <c r="T32">
        <f>HYPERLINK("https://klasma.github.io/Logging_HANINGE/kartor/A 37004-2022.png", "A 37004-2022")</f>
        <v/>
      </c>
      <c r="V32">
        <f>HYPERLINK("https://klasma.github.io/Logging_HANINGE/klagomål/A 37004-2022.docx", "A 37004-2022")</f>
        <v/>
      </c>
      <c r="W32">
        <f>HYPERLINK("https://klasma.github.io/Logging_HANINGE/klagomålsmail/A 37004-2022.docx", "A 37004-2022")</f>
        <v/>
      </c>
      <c r="X32">
        <f>HYPERLINK("https://klasma.github.io/Logging_HANINGE/tillsyn/A 37004-2022.docx", "A 37004-2022")</f>
        <v/>
      </c>
      <c r="Y32">
        <f>HYPERLINK("https://klasma.github.io/Logging_HANINGE/tillsynsmail/A 37004-2022.docx", "A 37004-2022")</f>
        <v/>
      </c>
    </row>
    <row r="33" ht="15" customHeight="1">
      <c r="A33" t="inlineStr">
        <is>
          <t>A 39636-2022</t>
        </is>
      </c>
      <c r="B33" s="1" t="n">
        <v>44818</v>
      </c>
      <c r="C33" s="1" t="n">
        <v>45208</v>
      </c>
      <c r="D33" t="inlineStr">
        <is>
          <t>STOCKHOLMS LÄN</t>
        </is>
      </c>
      <c r="E33" t="inlineStr">
        <is>
          <t>HANINGE</t>
        </is>
      </c>
      <c r="G33" t="n">
        <v>2</v>
      </c>
      <c r="H33" t="n">
        <v>0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Koppartaggsvamp</t>
        </is>
      </c>
      <c r="S33">
        <f>HYPERLINK("https://klasma.github.io/Logging_HANINGE/artfynd/A 39636-2022.xlsx", "A 39636-2022")</f>
        <v/>
      </c>
      <c r="T33">
        <f>HYPERLINK("https://klasma.github.io/Logging_HANINGE/kartor/A 39636-2022.png", "A 39636-2022")</f>
        <v/>
      </c>
      <c r="V33">
        <f>HYPERLINK("https://klasma.github.io/Logging_HANINGE/klagomål/A 39636-2022.docx", "A 39636-2022")</f>
        <v/>
      </c>
      <c r="W33">
        <f>HYPERLINK("https://klasma.github.io/Logging_HANINGE/klagomålsmail/A 39636-2022.docx", "A 39636-2022")</f>
        <v/>
      </c>
      <c r="X33">
        <f>HYPERLINK("https://klasma.github.io/Logging_HANINGE/tillsyn/A 39636-2022.docx", "A 39636-2022")</f>
        <v/>
      </c>
      <c r="Y33">
        <f>HYPERLINK("https://klasma.github.io/Logging_HANINGE/tillsynsmail/A 39636-2022.docx", "A 39636-2022")</f>
        <v/>
      </c>
    </row>
    <row r="34" ht="15" customHeight="1">
      <c r="A34" t="inlineStr">
        <is>
          <t>A 55516-2018</t>
        </is>
      </c>
      <c r="B34" s="1" t="n">
        <v>43391</v>
      </c>
      <c r="C34" s="1" t="n">
        <v>45208</v>
      </c>
      <c r="D34" t="inlineStr">
        <is>
          <t>STOCKHOLMS LÄN</t>
        </is>
      </c>
      <c r="E34" t="inlineStr">
        <is>
          <t>HANINGE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2575-2019</t>
        </is>
      </c>
      <c r="B35" s="1" t="n">
        <v>43476</v>
      </c>
      <c r="C35" s="1" t="n">
        <v>45208</v>
      </c>
      <c r="D35" t="inlineStr">
        <is>
          <t>STOCKHOLMS LÄN</t>
        </is>
      </c>
      <c r="E35" t="inlineStr">
        <is>
          <t>HANINGE</t>
        </is>
      </c>
      <c r="F35" t="inlineStr">
        <is>
          <t>Kommuner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8087-2019</t>
        </is>
      </c>
      <c r="B36" s="1" t="n">
        <v>43495</v>
      </c>
      <c r="C36" s="1" t="n">
        <v>45208</v>
      </c>
      <c r="D36" t="inlineStr">
        <is>
          <t>STOCKHOLMS LÄN</t>
        </is>
      </c>
      <c r="E36" t="inlineStr">
        <is>
          <t>HANINGE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8797-2019</t>
        </is>
      </c>
      <c r="B37" s="1" t="n">
        <v>43503</v>
      </c>
      <c r="C37" s="1" t="n">
        <v>45208</v>
      </c>
      <c r="D37" t="inlineStr">
        <is>
          <t>STOCKHOLMS LÄN</t>
        </is>
      </c>
      <c r="E37" t="inlineStr">
        <is>
          <t>HANINGE</t>
        </is>
      </c>
      <c r="F37" t="inlineStr">
        <is>
          <t>Övriga statliga verk och myndigheter</t>
        </is>
      </c>
      <c r="G37" t="n">
        <v>4.3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12265-2019</t>
        </is>
      </c>
      <c r="B38" s="1" t="n">
        <v>43523</v>
      </c>
      <c r="C38" s="1" t="n">
        <v>45208</v>
      </c>
      <c r="D38" t="inlineStr">
        <is>
          <t>STOCKHOLMS LÄN</t>
        </is>
      </c>
      <c r="E38" t="inlineStr">
        <is>
          <t>HANINGE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34656-2019</t>
        </is>
      </c>
      <c r="B39" s="1" t="n">
        <v>43657</v>
      </c>
      <c r="C39" s="1" t="n">
        <v>45208</v>
      </c>
      <c r="D39" t="inlineStr">
        <is>
          <t>STOCKHOLMS LÄN</t>
        </is>
      </c>
      <c r="E39" t="inlineStr">
        <is>
          <t>HANINGE</t>
        </is>
      </c>
      <c r="F39" t="inlineStr">
        <is>
          <t>Kommuner</t>
        </is>
      </c>
      <c r="G39" t="n">
        <v>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48609-2019</t>
        </is>
      </c>
      <c r="B40" s="1" t="n">
        <v>43727</v>
      </c>
      <c r="C40" s="1" t="n">
        <v>45208</v>
      </c>
      <c r="D40" t="inlineStr">
        <is>
          <t>STOCKHOLMS LÄN</t>
        </is>
      </c>
      <c r="E40" t="inlineStr">
        <is>
          <t>HANINGE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49349-2019</t>
        </is>
      </c>
      <c r="B41" s="1" t="n">
        <v>43731</v>
      </c>
      <c r="C41" s="1" t="n">
        <v>45208</v>
      </c>
      <c r="D41" t="inlineStr">
        <is>
          <t>STOCKHOLMS LÄN</t>
        </is>
      </c>
      <c r="E41" t="inlineStr">
        <is>
          <t>HANINGE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67111-2019</t>
        </is>
      </c>
      <c r="B42" s="1" t="n">
        <v>43807</v>
      </c>
      <c r="C42" s="1" t="n">
        <v>45208</v>
      </c>
      <c r="D42" t="inlineStr">
        <is>
          <t>STOCKHOLMS LÄN</t>
        </is>
      </c>
      <c r="E42" t="inlineStr">
        <is>
          <t>HANINGE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68011-2019</t>
        </is>
      </c>
      <c r="B43" s="1" t="n">
        <v>43816</v>
      </c>
      <c r="C43" s="1" t="n">
        <v>45208</v>
      </c>
      <c r="D43" t="inlineStr">
        <is>
          <t>STOCKHOLMS LÄN</t>
        </is>
      </c>
      <c r="E43" t="inlineStr">
        <is>
          <t>HANINGE</t>
        </is>
      </c>
      <c r="G43" t="n">
        <v>0.1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4300-2020</t>
        </is>
      </c>
      <c r="B44" s="1" t="n">
        <v>43857</v>
      </c>
      <c r="C44" s="1" t="n">
        <v>45208</v>
      </c>
      <c r="D44" t="inlineStr">
        <is>
          <t>STOCKHOLMS LÄN</t>
        </is>
      </c>
      <c r="E44" t="inlineStr">
        <is>
          <t>HANINGE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4431-2020</t>
        </is>
      </c>
      <c r="B45" s="1" t="n">
        <v>43858</v>
      </c>
      <c r="C45" s="1" t="n">
        <v>45208</v>
      </c>
      <c r="D45" t="inlineStr">
        <is>
          <t>STOCKHOLMS LÄN</t>
        </is>
      </c>
      <c r="E45" t="inlineStr">
        <is>
          <t>HANINGE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4444-2020</t>
        </is>
      </c>
      <c r="B46" s="1" t="n">
        <v>43858</v>
      </c>
      <c r="C46" s="1" t="n">
        <v>45208</v>
      </c>
      <c r="D46" t="inlineStr">
        <is>
          <t>STOCKHOLMS LÄN</t>
        </is>
      </c>
      <c r="E46" t="inlineStr">
        <is>
          <t>HANINGE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12355-2020</t>
        </is>
      </c>
      <c r="B47" s="1" t="n">
        <v>43896</v>
      </c>
      <c r="C47" s="1" t="n">
        <v>45208</v>
      </c>
      <c r="D47" t="inlineStr">
        <is>
          <t>STOCKHOLMS LÄN</t>
        </is>
      </c>
      <c r="E47" t="inlineStr">
        <is>
          <t>HANINGE</t>
        </is>
      </c>
      <c r="G47" t="n">
        <v>4.4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12620-2020</t>
        </is>
      </c>
      <c r="B48" s="1" t="n">
        <v>43899</v>
      </c>
      <c r="C48" s="1" t="n">
        <v>45208</v>
      </c>
      <c r="D48" t="inlineStr">
        <is>
          <t>STOCKHOLMS LÄN</t>
        </is>
      </c>
      <c r="E48" t="inlineStr">
        <is>
          <t>HANINGE</t>
        </is>
      </c>
      <c r="G48" t="n">
        <v>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14037-2020</t>
        </is>
      </c>
      <c r="B49" s="1" t="n">
        <v>43906</v>
      </c>
      <c r="C49" s="1" t="n">
        <v>45208</v>
      </c>
      <c r="D49" t="inlineStr">
        <is>
          <t>STOCKHOLMS LÄN</t>
        </is>
      </c>
      <c r="E49" t="inlineStr">
        <is>
          <t>HANINGE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15318-2020</t>
        </is>
      </c>
      <c r="B50" s="1" t="n">
        <v>43913</v>
      </c>
      <c r="C50" s="1" t="n">
        <v>45208</v>
      </c>
      <c r="D50" t="inlineStr">
        <is>
          <t>STOCKHOLMS LÄN</t>
        </is>
      </c>
      <c r="E50" t="inlineStr">
        <is>
          <t>HANINGE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40037-2020</t>
        </is>
      </c>
      <c r="B51" s="1" t="n">
        <v>44067</v>
      </c>
      <c r="C51" s="1" t="n">
        <v>45208</v>
      </c>
      <c r="D51" t="inlineStr">
        <is>
          <t>STOCKHOLMS LÄN</t>
        </is>
      </c>
      <c r="E51" t="inlineStr">
        <is>
          <t>HANINGE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64548-2020</t>
        </is>
      </c>
      <c r="B52" s="1" t="n">
        <v>44166</v>
      </c>
      <c r="C52" s="1" t="n">
        <v>45208</v>
      </c>
      <c r="D52" t="inlineStr">
        <is>
          <t>STOCKHOLMS LÄN</t>
        </is>
      </c>
      <c r="E52" t="inlineStr">
        <is>
          <t>HANINGE</t>
        </is>
      </c>
      <c r="G52" t="n">
        <v>7.2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64395-2020</t>
        </is>
      </c>
      <c r="B53" s="1" t="n">
        <v>44168</v>
      </c>
      <c r="C53" s="1" t="n">
        <v>45208</v>
      </c>
      <c r="D53" t="inlineStr">
        <is>
          <t>STOCKHOLMS LÄN</t>
        </is>
      </c>
      <c r="E53" t="inlineStr">
        <is>
          <t>HANINGE</t>
        </is>
      </c>
      <c r="G53" t="n">
        <v>3.9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66726-2020</t>
        </is>
      </c>
      <c r="B54" s="1" t="n">
        <v>44179</v>
      </c>
      <c r="C54" s="1" t="n">
        <v>45208</v>
      </c>
      <c r="D54" t="inlineStr">
        <is>
          <t>STOCKHOLMS LÄN</t>
        </is>
      </c>
      <c r="E54" t="inlineStr">
        <is>
          <t>HANINGE</t>
        </is>
      </c>
      <c r="F54" t="inlineStr">
        <is>
          <t>Övriga statliga verk och myndigheter</t>
        </is>
      </c>
      <c r="G54" t="n">
        <v>10.5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1418-2021</t>
        </is>
      </c>
      <c r="B55" s="1" t="n">
        <v>44208</v>
      </c>
      <c r="C55" s="1" t="n">
        <v>45208</v>
      </c>
      <c r="D55" t="inlineStr">
        <is>
          <t>STOCKHOLMS LÄN</t>
        </is>
      </c>
      <c r="E55" t="inlineStr">
        <is>
          <t>HANINGE</t>
        </is>
      </c>
      <c r="G55" t="n">
        <v>4.2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1438-2021</t>
        </is>
      </c>
      <c r="B56" s="1" t="n">
        <v>44208</v>
      </c>
      <c r="C56" s="1" t="n">
        <v>45208</v>
      </c>
      <c r="D56" t="inlineStr">
        <is>
          <t>STOCKHOLMS LÄN</t>
        </is>
      </c>
      <c r="E56" t="inlineStr">
        <is>
          <t>HANINGE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1420-2021</t>
        </is>
      </c>
      <c r="B57" s="1" t="n">
        <v>44208</v>
      </c>
      <c r="C57" s="1" t="n">
        <v>45208</v>
      </c>
      <c r="D57" t="inlineStr">
        <is>
          <t>STOCKHOLMS LÄN</t>
        </is>
      </c>
      <c r="E57" t="inlineStr">
        <is>
          <t>HANINGE</t>
        </is>
      </c>
      <c r="G57" t="n">
        <v>6.3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10677-2021</t>
        </is>
      </c>
      <c r="B58" s="1" t="n">
        <v>44258</v>
      </c>
      <c r="C58" s="1" t="n">
        <v>45208</v>
      </c>
      <c r="D58" t="inlineStr">
        <is>
          <t>STOCKHOLMS LÄN</t>
        </is>
      </c>
      <c r="E58" t="inlineStr">
        <is>
          <t>HANINGE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17825-2021</t>
        </is>
      </c>
      <c r="B59" s="1" t="n">
        <v>44300</v>
      </c>
      <c r="C59" s="1" t="n">
        <v>45208</v>
      </c>
      <c r="D59" t="inlineStr">
        <is>
          <t>STOCKHOLMS LÄN</t>
        </is>
      </c>
      <c r="E59" t="inlineStr">
        <is>
          <t>HANINGE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31780-2021</t>
        </is>
      </c>
      <c r="B60" s="1" t="n">
        <v>44369</v>
      </c>
      <c r="C60" s="1" t="n">
        <v>45208</v>
      </c>
      <c r="D60" t="inlineStr">
        <is>
          <t>STOCKHOLMS LÄN</t>
        </is>
      </c>
      <c r="E60" t="inlineStr">
        <is>
          <t>HANINGE</t>
        </is>
      </c>
      <c r="G60" t="n">
        <v>11.5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38595-2021</t>
        </is>
      </c>
      <c r="B61" s="1" t="n">
        <v>44407</v>
      </c>
      <c r="C61" s="1" t="n">
        <v>45208</v>
      </c>
      <c r="D61" t="inlineStr">
        <is>
          <t>STOCKHOLMS LÄN</t>
        </is>
      </c>
      <c r="E61" t="inlineStr">
        <is>
          <t>HANINGE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39651-2021</t>
        </is>
      </c>
      <c r="B62" s="1" t="n">
        <v>44417</v>
      </c>
      <c r="C62" s="1" t="n">
        <v>45208</v>
      </c>
      <c r="D62" t="inlineStr">
        <is>
          <t>STOCKHOLMS LÄN</t>
        </is>
      </c>
      <c r="E62" t="inlineStr">
        <is>
          <t>HANINGE</t>
        </is>
      </c>
      <c r="G62" t="n">
        <v>3.6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41809-2021</t>
        </is>
      </c>
      <c r="B63" s="1" t="n">
        <v>44425</v>
      </c>
      <c r="C63" s="1" t="n">
        <v>45208</v>
      </c>
      <c r="D63" t="inlineStr">
        <is>
          <t>STOCKHOLMS LÄN</t>
        </is>
      </c>
      <c r="E63" t="inlineStr">
        <is>
          <t>HANINGE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45395-2021</t>
        </is>
      </c>
      <c r="B64" s="1" t="n">
        <v>44440</v>
      </c>
      <c r="C64" s="1" t="n">
        <v>45208</v>
      </c>
      <c r="D64" t="inlineStr">
        <is>
          <t>STOCKHOLMS LÄN</t>
        </is>
      </c>
      <c r="E64" t="inlineStr">
        <is>
          <t>HANINGE</t>
        </is>
      </c>
      <c r="F64" t="inlineStr">
        <is>
          <t>Övriga statliga verk och myndigheter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50903-2021</t>
        </is>
      </c>
      <c r="B65" s="1" t="n">
        <v>44460</v>
      </c>
      <c r="C65" s="1" t="n">
        <v>45208</v>
      </c>
      <c r="D65" t="inlineStr">
        <is>
          <t>STOCKHOLMS LÄN</t>
        </is>
      </c>
      <c r="E65" t="inlineStr">
        <is>
          <t>HANINGE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55861-2021</t>
        </is>
      </c>
      <c r="B66" s="1" t="n">
        <v>44476</v>
      </c>
      <c r="C66" s="1" t="n">
        <v>45208</v>
      </c>
      <c r="D66" t="inlineStr">
        <is>
          <t>STOCKHOLMS LÄN</t>
        </is>
      </c>
      <c r="E66" t="inlineStr">
        <is>
          <t>HANINGE</t>
        </is>
      </c>
      <c r="F66" t="inlineStr">
        <is>
          <t>Kommuner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55853-2021</t>
        </is>
      </c>
      <c r="B67" s="1" t="n">
        <v>44476</v>
      </c>
      <c r="C67" s="1" t="n">
        <v>45208</v>
      </c>
      <c r="D67" t="inlineStr">
        <is>
          <t>STOCKHOLMS LÄN</t>
        </is>
      </c>
      <c r="E67" t="inlineStr">
        <is>
          <t>HANINGE</t>
        </is>
      </c>
      <c r="F67" t="inlineStr">
        <is>
          <t>Kommuner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55857-2021</t>
        </is>
      </c>
      <c r="B68" s="1" t="n">
        <v>44476</v>
      </c>
      <c r="C68" s="1" t="n">
        <v>45208</v>
      </c>
      <c r="D68" t="inlineStr">
        <is>
          <t>STOCKHOLMS LÄN</t>
        </is>
      </c>
      <c r="E68" t="inlineStr">
        <is>
          <t>HANINGE</t>
        </is>
      </c>
      <c r="F68" t="inlineStr">
        <is>
          <t>Kommuner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68894-2021</t>
        </is>
      </c>
      <c r="B69" s="1" t="n">
        <v>44526</v>
      </c>
      <c r="C69" s="1" t="n">
        <v>45208</v>
      </c>
      <c r="D69" t="inlineStr">
        <is>
          <t>STOCKHOLMS LÄN</t>
        </is>
      </c>
      <c r="E69" t="inlineStr">
        <is>
          <t>HANINGE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68896-2021</t>
        </is>
      </c>
      <c r="B70" s="1" t="n">
        <v>44526</v>
      </c>
      <c r="C70" s="1" t="n">
        <v>45208</v>
      </c>
      <c r="D70" t="inlineStr">
        <is>
          <t>STOCKHOLMS LÄN</t>
        </is>
      </c>
      <c r="E70" t="inlineStr">
        <is>
          <t>HANINGE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68904-2021</t>
        </is>
      </c>
      <c r="B71" s="1" t="n">
        <v>44526</v>
      </c>
      <c r="C71" s="1" t="n">
        <v>45208</v>
      </c>
      <c r="D71" t="inlineStr">
        <is>
          <t>STOCKHOLMS LÄN</t>
        </is>
      </c>
      <c r="E71" t="inlineStr">
        <is>
          <t>HANINGE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3706-2022</t>
        </is>
      </c>
      <c r="B72" s="1" t="n">
        <v>44586</v>
      </c>
      <c r="C72" s="1" t="n">
        <v>45208</v>
      </c>
      <c r="D72" t="inlineStr">
        <is>
          <t>STOCKHOLMS LÄN</t>
        </is>
      </c>
      <c r="E72" t="inlineStr">
        <is>
          <t>HANINGE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13137-2022</t>
        </is>
      </c>
      <c r="B73" s="1" t="n">
        <v>44643</v>
      </c>
      <c r="C73" s="1" t="n">
        <v>45208</v>
      </c>
      <c r="D73" t="inlineStr">
        <is>
          <t>STOCKHOLMS LÄN</t>
        </is>
      </c>
      <c r="E73" t="inlineStr">
        <is>
          <t>HANINGE</t>
        </is>
      </c>
      <c r="G73" t="n">
        <v>5.6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13135-2022</t>
        </is>
      </c>
      <c r="B74" s="1" t="n">
        <v>44643</v>
      </c>
      <c r="C74" s="1" t="n">
        <v>45208</v>
      </c>
      <c r="D74" t="inlineStr">
        <is>
          <t>STOCKHOLMS LÄN</t>
        </is>
      </c>
      <c r="E74" t="inlineStr">
        <is>
          <t>HANINGE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17020-2022</t>
        </is>
      </c>
      <c r="B75" s="1" t="n">
        <v>44676</v>
      </c>
      <c r="C75" s="1" t="n">
        <v>45208</v>
      </c>
      <c r="D75" t="inlineStr">
        <is>
          <t>STOCKHOLMS LÄN</t>
        </is>
      </c>
      <c r="E75" t="inlineStr">
        <is>
          <t>HANINGE</t>
        </is>
      </c>
      <c r="F75" t="inlineStr">
        <is>
          <t>Övriga statliga verk och myndigheter</t>
        </is>
      </c>
      <c r="G75" t="n">
        <v>12.4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17023-2022</t>
        </is>
      </c>
      <c r="B76" s="1" t="n">
        <v>44676</v>
      </c>
      <c r="C76" s="1" t="n">
        <v>45208</v>
      </c>
      <c r="D76" t="inlineStr">
        <is>
          <t>STOCKHOLMS LÄN</t>
        </is>
      </c>
      <c r="E76" t="inlineStr">
        <is>
          <t>HANINGE</t>
        </is>
      </c>
      <c r="F76" t="inlineStr">
        <is>
          <t>Övriga statliga verk och myndigheter</t>
        </is>
      </c>
      <c r="G76" t="n">
        <v>11.4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19652-2022</t>
        </is>
      </c>
      <c r="B77" s="1" t="n">
        <v>44694</v>
      </c>
      <c r="C77" s="1" t="n">
        <v>45208</v>
      </c>
      <c r="D77" t="inlineStr">
        <is>
          <t>STOCKHOLMS LÄN</t>
        </is>
      </c>
      <c r="E77" t="inlineStr">
        <is>
          <t>HANINGE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30419-2022</t>
        </is>
      </c>
      <c r="B78" s="1" t="n">
        <v>44761</v>
      </c>
      <c r="C78" s="1" t="n">
        <v>45208</v>
      </c>
      <c r="D78" t="inlineStr">
        <is>
          <t>STOCKHOLMS LÄN</t>
        </is>
      </c>
      <c r="E78" t="inlineStr">
        <is>
          <t>HANINGE</t>
        </is>
      </c>
      <c r="G78" t="n">
        <v>7.4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37000-2022</t>
        </is>
      </c>
      <c r="B79" s="1" t="n">
        <v>44806</v>
      </c>
      <c r="C79" s="1" t="n">
        <v>45208</v>
      </c>
      <c r="D79" t="inlineStr">
        <is>
          <t>STOCKHOLMS LÄN</t>
        </is>
      </c>
      <c r="E79" t="inlineStr">
        <is>
          <t>HANINGE</t>
        </is>
      </c>
      <c r="F79" t="inlineStr">
        <is>
          <t>Övriga statliga verk och myndigheter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41266-2022</t>
        </is>
      </c>
      <c r="B80" s="1" t="n">
        <v>44825</v>
      </c>
      <c r="C80" s="1" t="n">
        <v>45208</v>
      </c>
      <c r="D80" t="inlineStr">
        <is>
          <t>STOCKHOLMS LÄN</t>
        </is>
      </c>
      <c r="E80" t="inlineStr">
        <is>
          <t>HANINGE</t>
        </is>
      </c>
      <c r="F80" t="inlineStr">
        <is>
          <t>Övriga statliga verk och myndigheter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41259-2022</t>
        </is>
      </c>
      <c r="B81" s="1" t="n">
        <v>44825</v>
      </c>
      <c r="C81" s="1" t="n">
        <v>45208</v>
      </c>
      <c r="D81" t="inlineStr">
        <is>
          <t>STOCKHOLMS LÄN</t>
        </is>
      </c>
      <c r="E81" t="inlineStr">
        <is>
          <t>HANINGE</t>
        </is>
      </c>
      <c r="F81" t="inlineStr">
        <is>
          <t>Övriga statliga verk och myndigheter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41263-2022</t>
        </is>
      </c>
      <c r="B82" s="1" t="n">
        <v>44825</v>
      </c>
      <c r="C82" s="1" t="n">
        <v>45208</v>
      </c>
      <c r="D82" t="inlineStr">
        <is>
          <t>STOCKHOLMS LÄN</t>
        </is>
      </c>
      <c r="E82" t="inlineStr">
        <is>
          <t>HANINGE</t>
        </is>
      </c>
      <c r="F82" t="inlineStr">
        <is>
          <t>Övriga statliga verk och myndigheter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5243-2023</t>
        </is>
      </c>
      <c r="B83" s="1" t="n">
        <v>44956</v>
      </c>
      <c r="C83" s="1" t="n">
        <v>45208</v>
      </c>
      <c r="D83" t="inlineStr">
        <is>
          <t>STOCKHOLMS LÄN</t>
        </is>
      </c>
      <c r="E83" t="inlineStr">
        <is>
          <t>HANINGE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6648-2023</t>
        </is>
      </c>
      <c r="B84" s="1" t="n">
        <v>44966</v>
      </c>
      <c r="C84" s="1" t="n">
        <v>45208</v>
      </c>
      <c r="D84" t="inlineStr">
        <is>
          <t>STOCKHOLMS LÄN</t>
        </is>
      </c>
      <c r="E84" t="inlineStr">
        <is>
          <t>HANINGE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16842-2023</t>
        </is>
      </c>
      <c r="B85" s="1" t="n">
        <v>45033</v>
      </c>
      <c r="C85" s="1" t="n">
        <v>45208</v>
      </c>
      <c r="D85" t="inlineStr">
        <is>
          <t>STOCKHOLMS LÄN</t>
        </is>
      </c>
      <c r="E85" t="inlineStr">
        <is>
          <t>HANINGE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19220-2023</t>
        </is>
      </c>
      <c r="B86" s="1" t="n">
        <v>45048</v>
      </c>
      <c r="C86" s="1" t="n">
        <v>45208</v>
      </c>
      <c r="D86" t="inlineStr">
        <is>
          <t>STOCKHOLMS LÄN</t>
        </is>
      </c>
      <c r="E86" t="inlineStr">
        <is>
          <t>HANINGE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22288-2023</t>
        </is>
      </c>
      <c r="B87" s="1" t="n">
        <v>45070</v>
      </c>
      <c r="C87" s="1" t="n">
        <v>45208</v>
      </c>
      <c r="D87" t="inlineStr">
        <is>
          <t>STOCKHOLMS LÄN</t>
        </is>
      </c>
      <c r="E87" t="inlineStr">
        <is>
          <t>HANINGE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24873-2023</t>
        </is>
      </c>
      <c r="B88" s="1" t="n">
        <v>45085</v>
      </c>
      <c r="C88" s="1" t="n">
        <v>45208</v>
      </c>
      <c r="D88" t="inlineStr">
        <is>
          <t>STOCKHOLMS LÄN</t>
        </is>
      </c>
      <c r="E88" t="inlineStr">
        <is>
          <t>HANINGE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25584-2023</t>
        </is>
      </c>
      <c r="B89" s="1" t="n">
        <v>45089</v>
      </c>
      <c r="C89" s="1" t="n">
        <v>45208</v>
      </c>
      <c r="D89" t="inlineStr">
        <is>
          <t>STOCKHOLMS LÄN</t>
        </is>
      </c>
      <c r="E89" t="inlineStr">
        <is>
          <t>HANINGE</t>
        </is>
      </c>
      <c r="G89" t="n">
        <v>4.8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33792-2023</t>
        </is>
      </c>
      <c r="B90" s="1" t="n">
        <v>45121</v>
      </c>
      <c r="C90" s="1" t="n">
        <v>45208</v>
      </c>
      <c r="D90" t="inlineStr">
        <is>
          <t>STOCKHOLMS LÄN</t>
        </is>
      </c>
      <c r="E90" t="inlineStr">
        <is>
          <t>HANINGE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>
      <c r="A91" t="inlineStr">
        <is>
          <t>A 34171-2023</t>
        </is>
      </c>
      <c r="B91" s="1" t="n">
        <v>45126</v>
      </c>
      <c r="C91" s="1" t="n">
        <v>45208</v>
      </c>
      <c r="D91" t="inlineStr">
        <is>
          <t>STOCKHOLMS LÄN</t>
        </is>
      </c>
      <c r="E91" t="inlineStr">
        <is>
          <t>HANINGE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2023-10-09T05:51:39Z</dcterms:created>
  <dcterms:modified xmlns:dcterms="http://purl.org/dc/terms/" xmlns:xsi="http://www.w3.org/2001/XMLSchema-instance" xsi:type="dcterms:W3CDTF">2023-10-09T05:51:39Z</dcterms:modified>
</cp:coreProperties>
</file>