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45182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45182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45182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49876-2021</t>
        </is>
      </c>
      <c r="B5" s="1" t="n">
        <v>44455</v>
      </c>
      <c r="C5" s="1" t="n">
        <v>45182</v>
      </c>
      <c r="D5" t="inlineStr">
        <is>
          <t>DALARNAS LÄN</t>
        </is>
      </c>
      <c r="E5" t="inlineStr">
        <is>
          <t>HEDEMORA</t>
        </is>
      </c>
      <c r="G5" t="n">
        <v>6.3</v>
      </c>
      <c r="H5" t="n">
        <v>1</v>
      </c>
      <c r="I5" t="n">
        <v>4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9</v>
      </c>
      <c r="R5" s="2" t="inlineStr">
        <is>
          <t>Knärot
Rynkskinn
Motaggsvamp
Orange taggsvamp
Ullticka
Blomkålssvamp
Bronshjon
Gullgröppa
Tallfingersvamp</t>
        </is>
      </c>
      <c r="S5">
        <f>HYPERLINK("https://klasma.github.io/Logging_HEDEMORA/artfynd/A 49876-2021.xlsx")</f>
        <v/>
      </c>
      <c r="T5">
        <f>HYPERLINK("https://klasma.github.io/Logging_HEDEMORA/kartor/A 49876-2021.png")</f>
        <v/>
      </c>
      <c r="U5">
        <f>HYPERLINK("https://klasma.github.io/Logging_HEDEMORA/knärot/A 49876-2021.png")</f>
        <v/>
      </c>
      <c r="V5">
        <f>HYPERLINK("https://klasma.github.io/Logging_HEDEMORA/klagomål/A 49876-2021.docx")</f>
        <v/>
      </c>
      <c r="W5">
        <f>HYPERLINK("https://klasma.github.io/Logging_HEDEMORA/klagomålsmail/A 49876-2021.docx")</f>
        <v/>
      </c>
      <c r="X5">
        <f>HYPERLINK("https://klasma.github.io/Logging_HEDEMORA/tillsyn/A 49876-2021.docx")</f>
        <v/>
      </c>
      <c r="Y5">
        <f>HYPERLINK("https://klasma.github.io/Logging_HEDEMORA/tillsynsmail/A 49876-2021.docx")</f>
        <v/>
      </c>
    </row>
    <row r="6" ht="15" customHeight="1">
      <c r="A6" t="inlineStr">
        <is>
          <t>A 62040-2021</t>
        </is>
      </c>
      <c r="B6" s="1" t="n">
        <v>44502</v>
      </c>
      <c r="C6" s="1" t="n">
        <v>45182</v>
      </c>
      <c r="D6" t="inlineStr">
        <is>
          <t>DALARNAS LÄN</t>
        </is>
      </c>
      <c r="E6" t="inlineStr">
        <is>
          <t>HEDEMORA</t>
        </is>
      </c>
      <c r="G6" t="n">
        <v>1.6</v>
      </c>
      <c r="H6" t="n">
        <v>2</v>
      </c>
      <c r="I6" t="n">
        <v>3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9</v>
      </c>
      <c r="R6" s="2" t="inlineStr">
        <is>
          <t>Knärot
Blågrå svartspik
Gropticka
Kortskaftad ärgspik
Tretåig hackspett
Ullticka
Bronshjon
Vedticka
Vågbandad barkbock</t>
        </is>
      </c>
      <c r="S6">
        <f>HYPERLINK("https://klasma.github.io/Logging_HEDEMORA/artfynd/A 62040-2021.xlsx")</f>
        <v/>
      </c>
      <c r="T6">
        <f>HYPERLINK("https://klasma.github.io/Logging_HEDEMORA/kartor/A 62040-2021.png")</f>
        <v/>
      </c>
      <c r="U6">
        <f>HYPERLINK("https://klasma.github.io/Logging_HEDEMORA/knärot/A 62040-2021.png")</f>
        <v/>
      </c>
      <c r="V6">
        <f>HYPERLINK("https://klasma.github.io/Logging_HEDEMORA/klagomål/A 62040-2021.docx")</f>
        <v/>
      </c>
      <c r="W6">
        <f>HYPERLINK("https://klasma.github.io/Logging_HEDEMORA/klagomålsmail/A 62040-2021.docx")</f>
        <v/>
      </c>
      <c r="X6">
        <f>HYPERLINK("https://klasma.github.io/Logging_HEDEMORA/tillsyn/A 62040-2021.docx")</f>
        <v/>
      </c>
      <c r="Y6">
        <f>HYPERLINK("https://klasma.github.io/Logging_HEDEMORA/tillsynsmail/A 62040-2021.docx")</f>
        <v/>
      </c>
    </row>
    <row r="7" ht="15" customHeight="1">
      <c r="A7" t="inlineStr">
        <is>
          <t>A 66541-2020</t>
        </is>
      </c>
      <c r="B7" s="1" t="n">
        <v>44179</v>
      </c>
      <c r="C7" s="1" t="n">
        <v>45182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66541-2020.xlsx")</f>
        <v/>
      </c>
      <c r="T7">
        <f>HYPERLINK("https://klasma.github.io/Logging_HEDEMORA/kartor/A 66541-2020.png")</f>
        <v/>
      </c>
      <c r="U7">
        <f>HYPERLINK("https://klasma.github.io/Logging_HEDEMORA/knärot/A 66541-2020.png")</f>
        <v/>
      </c>
      <c r="V7">
        <f>HYPERLINK("https://klasma.github.io/Logging_HEDEMORA/klagomål/A 66541-2020.docx")</f>
        <v/>
      </c>
      <c r="W7">
        <f>HYPERLINK("https://klasma.github.io/Logging_HEDEMORA/klagomålsmail/A 66541-2020.docx")</f>
        <v/>
      </c>
      <c r="X7">
        <f>HYPERLINK("https://klasma.github.io/Logging_HEDEMORA/tillsyn/A 66541-2020.docx")</f>
        <v/>
      </c>
      <c r="Y7">
        <f>HYPERLINK("https://klasma.github.io/Logging_HEDEMORA/tillsynsmail/A 66541-2020.docx")</f>
        <v/>
      </c>
    </row>
    <row r="8" ht="15" customHeight="1">
      <c r="A8" t="inlineStr">
        <is>
          <t>A 58505-2022</t>
        </is>
      </c>
      <c r="B8" s="1" t="n">
        <v>44902</v>
      </c>
      <c r="C8" s="1" t="n">
        <v>45182</v>
      </c>
      <c r="D8" t="inlineStr">
        <is>
          <t>DALARNAS LÄN</t>
        </is>
      </c>
      <c r="E8" t="inlineStr">
        <is>
          <t>HEDEMORA</t>
        </is>
      </c>
      <c r="G8" t="n">
        <v>1.8</v>
      </c>
      <c r="H8" t="n">
        <v>3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Spillkråka
Talltita
Ullticka
Bollvitmossa
Fjällig taggsvamp s.str.
Mörk husmossa
Vedticka</t>
        </is>
      </c>
      <c r="S8">
        <f>HYPERLINK("https://klasma.github.io/Logging_HEDEMORA/artfynd/A 58505-2022.xlsx")</f>
        <v/>
      </c>
      <c r="T8">
        <f>HYPERLINK("https://klasma.github.io/Logging_HEDEMORA/kartor/A 58505-2022.png")</f>
        <v/>
      </c>
      <c r="U8">
        <f>HYPERLINK("https://klasma.github.io/Logging_HEDEMORA/knärot/A 58505-2022.png")</f>
        <v/>
      </c>
      <c r="V8">
        <f>HYPERLINK("https://klasma.github.io/Logging_HEDEMORA/klagomål/A 58505-2022.docx")</f>
        <v/>
      </c>
      <c r="W8">
        <f>HYPERLINK("https://klasma.github.io/Logging_HEDEMORA/klagomålsmail/A 58505-2022.docx")</f>
        <v/>
      </c>
      <c r="X8">
        <f>HYPERLINK("https://klasma.github.io/Logging_HEDEMORA/tillsyn/A 58505-2022.docx")</f>
        <v/>
      </c>
      <c r="Y8">
        <f>HYPERLINK("https://klasma.github.io/Logging_HEDEMORA/tillsynsmail/A 58505-2022.docx")</f>
        <v/>
      </c>
    </row>
    <row r="9" ht="15" customHeight="1">
      <c r="A9" t="inlineStr">
        <is>
          <t>A 40951-2018</t>
        </is>
      </c>
      <c r="B9" s="1" t="n">
        <v>43347</v>
      </c>
      <c r="C9" s="1" t="n">
        <v>45182</v>
      </c>
      <c r="D9" t="inlineStr">
        <is>
          <t>DALARNAS LÄN</t>
        </is>
      </c>
      <c r="E9" t="inlineStr">
        <is>
          <t>HEDEMORA</t>
        </is>
      </c>
      <c r="F9" t="inlineStr">
        <is>
          <t>Sveaskog</t>
        </is>
      </c>
      <c r="G9" t="n">
        <v>20.8</v>
      </c>
      <c r="H9" t="n">
        <v>2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Garnlav
Ullticka
Mörk husmossa
Svavelriska
Vedticka
Blåsippa</t>
        </is>
      </c>
      <c r="S9">
        <f>HYPERLINK("https://klasma.github.io/Logging_HEDEMORA/artfynd/A 40951-2018.xlsx")</f>
        <v/>
      </c>
      <c r="T9">
        <f>HYPERLINK("https://klasma.github.io/Logging_HEDEMORA/kartor/A 40951-2018.png")</f>
        <v/>
      </c>
      <c r="U9">
        <f>HYPERLINK("https://klasma.github.io/Logging_HEDEMORA/knärot/A 40951-2018.png")</f>
        <v/>
      </c>
      <c r="V9">
        <f>HYPERLINK("https://klasma.github.io/Logging_HEDEMORA/klagomål/A 40951-2018.docx")</f>
        <v/>
      </c>
      <c r="W9">
        <f>HYPERLINK("https://klasma.github.io/Logging_HEDEMORA/klagomålsmail/A 40951-2018.docx")</f>
        <v/>
      </c>
      <c r="X9">
        <f>HYPERLINK("https://klasma.github.io/Logging_HEDEMORA/tillsyn/A 40951-2018.docx")</f>
        <v/>
      </c>
      <c r="Y9">
        <f>HYPERLINK("https://klasma.github.io/Logging_HEDEMORA/tillsynsmail/A 40951-2018.docx")</f>
        <v/>
      </c>
    </row>
    <row r="10" ht="15" customHeight="1">
      <c r="A10" t="inlineStr">
        <is>
          <t>A 54380-2020</t>
        </is>
      </c>
      <c r="B10" s="1" t="n">
        <v>44126</v>
      </c>
      <c r="C10" s="1" t="n">
        <v>45182</v>
      </c>
      <c r="D10" t="inlineStr">
        <is>
          <t>DALARNAS LÄN</t>
        </is>
      </c>
      <c r="E10" t="inlineStr">
        <is>
          <t>HEDEMORA</t>
        </is>
      </c>
      <c r="G10" t="n">
        <v>2.4</v>
      </c>
      <c r="H10" t="n">
        <v>3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7</v>
      </c>
      <c r="R10" s="2" t="inlineStr">
        <is>
          <t>Knärot
Bronshjon
Fjällig taggsvamp s.str.
Rödgul trumpetsvamp
Svavelriska
Vanlig groda
Revlummer</t>
        </is>
      </c>
      <c r="S10">
        <f>HYPERLINK("https://klasma.github.io/Logging_HEDEMORA/artfynd/A 54380-2020.xlsx")</f>
        <v/>
      </c>
      <c r="T10">
        <f>HYPERLINK("https://klasma.github.io/Logging_HEDEMORA/kartor/A 54380-2020.png")</f>
        <v/>
      </c>
      <c r="U10">
        <f>HYPERLINK("https://klasma.github.io/Logging_HEDEMORA/knärot/A 54380-2020.png")</f>
        <v/>
      </c>
      <c r="V10">
        <f>HYPERLINK("https://klasma.github.io/Logging_HEDEMORA/klagomål/A 54380-2020.docx")</f>
        <v/>
      </c>
      <c r="W10">
        <f>HYPERLINK("https://klasma.github.io/Logging_HEDEMORA/klagomålsmail/A 54380-2020.docx")</f>
        <v/>
      </c>
      <c r="X10">
        <f>HYPERLINK("https://klasma.github.io/Logging_HEDEMORA/tillsyn/A 54380-2020.docx")</f>
        <v/>
      </c>
      <c r="Y10">
        <f>HYPERLINK("https://klasma.github.io/Logging_HEDEMORA/tillsynsmail/A 54380-2020.docx")</f>
        <v/>
      </c>
    </row>
    <row r="11" ht="15" customHeight="1">
      <c r="A11" t="inlineStr">
        <is>
          <t>A 73456-2021</t>
        </is>
      </c>
      <c r="B11" s="1" t="n">
        <v>44551</v>
      </c>
      <c r="C11" s="1" t="n">
        <v>45182</v>
      </c>
      <c r="D11" t="inlineStr">
        <is>
          <t>DALARNAS LÄN</t>
        </is>
      </c>
      <c r="E11" t="inlineStr">
        <is>
          <t>HEDEMORA</t>
        </is>
      </c>
      <c r="G11" t="n">
        <v>5.9</v>
      </c>
      <c r="H11" t="n">
        <v>5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Knärot
Slaguggla
Spillkråka
Talltita
Ullticka
Vedticka
Fläcknycklar</t>
        </is>
      </c>
      <c r="S11">
        <f>HYPERLINK("https://klasma.github.io/Logging_HEDEMORA/artfynd/A 73456-2021.xlsx")</f>
        <v/>
      </c>
      <c r="T11">
        <f>HYPERLINK("https://klasma.github.io/Logging_HEDEMORA/kartor/A 73456-2021.png")</f>
        <v/>
      </c>
      <c r="U11">
        <f>HYPERLINK("https://klasma.github.io/Logging_HEDEMORA/knärot/A 73456-2021.png")</f>
        <v/>
      </c>
      <c r="V11">
        <f>HYPERLINK("https://klasma.github.io/Logging_HEDEMORA/klagomål/A 73456-2021.docx")</f>
        <v/>
      </c>
      <c r="W11">
        <f>HYPERLINK("https://klasma.github.io/Logging_HEDEMORA/klagomålsmail/A 73456-2021.docx")</f>
        <v/>
      </c>
      <c r="X11">
        <f>HYPERLINK("https://klasma.github.io/Logging_HEDEMORA/tillsyn/A 73456-2021.docx")</f>
        <v/>
      </c>
      <c r="Y11">
        <f>HYPERLINK("https://klasma.github.io/Logging_HEDEMORA/tillsynsmail/A 73456-2021.docx")</f>
        <v/>
      </c>
    </row>
    <row r="12" ht="15" customHeight="1">
      <c r="A12" t="inlineStr">
        <is>
          <t>A 18040-2021</t>
        </is>
      </c>
      <c r="B12" s="1" t="n">
        <v>44302</v>
      </c>
      <c r="C12" s="1" t="n">
        <v>45182</v>
      </c>
      <c r="D12" t="inlineStr">
        <is>
          <t>DALARNAS LÄN</t>
        </is>
      </c>
      <c r="E12" t="inlineStr">
        <is>
          <t>HEDEMORA</t>
        </is>
      </c>
      <c r="G12" t="n">
        <v>17.3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Kortskaftad ärgspik
Tretåig hackspett
Ullticka
Bollvitmossa
Vedticka</t>
        </is>
      </c>
      <c r="S12">
        <f>HYPERLINK("https://klasma.github.io/Logging_HEDEMORA/artfynd/A 18040-2021.xlsx")</f>
        <v/>
      </c>
      <c r="T12">
        <f>HYPERLINK("https://klasma.github.io/Logging_HEDEMORA/kartor/A 18040-2021.png")</f>
        <v/>
      </c>
      <c r="U12">
        <f>HYPERLINK("https://klasma.github.io/Logging_HEDEMORA/knärot/A 18040-2021.png")</f>
        <v/>
      </c>
      <c r="V12">
        <f>HYPERLINK("https://klasma.github.io/Logging_HEDEMORA/klagomål/A 18040-2021.docx")</f>
        <v/>
      </c>
      <c r="W12">
        <f>HYPERLINK("https://klasma.github.io/Logging_HEDEMORA/klagomålsmail/A 18040-2021.docx")</f>
        <v/>
      </c>
      <c r="X12">
        <f>HYPERLINK("https://klasma.github.io/Logging_HEDEMORA/tillsyn/A 18040-2021.docx")</f>
        <v/>
      </c>
      <c r="Y12">
        <f>HYPERLINK("https://klasma.github.io/Logging_HEDEMORA/tillsynsmail/A 18040-2021.docx")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45182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60557-2021</t>
        </is>
      </c>
      <c r="B14" s="1" t="n">
        <v>44495</v>
      </c>
      <c r="C14" s="1" t="n">
        <v>45182</v>
      </c>
      <c r="D14" t="inlineStr">
        <is>
          <t>DALARNAS LÄN</t>
        </is>
      </c>
      <c r="E14" t="inlineStr">
        <is>
          <t>HEDEMORA</t>
        </is>
      </c>
      <c r="G14" t="n">
        <v>3.5</v>
      </c>
      <c r="H14" t="n">
        <v>2</v>
      </c>
      <c r="I14" t="n">
        <v>0</v>
      </c>
      <c r="J14" t="n">
        <v>3</v>
      </c>
      <c r="K14" t="n">
        <v>2</v>
      </c>
      <c r="L14" t="n">
        <v>0</v>
      </c>
      <c r="M14" t="n">
        <v>0</v>
      </c>
      <c r="N14" t="n">
        <v>0</v>
      </c>
      <c r="O14" t="n">
        <v>5</v>
      </c>
      <c r="P14" t="n">
        <v>2</v>
      </c>
      <c r="Q14" t="n">
        <v>5</v>
      </c>
      <c r="R14" s="2" t="inlineStr">
        <is>
          <t>Knärot
Rynkskinn
Rosenticka
Talltita
Ullticka</t>
        </is>
      </c>
      <c r="S14">
        <f>HYPERLINK("https://klasma.github.io/Logging_HEDEMORA/artfynd/A 60557-2021.xlsx")</f>
        <v/>
      </c>
      <c r="T14">
        <f>HYPERLINK("https://klasma.github.io/Logging_HEDEMORA/kartor/A 60557-2021.png")</f>
        <v/>
      </c>
      <c r="U14">
        <f>HYPERLINK("https://klasma.github.io/Logging_HEDEMORA/knärot/A 60557-2021.png")</f>
        <v/>
      </c>
      <c r="V14">
        <f>HYPERLINK("https://klasma.github.io/Logging_HEDEMORA/klagomål/A 60557-2021.docx")</f>
        <v/>
      </c>
      <c r="W14">
        <f>HYPERLINK("https://klasma.github.io/Logging_HEDEMORA/klagomålsmail/A 60557-2021.docx")</f>
        <v/>
      </c>
      <c r="X14">
        <f>HYPERLINK("https://klasma.github.io/Logging_HEDEMORA/tillsyn/A 60557-2021.docx")</f>
        <v/>
      </c>
      <c r="Y14">
        <f>HYPERLINK("https://klasma.github.io/Logging_HEDEMORA/tillsynsmail/A 60557-2021.docx")</f>
        <v/>
      </c>
    </row>
    <row r="15" ht="15" customHeight="1">
      <c r="A15" t="inlineStr">
        <is>
          <t>A 70571-2018</t>
        </is>
      </c>
      <c r="B15" s="1" t="n">
        <v>43451</v>
      </c>
      <c r="C15" s="1" t="n">
        <v>45182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4.2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Duvhök
Rödvingetrast
Spillkråka
Vanlig groda</t>
        </is>
      </c>
      <c r="S15">
        <f>HYPERLINK("https://klasma.github.io/Logging_HEDEMORA/artfynd/A 70571-2018.xlsx")</f>
        <v/>
      </c>
      <c r="T15">
        <f>HYPERLINK("https://klasma.github.io/Logging_HEDEMORA/kartor/A 70571-2018.png")</f>
        <v/>
      </c>
      <c r="V15">
        <f>HYPERLINK("https://klasma.github.io/Logging_HEDEMORA/klagomål/A 70571-2018.docx")</f>
        <v/>
      </c>
      <c r="W15">
        <f>HYPERLINK("https://klasma.github.io/Logging_HEDEMORA/klagomålsmail/A 70571-2018.docx")</f>
        <v/>
      </c>
      <c r="X15">
        <f>HYPERLINK("https://klasma.github.io/Logging_HEDEMORA/tillsyn/A 70571-2018.docx")</f>
        <v/>
      </c>
      <c r="Y15">
        <f>HYPERLINK("https://klasma.github.io/Logging_HEDEMORA/tillsynsmail/A 70571-2018.docx")</f>
        <v/>
      </c>
    </row>
    <row r="16" ht="15" customHeight="1">
      <c r="A16" t="inlineStr">
        <is>
          <t>A 14376-2019</t>
        </is>
      </c>
      <c r="B16" s="1" t="n">
        <v>43536</v>
      </c>
      <c r="C16" s="1" t="n">
        <v>45182</v>
      </c>
      <c r="D16" t="inlineStr">
        <is>
          <t>DALARNAS LÄN</t>
        </is>
      </c>
      <c r="E16" t="inlineStr">
        <is>
          <t>HEDEMORA</t>
        </is>
      </c>
      <c r="F16" t="inlineStr">
        <is>
          <t>Sveaskog</t>
        </is>
      </c>
      <c r="G16" t="n">
        <v>1.3</v>
      </c>
      <c r="H16" t="n">
        <v>4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Drillsnäppa
Svartvit flugsnappare
Utter
Vanlig groda</t>
        </is>
      </c>
      <c r="S16">
        <f>HYPERLINK("https://klasma.github.io/Logging_HEDEMORA/artfynd/A 14376-2019.xlsx")</f>
        <v/>
      </c>
      <c r="T16">
        <f>HYPERLINK("https://klasma.github.io/Logging_HEDEMORA/kartor/A 14376-2019.png")</f>
        <v/>
      </c>
      <c r="V16">
        <f>HYPERLINK("https://klasma.github.io/Logging_HEDEMORA/klagomål/A 14376-2019.docx")</f>
        <v/>
      </c>
      <c r="W16">
        <f>HYPERLINK("https://klasma.github.io/Logging_HEDEMORA/klagomålsmail/A 14376-2019.docx")</f>
        <v/>
      </c>
      <c r="X16">
        <f>HYPERLINK("https://klasma.github.io/Logging_HEDEMORA/tillsyn/A 14376-2019.docx")</f>
        <v/>
      </c>
      <c r="Y16">
        <f>HYPERLINK("https://klasma.github.io/Logging_HEDEMORA/tillsynsmail/A 14376-2019.docx")</f>
        <v/>
      </c>
    </row>
    <row r="17" ht="15" customHeight="1">
      <c r="A17" t="inlineStr">
        <is>
          <t>A 45872-2021</t>
        </is>
      </c>
      <c r="B17" s="1" t="n">
        <v>44441</v>
      </c>
      <c r="C17" s="1" t="n">
        <v>45182</v>
      </c>
      <c r="D17" t="inlineStr">
        <is>
          <t>DALARNAS LÄN</t>
        </is>
      </c>
      <c r="E17" t="inlineStr">
        <is>
          <t>HEDEMORA</t>
        </is>
      </c>
      <c r="G17" t="n">
        <v>4.3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Spillkråka
Bollvitmossa
Gulnål
Rödgul trumpetsvamp</t>
        </is>
      </c>
      <c r="S17">
        <f>HYPERLINK("https://klasma.github.io/Logging_HEDEMORA/artfynd/A 45872-2021.xlsx")</f>
        <v/>
      </c>
      <c r="T17">
        <f>HYPERLINK("https://klasma.github.io/Logging_HEDEMORA/kartor/A 45872-2021.png")</f>
        <v/>
      </c>
      <c r="V17">
        <f>HYPERLINK("https://klasma.github.io/Logging_HEDEMORA/klagomål/A 45872-2021.docx")</f>
        <v/>
      </c>
      <c r="W17">
        <f>HYPERLINK("https://klasma.github.io/Logging_HEDEMORA/klagomålsmail/A 45872-2021.docx")</f>
        <v/>
      </c>
      <c r="X17">
        <f>HYPERLINK("https://klasma.github.io/Logging_HEDEMORA/tillsyn/A 45872-2021.docx")</f>
        <v/>
      </c>
      <c r="Y17">
        <f>HYPERLINK("https://klasma.github.io/Logging_HEDEMORA/tillsynsmail/A 45872-2021.docx")</f>
        <v/>
      </c>
    </row>
    <row r="18" ht="15" customHeight="1">
      <c r="A18" t="inlineStr">
        <is>
          <t>A 49872-2021</t>
        </is>
      </c>
      <c r="B18" s="1" t="n">
        <v>44455</v>
      </c>
      <c r="C18" s="1" t="n">
        <v>45182</v>
      </c>
      <c r="D18" t="inlineStr">
        <is>
          <t>DALARNAS LÄN</t>
        </is>
      </c>
      <c r="E18" t="inlineStr">
        <is>
          <t>HEDEMORA</t>
        </is>
      </c>
      <c r="G18" t="n">
        <v>3.4</v>
      </c>
      <c r="H18" t="n">
        <v>3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Blåsippa
Revlummer</t>
        </is>
      </c>
      <c r="S18">
        <f>HYPERLINK("https://klasma.github.io/Logging_HEDEMORA/artfynd/A 49872-2021.xlsx")</f>
        <v/>
      </c>
      <c r="T18">
        <f>HYPERLINK("https://klasma.github.io/Logging_HEDEMORA/kartor/A 49872-2021.png")</f>
        <v/>
      </c>
      <c r="U18">
        <f>HYPERLINK("https://klasma.github.io/Logging_HEDEMORA/knärot/A 49872-2021.png")</f>
        <v/>
      </c>
      <c r="V18">
        <f>HYPERLINK("https://klasma.github.io/Logging_HEDEMORA/klagomål/A 49872-2021.docx")</f>
        <v/>
      </c>
      <c r="W18">
        <f>HYPERLINK("https://klasma.github.io/Logging_HEDEMORA/klagomålsmail/A 49872-2021.docx")</f>
        <v/>
      </c>
      <c r="X18">
        <f>HYPERLINK("https://klasma.github.io/Logging_HEDEMORA/tillsyn/A 49872-2021.docx")</f>
        <v/>
      </c>
      <c r="Y18">
        <f>HYPERLINK("https://klasma.github.io/Logging_HEDEMORA/tillsynsmail/A 49872-2021.docx")</f>
        <v/>
      </c>
    </row>
    <row r="19" ht="15" customHeight="1">
      <c r="A19" t="inlineStr">
        <is>
          <t>A 58719-2021</t>
        </is>
      </c>
      <c r="B19" s="1" t="n">
        <v>44489</v>
      </c>
      <c r="C19" s="1" t="n">
        <v>45182</v>
      </c>
      <c r="D19" t="inlineStr">
        <is>
          <t>DALARNAS LÄN</t>
        </is>
      </c>
      <c r="E19" t="inlineStr">
        <is>
          <t>HEDEMORA</t>
        </is>
      </c>
      <c r="G19" t="n">
        <v>3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Blomkålssvamp
Bronshjon
Dropptaggsvamp</t>
        </is>
      </c>
      <c r="S19">
        <f>HYPERLINK("https://klasma.github.io/Logging_HEDEMORA/artfynd/A 58719-2021.xlsx")</f>
        <v/>
      </c>
      <c r="T19">
        <f>HYPERLINK("https://klasma.github.io/Logging_HEDEMORA/kartor/A 58719-2021.png")</f>
        <v/>
      </c>
      <c r="U19">
        <f>HYPERLINK("https://klasma.github.io/Logging_HEDEMORA/knärot/A 58719-2021.png")</f>
        <v/>
      </c>
      <c r="V19">
        <f>HYPERLINK("https://klasma.github.io/Logging_HEDEMORA/klagomål/A 58719-2021.docx")</f>
        <v/>
      </c>
      <c r="W19">
        <f>HYPERLINK("https://klasma.github.io/Logging_HEDEMORA/klagomålsmail/A 58719-2021.docx")</f>
        <v/>
      </c>
      <c r="X19">
        <f>HYPERLINK("https://klasma.github.io/Logging_HEDEMORA/tillsyn/A 58719-2021.docx")</f>
        <v/>
      </c>
      <c r="Y19">
        <f>HYPERLINK("https://klasma.github.io/Logging_HEDEMORA/tillsynsmail/A 58719-2021.docx")</f>
        <v/>
      </c>
    </row>
    <row r="20" ht="15" customHeight="1">
      <c r="A20" t="inlineStr">
        <is>
          <t>A 57643-2022</t>
        </is>
      </c>
      <c r="B20" s="1" t="n">
        <v>44897</v>
      </c>
      <c r="C20" s="1" t="n">
        <v>45182</v>
      </c>
      <c r="D20" t="inlineStr">
        <is>
          <t>DALARNAS LÄN</t>
        </is>
      </c>
      <c r="E20" t="inlineStr">
        <is>
          <t>HEDEMORA</t>
        </is>
      </c>
      <c r="G20" t="n">
        <v>8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Bronshjon
Fläcknycklar</t>
        </is>
      </c>
      <c r="S20">
        <f>HYPERLINK("https://klasma.github.io/Logging_HEDEMORA/artfynd/A 57643-2022.xlsx")</f>
        <v/>
      </c>
      <c r="T20">
        <f>HYPERLINK("https://klasma.github.io/Logging_HEDEMORA/kartor/A 57643-2022.png")</f>
        <v/>
      </c>
      <c r="U20">
        <f>HYPERLINK("https://klasma.github.io/Logging_HEDEMORA/knärot/A 57643-2022.png")</f>
        <v/>
      </c>
      <c r="V20">
        <f>HYPERLINK("https://klasma.github.io/Logging_HEDEMORA/klagomål/A 57643-2022.docx")</f>
        <v/>
      </c>
      <c r="W20">
        <f>HYPERLINK("https://klasma.github.io/Logging_HEDEMORA/klagomålsmail/A 57643-2022.docx")</f>
        <v/>
      </c>
      <c r="X20">
        <f>HYPERLINK("https://klasma.github.io/Logging_HEDEMORA/tillsyn/A 57643-2022.docx")</f>
        <v/>
      </c>
      <c r="Y20">
        <f>HYPERLINK("https://klasma.github.io/Logging_HEDEMORA/tillsynsmail/A 57643-2022.docx")</f>
        <v/>
      </c>
    </row>
    <row r="21" ht="15" customHeight="1">
      <c r="A21" t="inlineStr">
        <is>
          <t>A 49272-2020</t>
        </is>
      </c>
      <c r="B21" s="1" t="n">
        <v>44105</v>
      </c>
      <c r="C21" s="1" t="n">
        <v>45182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2.5</v>
      </c>
      <c r="H21" t="n">
        <v>2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Spillkråka
Tallticka</t>
        </is>
      </c>
      <c r="S21">
        <f>HYPERLINK("https://klasma.github.io/Logging_HEDEMORA/artfynd/A 49272-2020.xlsx")</f>
        <v/>
      </c>
      <c r="T21">
        <f>HYPERLINK("https://klasma.github.io/Logging_HEDEMORA/kartor/A 49272-2020.png")</f>
        <v/>
      </c>
      <c r="U21">
        <f>HYPERLINK("https://klasma.github.io/Logging_HEDEMORA/knärot/A 49272-2020.png")</f>
        <v/>
      </c>
      <c r="V21">
        <f>HYPERLINK("https://klasma.github.io/Logging_HEDEMORA/klagomål/A 49272-2020.docx")</f>
        <v/>
      </c>
      <c r="W21">
        <f>HYPERLINK("https://klasma.github.io/Logging_HEDEMORA/klagomålsmail/A 49272-2020.docx")</f>
        <v/>
      </c>
      <c r="X21">
        <f>HYPERLINK("https://klasma.github.io/Logging_HEDEMORA/tillsyn/A 49272-2020.docx")</f>
        <v/>
      </c>
      <c r="Y21">
        <f>HYPERLINK("https://klasma.github.io/Logging_HEDEMORA/tillsynsmail/A 49272-2020.docx")</f>
        <v/>
      </c>
    </row>
    <row r="22" ht="15" customHeight="1">
      <c r="A22" t="inlineStr">
        <is>
          <t>A 55022-2020</t>
        </is>
      </c>
      <c r="B22" s="1" t="n">
        <v>44130</v>
      </c>
      <c r="C22" s="1" t="n">
        <v>45182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3.2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Ullticka</t>
        </is>
      </c>
      <c r="S22">
        <f>HYPERLINK("https://klasma.github.io/Logging_HEDEMORA/artfynd/A 55022-2020.xlsx")</f>
        <v/>
      </c>
      <c r="T22">
        <f>HYPERLINK("https://klasma.github.io/Logging_HEDEMORA/kartor/A 55022-2020.png")</f>
        <v/>
      </c>
      <c r="U22">
        <f>HYPERLINK("https://klasma.github.io/Logging_HEDEMORA/knärot/A 55022-2020.png")</f>
        <v/>
      </c>
      <c r="V22">
        <f>HYPERLINK("https://klasma.github.io/Logging_HEDEMORA/klagomål/A 55022-2020.docx")</f>
        <v/>
      </c>
      <c r="W22">
        <f>HYPERLINK("https://klasma.github.io/Logging_HEDEMORA/klagomålsmail/A 55022-2020.docx")</f>
        <v/>
      </c>
      <c r="X22">
        <f>HYPERLINK("https://klasma.github.io/Logging_HEDEMORA/tillsyn/A 55022-2020.docx")</f>
        <v/>
      </c>
      <c r="Y22">
        <f>HYPERLINK("https://klasma.github.io/Logging_HEDEMORA/tillsynsmail/A 55022-2020.docx")</f>
        <v/>
      </c>
    </row>
    <row r="23" ht="15" customHeight="1">
      <c r="A23" t="inlineStr">
        <is>
          <t>A 29213-2021</t>
        </is>
      </c>
      <c r="B23" s="1" t="n">
        <v>44359</v>
      </c>
      <c r="C23" s="1" t="n">
        <v>45182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1.1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Bronshjon
Underviol</t>
        </is>
      </c>
      <c r="S23">
        <f>HYPERLINK("https://klasma.github.io/Logging_HEDEMORA/artfynd/A 29213-2021.xlsx")</f>
        <v/>
      </c>
      <c r="T23">
        <f>HYPERLINK("https://klasma.github.io/Logging_HEDEMORA/kartor/A 29213-2021.png")</f>
        <v/>
      </c>
      <c r="U23">
        <f>HYPERLINK("https://klasma.github.io/Logging_HEDEMORA/knärot/A 29213-2021.png")</f>
        <v/>
      </c>
      <c r="V23">
        <f>HYPERLINK("https://klasma.github.io/Logging_HEDEMORA/klagomål/A 29213-2021.docx")</f>
        <v/>
      </c>
      <c r="W23">
        <f>HYPERLINK("https://klasma.github.io/Logging_HEDEMORA/klagomålsmail/A 29213-2021.docx")</f>
        <v/>
      </c>
      <c r="X23">
        <f>HYPERLINK("https://klasma.github.io/Logging_HEDEMORA/tillsyn/A 29213-2021.docx")</f>
        <v/>
      </c>
      <c r="Y23">
        <f>HYPERLINK("https://klasma.github.io/Logging_HEDEMORA/tillsynsmail/A 29213-2021.docx")</f>
        <v/>
      </c>
    </row>
    <row r="24" ht="15" customHeight="1">
      <c r="A24" t="inlineStr">
        <is>
          <t>A 34360-2021</t>
        </is>
      </c>
      <c r="B24" s="1" t="n">
        <v>44379</v>
      </c>
      <c r="C24" s="1" t="n">
        <v>45182</v>
      </c>
      <c r="D24" t="inlineStr">
        <is>
          <t>DALARNAS LÄN</t>
        </is>
      </c>
      <c r="E24" t="inlineStr">
        <is>
          <t>HEDEMORA</t>
        </is>
      </c>
      <c r="F24" t="inlineStr">
        <is>
          <t>Sveaskog</t>
        </is>
      </c>
      <c r="G24" t="n">
        <v>3.6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Spillkråka
Bronshjon</t>
        </is>
      </c>
      <c r="S24">
        <f>HYPERLINK("https://klasma.github.io/Logging_HEDEMORA/artfynd/A 34360-2021.xlsx")</f>
        <v/>
      </c>
      <c r="T24">
        <f>HYPERLINK("https://klasma.github.io/Logging_HEDEMORA/kartor/A 34360-2021.png")</f>
        <v/>
      </c>
      <c r="U24">
        <f>HYPERLINK("https://klasma.github.io/Logging_HEDEMORA/knärot/A 34360-2021.png")</f>
        <v/>
      </c>
      <c r="V24">
        <f>HYPERLINK("https://klasma.github.io/Logging_HEDEMORA/klagomål/A 34360-2021.docx")</f>
        <v/>
      </c>
      <c r="W24">
        <f>HYPERLINK("https://klasma.github.io/Logging_HEDEMORA/klagomålsmail/A 34360-2021.docx")</f>
        <v/>
      </c>
      <c r="X24">
        <f>HYPERLINK("https://klasma.github.io/Logging_HEDEMORA/tillsyn/A 34360-2021.docx")</f>
        <v/>
      </c>
      <c r="Y24">
        <f>HYPERLINK("https://klasma.github.io/Logging_HEDEMORA/tillsynsmail/A 34360-2021.docx")</f>
        <v/>
      </c>
    </row>
    <row r="25" ht="15" customHeight="1">
      <c r="A25" t="inlineStr">
        <is>
          <t>A 62054-2021</t>
        </is>
      </c>
      <c r="B25" s="1" t="n">
        <v>44502</v>
      </c>
      <c r="C25" s="1" t="n">
        <v>45182</v>
      </c>
      <c r="D25" t="inlineStr">
        <is>
          <t>DALARNAS LÄN</t>
        </is>
      </c>
      <c r="E25" t="inlineStr">
        <is>
          <t>HEDEMORA</t>
        </is>
      </c>
      <c r="G25" t="n">
        <v>1.5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Motaggsvamp
Ullticka</t>
        </is>
      </c>
      <c r="S25">
        <f>HYPERLINK("https://klasma.github.io/Logging_HEDEMORA/artfynd/A 62054-2021.xlsx")</f>
        <v/>
      </c>
      <c r="T25">
        <f>HYPERLINK("https://klasma.github.io/Logging_HEDEMORA/kartor/A 62054-2021.png")</f>
        <v/>
      </c>
      <c r="U25">
        <f>HYPERLINK("https://klasma.github.io/Logging_HEDEMORA/knärot/A 62054-2021.png")</f>
        <v/>
      </c>
      <c r="V25">
        <f>HYPERLINK("https://klasma.github.io/Logging_HEDEMORA/klagomål/A 62054-2021.docx")</f>
        <v/>
      </c>
      <c r="W25">
        <f>HYPERLINK("https://klasma.github.io/Logging_HEDEMORA/klagomålsmail/A 62054-2021.docx")</f>
        <v/>
      </c>
      <c r="X25">
        <f>HYPERLINK("https://klasma.github.io/Logging_HEDEMORA/tillsyn/A 62054-2021.docx")</f>
        <v/>
      </c>
      <c r="Y25">
        <f>HYPERLINK("https://klasma.github.io/Logging_HEDEMORA/tillsynsmail/A 62054-2021.docx")</f>
        <v/>
      </c>
    </row>
    <row r="26" ht="15" customHeight="1">
      <c r="A26" t="inlineStr">
        <is>
          <t>A 2409-2022</t>
        </is>
      </c>
      <c r="B26" s="1" t="n">
        <v>44579</v>
      </c>
      <c r="C26" s="1" t="n">
        <v>45182</v>
      </c>
      <c r="D26" t="inlineStr">
        <is>
          <t>DALARNAS LÄN</t>
        </is>
      </c>
      <c r="E26" t="inlineStr">
        <is>
          <t>HEDEMORA</t>
        </is>
      </c>
      <c r="G26" t="n">
        <v>3.1</v>
      </c>
      <c r="H26" t="n">
        <v>1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Knärot
Ullticka
Vedticka</t>
        </is>
      </c>
      <c r="S26">
        <f>HYPERLINK("https://klasma.github.io/Logging_HEDEMORA/artfynd/A 2409-2022.xlsx")</f>
        <v/>
      </c>
      <c r="T26">
        <f>HYPERLINK("https://klasma.github.io/Logging_HEDEMORA/kartor/A 2409-2022.png")</f>
        <v/>
      </c>
      <c r="U26">
        <f>HYPERLINK("https://klasma.github.io/Logging_HEDEMORA/knärot/A 2409-2022.png")</f>
        <v/>
      </c>
      <c r="V26">
        <f>HYPERLINK("https://klasma.github.io/Logging_HEDEMORA/klagomål/A 2409-2022.docx")</f>
        <v/>
      </c>
      <c r="W26">
        <f>HYPERLINK("https://klasma.github.io/Logging_HEDEMORA/klagomålsmail/A 2409-2022.docx")</f>
        <v/>
      </c>
      <c r="X26">
        <f>HYPERLINK("https://klasma.github.io/Logging_HEDEMORA/tillsyn/A 2409-2022.docx")</f>
        <v/>
      </c>
      <c r="Y26">
        <f>HYPERLINK("https://klasma.github.io/Logging_HEDEMORA/tillsynsmail/A 2409-2022.docx")</f>
        <v/>
      </c>
    </row>
    <row r="27" ht="15" customHeight="1">
      <c r="A27" t="inlineStr">
        <is>
          <t>A 4177-2022</t>
        </is>
      </c>
      <c r="B27" s="1" t="n">
        <v>44588</v>
      </c>
      <c r="C27" s="1" t="n">
        <v>45182</v>
      </c>
      <c r="D27" t="inlineStr">
        <is>
          <t>DALARNAS LÄN</t>
        </is>
      </c>
      <c r="E27" t="inlineStr">
        <is>
          <t>HEDEMORA</t>
        </is>
      </c>
      <c r="G27" t="n">
        <v>5.3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Bronshjon
Fläcknycklar</t>
        </is>
      </c>
      <c r="S27">
        <f>HYPERLINK("https://klasma.github.io/Logging_HEDEMORA/artfynd/A 4177-2022.xlsx")</f>
        <v/>
      </c>
      <c r="T27">
        <f>HYPERLINK("https://klasma.github.io/Logging_HEDEMORA/kartor/A 4177-2022.png")</f>
        <v/>
      </c>
      <c r="U27">
        <f>HYPERLINK("https://klasma.github.io/Logging_HEDEMORA/knärot/A 4177-2022.png")</f>
        <v/>
      </c>
      <c r="V27">
        <f>HYPERLINK("https://klasma.github.io/Logging_HEDEMORA/klagomål/A 4177-2022.docx")</f>
        <v/>
      </c>
      <c r="W27">
        <f>HYPERLINK("https://klasma.github.io/Logging_HEDEMORA/klagomålsmail/A 4177-2022.docx")</f>
        <v/>
      </c>
      <c r="X27">
        <f>HYPERLINK("https://klasma.github.io/Logging_HEDEMORA/tillsyn/A 4177-2022.docx")</f>
        <v/>
      </c>
      <c r="Y27">
        <f>HYPERLINK("https://klasma.github.io/Logging_HEDEMORA/tillsynsmail/A 4177-2022.docx")</f>
        <v/>
      </c>
    </row>
    <row r="28" ht="15" customHeight="1">
      <c r="A28" t="inlineStr">
        <is>
          <t>A 4540-2019</t>
        </is>
      </c>
      <c r="B28" s="1" t="n">
        <v>43486</v>
      </c>
      <c r="C28" s="1" t="n">
        <v>45182</v>
      </c>
      <c r="D28" t="inlineStr">
        <is>
          <t>DALARNAS LÄN</t>
        </is>
      </c>
      <c r="E28" t="inlineStr">
        <is>
          <t>HEDEMORA</t>
        </is>
      </c>
      <c r="F28" t="inlineStr">
        <is>
          <t>Sveaskog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Utter</t>
        </is>
      </c>
      <c r="S28">
        <f>HYPERLINK("https://klasma.github.io/Logging_HEDEMORA/artfynd/A 4540-2019.xlsx")</f>
        <v/>
      </c>
      <c r="T28">
        <f>HYPERLINK("https://klasma.github.io/Logging_HEDEMORA/kartor/A 4540-2019.png")</f>
        <v/>
      </c>
      <c r="V28">
        <f>HYPERLINK("https://klasma.github.io/Logging_HEDEMORA/klagomål/A 4540-2019.docx")</f>
        <v/>
      </c>
      <c r="W28">
        <f>HYPERLINK("https://klasma.github.io/Logging_HEDEMORA/klagomålsmail/A 4540-2019.docx")</f>
        <v/>
      </c>
      <c r="X28">
        <f>HYPERLINK("https://klasma.github.io/Logging_HEDEMORA/tillsyn/A 4540-2019.docx")</f>
        <v/>
      </c>
      <c r="Y28">
        <f>HYPERLINK("https://klasma.github.io/Logging_HEDEMORA/tillsynsmail/A 4540-2019.docx")</f>
        <v/>
      </c>
    </row>
    <row r="29" ht="15" customHeight="1">
      <c r="A29" t="inlineStr">
        <is>
          <t>A 49294-2019</t>
        </is>
      </c>
      <c r="B29" s="1" t="n">
        <v>43731</v>
      </c>
      <c r="C29" s="1" t="n">
        <v>45182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7.7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Nordfladdermus
Vattenfladdermus</t>
        </is>
      </c>
      <c r="S29">
        <f>HYPERLINK("https://klasma.github.io/Logging_HEDEMORA/artfynd/A 49294-2019.xlsx")</f>
        <v/>
      </c>
      <c r="T29">
        <f>HYPERLINK("https://klasma.github.io/Logging_HEDEMORA/kartor/A 49294-2019.png")</f>
        <v/>
      </c>
      <c r="V29">
        <f>HYPERLINK("https://klasma.github.io/Logging_HEDEMORA/klagomål/A 49294-2019.docx")</f>
        <v/>
      </c>
      <c r="W29">
        <f>HYPERLINK("https://klasma.github.io/Logging_HEDEMORA/klagomålsmail/A 49294-2019.docx")</f>
        <v/>
      </c>
      <c r="X29">
        <f>HYPERLINK("https://klasma.github.io/Logging_HEDEMORA/tillsyn/A 49294-2019.docx")</f>
        <v/>
      </c>
      <c r="Y29">
        <f>HYPERLINK("https://klasma.github.io/Logging_HEDEMORA/tillsynsmail/A 49294-2019.docx")</f>
        <v/>
      </c>
    </row>
    <row r="30" ht="15" customHeight="1">
      <c r="A30" t="inlineStr">
        <is>
          <t>A 7808-2020</t>
        </is>
      </c>
      <c r="B30" s="1" t="n">
        <v>43873</v>
      </c>
      <c r="C30" s="1" t="n">
        <v>45182</v>
      </c>
      <c r="D30" t="inlineStr">
        <is>
          <t>DALARNAS LÄN</t>
        </is>
      </c>
      <c r="E30" t="inlineStr">
        <is>
          <t>HEDEMORA</t>
        </is>
      </c>
      <c r="G30" t="n">
        <v>9.1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HYPERLINK("https://klasma.github.io/Logging_HEDEMORA/artfynd/A 7808-2020.xlsx")</f>
        <v/>
      </c>
      <c r="T30">
        <f>HYPERLINK("https://klasma.github.io/Logging_HEDEMORA/kartor/A 7808-2020.png")</f>
        <v/>
      </c>
      <c r="U30">
        <f>HYPERLINK("https://klasma.github.io/Logging_HEDEMORA/knärot/A 7808-2020.png")</f>
        <v/>
      </c>
      <c r="V30">
        <f>HYPERLINK("https://klasma.github.io/Logging_HEDEMORA/klagomål/A 7808-2020.docx")</f>
        <v/>
      </c>
      <c r="W30">
        <f>HYPERLINK("https://klasma.github.io/Logging_HEDEMORA/klagomålsmail/A 7808-2020.docx")</f>
        <v/>
      </c>
      <c r="X30">
        <f>HYPERLINK("https://klasma.github.io/Logging_HEDEMORA/tillsyn/A 7808-2020.docx")</f>
        <v/>
      </c>
      <c r="Y30">
        <f>HYPERLINK("https://klasma.github.io/Logging_HEDEMORA/tillsynsmail/A 7808-2020.docx")</f>
        <v/>
      </c>
    </row>
    <row r="31" ht="15" customHeight="1">
      <c r="A31" t="inlineStr">
        <is>
          <t>A 28066-2021</t>
        </is>
      </c>
      <c r="B31" s="1" t="n">
        <v>44355</v>
      </c>
      <c r="C31" s="1" t="n">
        <v>45182</v>
      </c>
      <c r="D31" t="inlineStr">
        <is>
          <t>DALARNAS LÄN</t>
        </is>
      </c>
      <c r="E31" t="inlineStr">
        <is>
          <t>HEDEMORA</t>
        </is>
      </c>
      <c r="F31" t="inlineStr">
        <is>
          <t>Sveaskog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Bronshjon
Vanlig groda</t>
        </is>
      </c>
      <c r="S31">
        <f>HYPERLINK("https://klasma.github.io/Logging_HEDEMORA/artfynd/A 28066-2021.xlsx")</f>
        <v/>
      </c>
      <c r="T31">
        <f>HYPERLINK("https://klasma.github.io/Logging_HEDEMORA/kartor/A 28066-2021.png")</f>
        <v/>
      </c>
      <c r="V31">
        <f>HYPERLINK("https://klasma.github.io/Logging_HEDEMORA/klagomål/A 28066-2021.docx")</f>
        <v/>
      </c>
      <c r="W31">
        <f>HYPERLINK("https://klasma.github.io/Logging_HEDEMORA/klagomålsmail/A 28066-2021.docx")</f>
        <v/>
      </c>
      <c r="X31">
        <f>HYPERLINK("https://klasma.github.io/Logging_HEDEMORA/tillsyn/A 28066-2021.docx")</f>
        <v/>
      </c>
      <c r="Y31">
        <f>HYPERLINK("https://klasma.github.io/Logging_HEDEMORA/tillsynsmail/A 28066-2021.docx")</f>
        <v/>
      </c>
    </row>
    <row r="32" ht="15" customHeight="1">
      <c r="A32" t="inlineStr">
        <is>
          <t>A 34361-2021</t>
        </is>
      </c>
      <c r="B32" s="1" t="n">
        <v>44379</v>
      </c>
      <c r="C32" s="1" t="n">
        <v>45182</v>
      </c>
      <c r="D32" t="inlineStr">
        <is>
          <t>DALARNAS LÄN</t>
        </is>
      </c>
      <c r="E32" t="inlineStr">
        <is>
          <t>HEDEMORA</t>
        </is>
      </c>
      <c r="F32" t="inlineStr">
        <is>
          <t>Sveaskog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Dofttaggsvamp</t>
        </is>
      </c>
      <c r="S32">
        <f>HYPERLINK("https://klasma.github.io/Logging_HEDEMORA/artfynd/A 34361-2021.xlsx")</f>
        <v/>
      </c>
      <c r="T32">
        <f>HYPERLINK("https://klasma.github.io/Logging_HEDEMORA/kartor/A 34361-2021.png")</f>
        <v/>
      </c>
      <c r="U32">
        <f>HYPERLINK("https://klasma.github.io/Logging_HEDEMORA/knärot/A 34361-2021.png")</f>
        <v/>
      </c>
      <c r="V32">
        <f>HYPERLINK("https://klasma.github.io/Logging_HEDEMORA/klagomål/A 34361-2021.docx")</f>
        <v/>
      </c>
      <c r="W32">
        <f>HYPERLINK("https://klasma.github.io/Logging_HEDEMORA/klagomålsmail/A 34361-2021.docx")</f>
        <v/>
      </c>
      <c r="X32">
        <f>HYPERLINK("https://klasma.github.io/Logging_HEDEMORA/tillsyn/A 34361-2021.docx")</f>
        <v/>
      </c>
      <c r="Y32">
        <f>HYPERLINK("https://klasma.github.io/Logging_HEDEMORA/tillsynsmail/A 34361-2021.docx")</f>
        <v/>
      </c>
    </row>
    <row r="33" ht="15" customHeight="1">
      <c r="A33" t="inlineStr">
        <is>
          <t>A 45884-2021</t>
        </is>
      </c>
      <c r="B33" s="1" t="n">
        <v>44441</v>
      </c>
      <c r="C33" s="1" t="n">
        <v>45182</v>
      </c>
      <c r="D33" t="inlineStr">
        <is>
          <t>DALARNAS LÄN</t>
        </is>
      </c>
      <c r="E33" t="inlineStr">
        <is>
          <t>HEDEMORA</t>
        </is>
      </c>
      <c r="G33" t="n">
        <v>0.9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Bollvitmossa</t>
        </is>
      </c>
      <c r="S33">
        <f>HYPERLINK("https://klasma.github.io/Logging_HEDEMORA/artfynd/A 45884-2021.xlsx")</f>
        <v/>
      </c>
      <c r="T33">
        <f>HYPERLINK("https://klasma.github.io/Logging_HEDEMORA/kartor/A 45884-2021.png")</f>
        <v/>
      </c>
      <c r="U33">
        <f>HYPERLINK("https://klasma.github.io/Logging_HEDEMORA/knärot/A 45884-2021.png")</f>
        <v/>
      </c>
      <c r="V33">
        <f>HYPERLINK("https://klasma.github.io/Logging_HEDEMORA/klagomål/A 45884-2021.docx")</f>
        <v/>
      </c>
      <c r="W33">
        <f>HYPERLINK("https://klasma.github.io/Logging_HEDEMORA/klagomålsmail/A 45884-2021.docx")</f>
        <v/>
      </c>
      <c r="X33">
        <f>HYPERLINK("https://klasma.github.io/Logging_HEDEMORA/tillsyn/A 45884-2021.docx")</f>
        <v/>
      </c>
      <c r="Y33">
        <f>HYPERLINK("https://klasma.github.io/Logging_HEDEMORA/tillsynsmail/A 45884-2021.docx")</f>
        <v/>
      </c>
    </row>
    <row r="34" ht="15" customHeight="1">
      <c r="A34" t="inlineStr">
        <is>
          <t>A 3152-2022</t>
        </is>
      </c>
      <c r="B34" s="1" t="n">
        <v>44582</v>
      </c>
      <c r="C34" s="1" t="n">
        <v>45182</v>
      </c>
      <c r="D34" t="inlineStr">
        <is>
          <t>DALARNAS LÄN</t>
        </is>
      </c>
      <c r="E34" t="inlineStr">
        <is>
          <t>HEDEMORA</t>
        </is>
      </c>
      <c r="G34" t="n">
        <v>8.800000000000001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Ullticka</t>
        </is>
      </c>
      <c r="S34">
        <f>HYPERLINK("https://klasma.github.io/Logging_HEDEMORA/artfynd/A 3152-2022.xlsx")</f>
        <v/>
      </c>
      <c r="T34">
        <f>HYPERLINK("https://klasma.github.io/Logging_HEDEMORA/kartor/A 3152-2022.png")</f>
        <v/>
      </c>
      <c r="U34">
        <f>HYPERLINK("https://klasma.github.io/Logging_HEDEMORA/knärot/A 3152-2022.png")</f>
        <v/>
      </c>
      <c r="V34">
        <f>HYPERLINK("https://klasma.github.io/Logging_HEDEMORA/klagomål/A 3152-2022.docx")</f>
        <v/>
      </c>
      <c r="W34">
        <f>HYPERLINK("https://klasma.github.io/Logging_HEDEMORA/klagomålsmail/A 3152-2022.docx")</f>
        <v/>
      </c>
      <c r="X34">
        <f>HYPERLINK("https://klasma.github.io/Logging_HEDEMORA/tillsyn/A 3152-2022.docx")</f>
        <v/>
      </c>
      <c r="Y34">
        <f>HYPERLINK("https://klasma.github.io/Logging_HEDEMORA/tillsynsmail/A 3152-2022.docx")</f>
        <v/>
      </c>
    </row>
    <row r="35" ht="15" customHeight="1">
      <c r="A35" t="inlineStr">
        <is>
          <t>A 4031-2022</t>
        </is>
      </c>
      <c r="B35" s="1" t="n">
        <v>44588</v>
      </c>
      <c r="C35" s="1" t="n">
        <v>45182</v>
      </c>
      <c r="D35" t="inlineStr">
        <is>
          <t>DALARNAS LÄN</t>
        </is>
      </c>
      <c r="E35" t="inlineStr">
        <is>
          <t>HEDEMORA</t>
        </is>
      </c>
      <c r="F35" t="inlineStr">
        <is>
          <t>Kyrkan</t>
        </is>
      </c>
      <c r="G35" t="n">
        <v>4.3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Stubbspretmossa
Blåsippa</t>
        </is>
      </c>
      <c r="S35">
        <f>HYPERLINK("https://klasma.github.io/Logging_HEDEMORA/artfynd/A 4031-2022.xlsx")</f>
        <v/>
      </c>
      <c r="T35">
        <f>HYPERLINK("https://klasma.github.io/Logging_HEDEMORA/kartor/A 4031-2022.png")</f>
        <v/>
      </c>
      <c r="V35">
        <f>HYPERLINK("https://klasma.github.io/Logging_HEDEMORA/klagomål/A 4031-2022.docx")</f>
        <v/>
      </c>
      <c r="W35">
        <f>HYPERLINK("https://klasma.github.io/Logging_HEDEMORA/klagomålsmail/A 4031-2022.docx")</f>
        <v/>
      </c>
      <c r="X35">
        <f>HYPERLINK("https://klasma.github.io/Logging_HEDEMORA/tillsyn/A 4031-2022.docx")</f>
        <v/>
      </c>
      <c r="Y35">
        <f>HYPERLINK("https://klasma.github.io/Logging_HEDEMORA/tillsynsmail/A 4031-2022.docx")</f>
        <v/>
      </c>
    </row>
    <row r="36" ht="15" customHeight="1">
      <c r="A36" t="inlineStr">
        <is>
          <t>A 11751-2023</t>
        </is>
      </c>
      <c r="B36" s="1" t="n">
        <v>44994</v>
      </c>
      <c r="C36" s="1" t="n">
        <v>45182</v>
      </c>
      <c r="D36" t="inlineStr">
        <is>
          <t>DALARNAS LÄN</t>
        </is>
      </c>
      <c r="E36" t="inlineStr">
        <is>
          <t>HEDEMORA</t>
        </is>
      </c>
      <c r="G36" t="n">
        <v>3.7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Vedtrappmossa
Blåsippa</t>
        </is>
      </c>
      <c r="S36">
        <f>HYPERLINK("https://klasma.github.io/Logging_HEDEMORA/artfynd/A 11751-2023.xlsx")</f>
        <v/>
      </c>
      <c r="T36">
        <f>HYPERLINK("https://klasma.github.io/Logging_HEDEMORA/kartor/A 11751-2023.png")</f>
        <v/>
      </c>
      <c r="V36">
        <f>HYPERLINK("https://klasma.github.io/Logging_HEDEMORA/klagomål/A 11751-2023.docx")</f>
        <v/>
      </c>
      <c r="W36">
        <f>HYPERLINK("https://klasma.github.io/Logging_HEDEMORA/klagomålsmail/A 11751-2023.docx")</f>
        <v/>
      </c>
      <c r="X36">
        <f>HYPERLINK("https://klasma.github.io/Logging_HEDEMORA/tillsyn/A 11751-2023.docx")</f>
        <v/>
      </c>
      <c r="Y36">
        <f>HYPERLINK("https://klasma.github.io/Logging_HEDEMORA/tillsynsmail/A 11751-2023.docx")</f>
        <v/>
      </c>
    </row>
    <row r="37" ht="15" customHeight="1">
      <c r="A37" t="inlineStr">
        <is>
          <t>A 13916-2023</t>
        </is>
      </c>
      <c r="B37" s="1" t="n">
        <v>45008</v>
      </c>
      <c r="C37" s="1" t="n">
        <v>45182</v>
      </c>
      <c r="D37" t="inlineStr">
        <is>
          <t>DALARNAS LÄN</t>
        </is>
      </c>
      <c r="E37" t="inlineStr">
        <is>
          <t>HEDEMORA</t>
        </is>
      </c>
      <c r="G37" t="n">
        <v>3.9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Skrovlig flatbagge</t>
        </is>
      </c>
      <c r="S37">
        <f>HYPERLINK("https://klasma.github.io/Logging_HEDEMORA/artfynd/A 13916-2023.xlsx")</f>
        <v/>
      </c>
      <c r="T37">
        <f>HYPERLINK("https://klasma.github.io/Logging_HEDEMORA/kartor/A 13916-2023.png")</f>
        <v/>
      </c>
      <c r="U37">
        <f>HYPERLINK("https://klasma.github.io/Logging_HEDEMORA/knärot/A 13916-2023.png")</f>
        <v/>
      </c>
      <c r="V37">
        <f>HYPERLINK("https://klasma.github.io/Logging_HEDEMORA/klagomål/A 13916-2023.docx")</f>
        <v/>
      </c>
      <c r="W37">
        <f>HYPERLINK("https://klasma.github.io/Logging_HEDEMORA/klagomålsmail/A 13916-2023.docx")</f>
        <v/>
      </c>
      <c r="X37">
        <f>HYPERLINK("https://klasma.github.io/Logging_HEDEMORA/tillsyn/A 13916-2023.docx")</f>
        <v/>
      </c>
      <c r="Y37">
        <f>HYPERLINK("https://klasma.github.io/Logging_HEDEMORA/tillsynsmail/A 13916-2023.docx")</f>
        <v/>
      </c>
    </row>
    <row r="38" ht="15" customHeight="1">
      <c r="A38" t="inlineStr">
        <is>
          <t>A 13989-2023</t>
        </is>
      </c>
      <c r="B38" s="1" t="n">
        <v>45008</v>
      </c>
      <c r="C38" s="1" t="n">
        <v>45182</v>
      </c>
      <c r="D38" t="inlineStr">
        <is>
          <t>DALARNAS LÄN</t>
        </is>
      </c>
      <c r="E38" t="inlineStr">
        <is>
          <t>HEDEMORA</t>
        </is>
      </c>
      <c r="G38" t="n">
        <v>1.2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Bronshjon</t>
        </is>
      </c>
      <c r="S38">
        <f>HYPERLINK("https://klasma.github.io/Logging_HEDEMORA/artfynd/A 13989-2023.xlsx")</f>
        <v/>
      </c>
      <c r="T38">
        <f>HYPERLINK("https://klasma.github.io/Logging_HEDEMORA/kartor/A 13989-2023.png")</f>
        <v/>
      </c>
      <c r="U38">
        <f>HYPERLINK("https://klasma.github.io/Logging_HEDEMORA/knärot/A 13989-2023.png")</f>
        <v/>
      </c>
      <c r="V38">
        <f>HYPERLINK("https://klasma.github.io/Logging_HEDEMORA/klagomål/A 13989-2023.docx")</f>
        <v/>
      </c>
      <c r="W38">
        <f>HYPERLINK("https://klasma.github.io/Logging_HEDEMORA/klagomålsmail/A 13989-2023.docx")</f>
        <v/>
      </c>
      <c r="X38">
        <f>HYPERLINK("https://klasma.github.io/Logging_HEDEMORA/tillsyn/A 13989-2023.docx")</f>
        <v/>
      </c>
      <c r="Y38">
        <f>HYPERLINK("https://klasma.github.io/Logging_HEDEMORA/tillsynsmail/A 13989-2023.docx")</f>
        <v/>
      </c>
    </row>
    <row r="39" ht="15" customHeight="1">
      <c r="A39" t="inlineStr">
        <is>
          <t>A 69074-2018</t>
        </is>
      </c>
      <c r="B39" s="1" t="n">
        <v>43445</v>
      </c>
      <c r="C39" s="1" t="n">
        <v>45182</v>
      </c>
      <c r="D39" t="inlineStr">
        <is>
          <t>DALARNAS LÄN</t>
        </is>
      </c>
      <c r="E39" t="inlineStr">
        <is>
          <t>HEDEMORA</t>
        </is>
      </c>
      <c r="F39" t="inlineStr">
        <is>
          <t>Sveaskog</t>
        </is>
      </c>
      <c r="G39" t="n">
        <v>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HYPERLINK("https://klasma.github.io/Logging_HEDEMORA/artfynd/A 69074-2018.xlsx")</f>
        <v/>
      </c>
      <c r="T39">
        <f>HYPERLINK("https://klasma.github.io/Logging_HEDEMORA/kartor/A 69074-2018.png")</f>
        <v/>
      </c>
      <c r="V39">
        <f>HYPERLINK("https://klasma.github.io/Logging_HEDEMORA/klagomål/A 69074-2018.docx")</f>
        <v/>
      </c>
      <c r="W39">
        <f>HYPERLINK("https://klasma.github.io/Logging_HEDEMORA/klagomålsmail/A 69074-2018.docx")</f>
        <v/>
      </c>
      <c r="X39">
        <f>HYPERLINK("https://klasma.github.io/Logging_HEDEMORA/tillsyn/A 69074-2018.docx")</f>
        <v/>
      </c>
      <c r="Y39">
        <f>HYPERLINK("https://klasma.github.io/Logging_HEDEMORA/tillsynsmail/A 69074-2018.docx")</f>
        <v/>
      </c>
    </row>
    <row r="40" ht="15" customHeight="1">
      <c r="A40" t="inlineStr">
        <is>
          <t>A 9058-2020</t>
        </is>
      </c>
      <c r="B40" s="1" t="n">
        <v>43879</v>
      </c>
      <c r="C40" s="1" t="n">
        <v>45182</v>
      </c>
      <c r="D40" t="inlineStr">
        <is>
          <t>DALARNAS LÄN</t>
        </is>
      </c>
      <c r="E40" t="inlineStr">
        <is>
          <t>HEDEMORA</t>
        </is>
      </c>
      <c r="G40" t="n">
        <v>0.5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HYPERLINK("https://klasma.github.io/Logging_HEDEMORA/artfynd/A 9058-2020.xlsx")</f>
        <v/>
      </c>
      <c r="T40">
        <f>HYPERLINK("https://klasma.github.io/Logging_HEDEMORA/kartor/A 9058-2020.png")</f>
        <v/>
      </c>
      <c r="V40">
        <f>HYPERLINK("https://klasma.github.io/Logging_HEDEMORA/klagomål/A 9058-2020.docx")</f>
        <v/>
      </c>
      <c r="W40">
        <f>HYPERLINK("https://klasma.github.io/Logging_HEDEMORA/klagomålsmail/A 9058-2020.docx")</f>
        <v/>
      </c>
      <c r="X40">
        <f>HYPERLINK("https://klasma.github.io/Logging_HEDEMORA/tillsyn/A 9058-2020.docx")</f>
        <v/>
      </c>
      <c r="Y40">
        <f>HYPERLINK("https://klasma.github.io/Logging_HEDEMORA/tillsynsmail/A 9058-2020.docx")</f>
        <v/>
      </c>
    </row>
    <row r="41" ht="15" customHeight="1">
      <c r="A41" t="inlineStr">
        <is>
          <t>A 9056-2020</t>
        </is>
      </c>
      <c r="B41" s="1" t="n">
        <v>43879</v>
      </c>
      <c r="C41" s="1" t="n">
        <v>45182</v>
      </c>
      <c r="D41" t="inlineStr">
        <is>
          <t>DALARNAS LÄN</t>
        </is>
      </c>
      <c r="E41" t="inlineStr">
        <is>
          <t>HEDEMORA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HYPERLINK("https://klasma.github.io/Logging_HEDEMORA/artfynd/A 9056-2020.xlsx")</f>
        <v/>
      </c>
      <c r="T41">
        <f>HYPERLINK("https://klasma.github.io/Logging_HEDEMORA/kartor/A 9056-2020.png")</f>
        <v/>
      </c>
      <c r="V41">
        <f>HYPERLINK("https://klasma.github.io/Logging_HEDEMORA/klagomål/A 9056-2020.docx")</f>
        <v/>
      </c>
      <c r="W41">
        <f>HYPERLINK("https://klasma.github.io/Logging_HEDEMORA/klagomålsmail/A 9056-2020.docx")</f>
        <v/>
      </c>
      <c r="X41">
        <f>HYPERLINK("https://klasma.github.io/Logging_HEDEMORA/tillsyn/A 9056-2020.docx")</f>
        <v/>
      </c>
      <c r="Y41">
        <f>HYPERLINK("https://klasma.github.io/Logging_HEDEMORA/tillsynsmail/A 9056-2020.docx")</f>
        <v/>
      </c>
    </row>
    <row r="42" ht="15" customHeight="1">
      <c r="A42" t="inlineStr">
        <is>
          <t>A 11129-2020</t>
        </is>
      </c>
      <c r="B42" s="1" t="n">
        <v>43889</v>
      </c>
      <c r="C42" s="1" t="n">
        <v>45182</v>
      </c>
      <c r="D42" t="inlineStr">
        <is>
          <t>DALARNAS LÄN</t>
        </is>
      </c>
      <c r="E42" t="inlineStr">
        <is>
          <t>HEDEMORA</t>
        </is>
      </c>
      <c r="G42" t="n">
        <v>2.1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Bollvitmossa</t>
        </is>
      </c>
      <c r="S42">
        <f>HYPERLINK("https://klasma.github.io/Logging_HEDEMORA/artfynd/A 11129-2020.xlsx")</f>
        <v/>
      </c>
      <c r="T42">
        <f>HYPERLINK("https://klasma.github.io/Logging_HEDEMORA/kartor/A 11129-2020.png")</f>
        <v/>
      </c>
      <c r="V42">
        <f>HYPERLINK("https://klasma.github.io/Logging_HEDEMORA/klagomål/A 11129-2020.docx")</f>
        <v/>
      </c>
      <c r="W42">
        <f>HYPERLINK("https://klasma.github.io/Logging_HEDEMORA/klagomålsmail/A 11129-2020.docx")</f>
        <v/>
      </c>
      <c r="X42">
        <f>HYPERLINK("https://klasma.github.io/Logging_HEDEMORA/tillsyn/A 11129-2020.docx")</f>
        <v/>
      </c>
      <c r="Y42">
        <f>HYPERLINK("https://klasma.github.io/Logging_HEDEMORA/tillsynsmail/A 11129-2020.docx")</f>
        <v/>
      </c>
    </row>
    <row r="43" ht="15" customHeight="1">
      <c r="A43" t="inlineStr">
        <is>
          <t>A 15755-2020</t>
        </is>
      </c>
      <c r="B43" s="1" t="n">
        <v>43915</v>
      </c>
      <c r="C43" s="1" t="n">
        <v>45182</v>
      </c>
      <c r="D43" t="inlineStr">
        <is>
          <t>DALARNAS LÄN</t>
        </is>
      </c>
      <c r="E43" t="inlineStr">
        <is>
          <t>HEDEMORA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Svart taggsvamp</t>
        </is>
      </c>
      <c r="S43">
        <f>HYPERLINK("https://klasma.github.io/Logging_HEDEMORA/artfynd/A 15755-2020.xlsx")</f>
        <v/>
      </c>
      <c r="T43">
        <f>HYPERLINK("https://klasma.github.io/Logging_HEDEMORA/kartor/A 15755-2020.png")</f>
        <v/>
      </c>
      <c r="V43">
        <f>HYPERLINK("https://klasma.github.io/Logging_HEDEMORA/klagomål/A 15755-2020.docx")</f>
        <v/>
      </c>
      <c r="W43">
        <f>HYPERLINK("https://klasma.github.io/Logging_HEDEMORA/klagomålsmail/A 15755-2020.docx")</f>
        <v/>
      </c>
      <c r="X43">
        <f>HYPERLINK("https://klasma.github.io/Logging_HEDEMORA/tillsyn/A 15755-2020.docx")</f>
        <v/>
      </c>
      <c r="Y43">
        <f>HYPERLINK("https://klasma.github.io/Logging_HEDEMORA/tillsynsmail/A 15755-2020.docx")</f>
        <v/>
      </c>
    </row>
    <row r="44" ht="15" customHeight="1">
      <c r="A44" t="inlineStr">
        <is>
          <t>A 49767-2020</t>
        </is>
      </c>
      <c r="B44" s="1" t="n">
        <v>44106</v>
      </c>
      <c r="C44" s="1" t="n">
        <v>45182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6.1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49767-2020.xlsx")</f>
        <v/>
      </c>
      <c r="T44">
        <f>HYPERLINK("https://klasma.github.io/Logging_HEDEMORA/kartor/A 49767-2020.png")</f>
        <v/>
      </c>
      <c r="U44">
        <f>HYPERLINK("https://klasma.github.io/Logging_HEDEMORA/knärot/A 49767-2020.png")</f>
        <v/>
      </c>
      <c r="V44">
        <f>HYPERLINK("https://klasma.github.io/Logging_HEDEMORA/klagomål/A 49767-2020.docx")</f>
        <v/>
      </c>
      <c r="W44">
        <f>HYPERLINK("https://klasma.github.io/Logging_HEDEMORA/klagomålsmail/A 49767-2020.docx")</f>
        <v/>
      </c>
      <c r="X44">
        <f>HYPERLINK("https://klasma.github.io/Logging_HEDEMORA/tillsyn/A 49767-2020.docx")</f>
        <v/>
      </c>
      <c r="Y44">
        <f>HYPERLINK("https://klasma.github.io/Logging_HEDEMORA/tillsynsmail/A 49767-2020.docx")</f>
        <v/>
      </c>
    </row>
    <row r="45" ht="15" customHeight="1">
      <c r="A45" t="inlineStr">
        <is>
          <t>A 49768-2020</t>
        </is>
      </c>
      <c r="B45" s="1" t="n">
        <v>44106</v>
      </c>
      <c r="C45" s="1" t="n">
        <v>45182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10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49768-2020.xlsx")</f>
        <v/>
      </c>
      <c r="T45">
        <f>HYPERLINK("https://klasma.github.io/Logging_HEDEMORA/kartor/A 49768-2020.png")</f>
        <v/>
      </c>
      <c r="U45">
        <f>HYPERLINK("https://klasma.github.io/Logging_HEDEMORA/knärot/A 49768-2020.png")</f>
        <v/>
      </c>
      <c r="V45">
        <f>HYPERLINK("https://klasma.github.io/Logging_HEDEMORA/klagomål/A 49768-2020.docx")</f>
        <v/>
      </c>
      <c r="W45">
        <f>HYPERLINK("https://klasma.github.io/Logging_HEDEMORA/klagomålsmail/A 49768-2020.docx")</f>
        <v/>
      </c>
      <c r="X45">
        <f>HYPERLINK("https://klasma.github.io/Logging_HEDEMORA/tillsyn/A 49768-2020.docx")</f>
        <v/>
      </c>
      <c r="Y45">
        <f>HYPERLINK("https://klasma.github.io/Logging_HEDEMORA/tillsynsmail/A 49768-2020.docx")</f>
        <v/>
      </c>
    </row>
    <row r="46" ht="15" customHeight="1">
      <c r="A46" t="inlineStr">
        <is>
          <t>A 49765-2020</t>
        </is>
      </c>
      <c r="B46" s="1" t="n">
        <v>44106</v>
      </c>
      <c r="C46" s="1" t="n">
        <v>45182</v>
      </c>
      <c r="D46" t="inlineStr">
        <is>
          <t>DALARNAS LÄN</t>
        </is>
      </c>
      <c r="E46" t="inlineStr">
        <is>
          <t>HEDEMORA</t>
        </is>
      </c>
      <c r="F46" t="inlineStr">
        <is>
          <t>Sveaskog</t>
        </is>
      </c>
      <c r="G46" t="n">
        <v>5.8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49765-2020.xlsx")</f>
        <v/>
      </c>
      <c r="T46">
        <f>HYPERLINK("https://klasma.github.io/Logging_HEDEMORA/kartor/A 49765-2020.png")</f>
        <v/>
      </c>
      <c r="U46">
        <f>HYPERLINK("https://klasma.github.io/Logging_HEDEMORA/knärot/A 49765-2020.png")</f>
        <v/>
      </c>
      <c r="V46">
        <f>HYPERLINK("https://klasma.github.io/Logging_HEDEMORA/klagomål/A 49765-2020.docx")</f>
        <v/>
      </c>
      <c r="W46">
        <f>HYPERLINK("https://klasma.github.io/Logging_HEDEMORA/klagomålsmail/A 49765-2020.docx")</f>
        <v/>
      </c>
      <c r="X46">
        <f>HYPERLINK("https://klasma.github.io/Logging_HEDEMORA/tillsyn/A 49765-2020.docx")</f>
        <v/>
      </c>
      <c r="Y46">
        <f>HYPERLINK("https://klasma.github.io/Logging_HEDEMORA/tillsynsmail/A 49765-2020.docx")</f>
        <v/>
      </c>
    </row>
    <row r="47" ht="15" customHeight="1">
      <c r="A47" t="inlineStr">
        <is>
          <t>A 51111-2021</t>
        </is>
      </c>
      <c r="B47" s="1" t="n">
        <v>44461</v>
      </c>
      <c r="C47" s="1" t="n">
        <v>45182</v>
      </c>
      <c r="D47" t="inlineStr">
        <is>
          <t>DALARNAS LÄN</t>
        </is>
      </c>
      <c r="E47" t="inlineStr">
        <is>
          <t>HEDEMORA</t>
        </is>
      </c>
      <c r="G47" t="n">
        <v>0.9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51111-2021.xlsx")</f>
        <v/>
      </c>
      <c r="T47">
        <f>HYPERLINK("https://klasma.github.io/Logging_HEDEMORA/kartor/A 51111-2021.png")</f>
        <v/>
      </c>
      <c r="U47">
        <f>HYPERLINK("https://klasma.github.io/Logging_HEDEMORA/knärot/A 51111-2021.png")</f>
        <v/>
      </c>
      <c r="V47">
        <f>HYPERLINK("https://klasma.github.io/Logging_HEDEMORA/klagomål/A 51111-2021.docx")</f>
        <v/>
      </c>
      <c r="W47">
        <f>HYPERLINK("https://klasma.github.io/Logging_HEDEMORA/klagomålsmail/A 51111-2021.docx")</f>
        <v/>
      </c>
      <c r="X47">
        <f>HYPERLINK("https://klasma.github.io/Logging_HEDEMORA/tillsyn/A 51111-2021.docx")</f>
        <v/>
      </c>
      <c r="Y47">
        <f>HYPERLINK("https://klasma.github.io/Logging_HEDEMORA/tillsynsmail/A 51111-2021.docx")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45182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45182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45182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45182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45182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45182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45182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45182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45182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45182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45182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45182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45182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45182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45182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45182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45182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45182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45182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45182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45182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45182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45182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45182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45182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45182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45182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45182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45182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45182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45182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45182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45182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45182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45182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45182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45182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45182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45182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45182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45182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45182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45182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45182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45182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45182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45182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45182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45182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45182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45182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45182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45182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45182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45182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45182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45182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45182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45182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45182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45182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45182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45182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45182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45182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45182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45182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45182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45182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45182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45182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45182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45182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45182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45182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45182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45182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45182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45182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45182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45182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45182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45182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45182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45182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45182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45182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45182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45182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45182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45182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45182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45182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45182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45182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45182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45182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45182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45182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45182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45182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45182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45182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45182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45182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45182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45182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45182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45182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45182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45182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45182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45182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45182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45182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45182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45182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45182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45182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45182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45182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45182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45182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45182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45182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45182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45182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45182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45182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45182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45182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45182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45182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45182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45182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45182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45182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45182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45182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45182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45182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45182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45182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45182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45182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45182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45182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45182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45182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45182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45182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45182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45182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45182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45182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45182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45182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45182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45182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45182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45182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45182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45182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45182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45182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45182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45182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45182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45182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45182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45182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45182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45182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45182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45182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45182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45182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45182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45182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45182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45182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45182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45182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45182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45182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45182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45182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45182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45182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45182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45182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45182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45182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45182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45182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45182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45182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45182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45182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45182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45182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45182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45182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45182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45182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45182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45182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45182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45182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45182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45182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45182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45182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45182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45182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45182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45182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45182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45182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45182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45182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45182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45182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45182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45182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45182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45182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45182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45182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45182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45182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45182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45182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45182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45182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45182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45182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45182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45182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45182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45182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45182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45182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45182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45182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45182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45182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45182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45182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45182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45182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45182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45182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45182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45182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45182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45182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45182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45182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45182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2023-09-13T06:38:52Z</dcterms:created>
  <dcterms:modified xmlns:dcterms="http://purl.org/dc/terms/" xmlns:xsi="http://www.w3.org/2001/XMLSchema-instance" xsi:type="dcterms:W3CDTF">2023-09-13T06:38:53Z</dcterms:modified>
</cp:coreProperties>
</file>