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9053-2020</t>
        </is>
      </c>
      <c r="B2" s="1" t="n">
        <v>43879</v>
      </c>
      <c r="C2" s="1" t="n">
        <v>45177</v>
      </c>
      <c r="D2" t="inlineStr">
        <is>
          <t>DALARNAS LÄN</t>
        </is>
      </c>
      <c r="E2" t="inlineStr">
        <is>
          <t>HEDEMORA</t>
        </is>
      </c>
      <c r="G2" t="n">
        <v>15</v>
      </c>
      <c r="H2" t="n">
        <v>5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21</v>
      </c>
      <c r="R2" s="2" t="inlineStr">
        <is>
          <t>Knärot
Lammticka
Rynkskinn
Garnlav
Gropticka
Gränsticka
Spillkråka
Svartvit flugsnappare
Tallticka
Talltita
Ullticka
Violettgrå tagellav
Bollvitmossa
Bronshjon
Gulnål
Rävticka
Stor aspticka
Svavelriska
Tibast
Vedticka
Vanlig groda</t>
        </is>
      </c>
      <c r="S2">
        <f>HYPERLINK("https://klasma.github.io/Logging_HEDEMORA/artfynd/A 9053-2020.xlsx")</f>
        <v/>
      </c>
      <c r="T2">
        <f>HYPERLINK("https://klasma.github.io/Logging_HEDEMORA/kartor/A 9053-2020.png")</f>
        <v/>
      </c>
      <c r="U2">
        <f>HYPERLINK("https://klasma.github.io/Logging_HEDEMORA/knärot/A 9053-2020.png")</f>
        <v/>
      </c>
      <c r="V2">
        <f>HYPERLINK("https://klasma.github.io/Logging_HEDEMORA/klagomål/A 9053-2020.docx")</f>
        <v/>
      </c>
      <c r="W2">
        <f>HYPERLINK("https://klasma.github.io/Logging_HEDEMORA/klagomålsmail/A 9053-2020.docx")</f>
        <v/>
      </c>
      <c r="X2">
        <f>HYPERLINK("https://klasma.github.io/Logging_HEDEMORA/tillsyn/A 9053-2020.docx")</f>
        <v/>
      </c>
      <c r="Y2">
        <f>HYPERLINK("https://klasma.github.io/Logging_HEDEMORA/tillsynsmail/A 9053-2020.docx")</f>
        <v/>
      </c>
    </row>
    <row r="3" ht="15" customHeight="1">
      <c r="A3" t="inlineStr">
        <is>
          <t>A 58548-2022</t>
        </is>
      </c>
      <c r="B3" s="1" t="n">
        <v>44902</v>
      </c>
      <c r="C3" s="1" t="n">
        <v>45177</v>
      </c>
      <c r="D3" t="inlineStr">
        <is>
          <t>DALARNAS LÄN</t>
        </is>
      </c>
      <c r="E3" t="inlineStr">
        <is>
          <t>HEDEMORA</t>
        </is>
      </c>
      <c r="G3" t="n">
        <v>12.6</v>
      </c>
      <c r="H3" t="n">
        <v>4</v>
      </c>
      <c r="I3" t="n">
        <v>11</v>
      </c>
      <c r="J3" t="n">
        <v>7</v>
      </c>
      <c r="K3" t="n">
        <v>2</v>
      </c>
      <c r="L3" t="n">
        <v>0</v>
      </c>
      <c r="M3" t="n">
        <v>0</v>
      </c>
      <c r="N3" t="n">
        <v>0</v>
      </c>
      <c r="O3" t="n">
        <v>9</v>
      </c>
      <c r="P3" t="n">
        <v>2</v>
      </c>
      <c r="Q3" t="n">
        <v>21</v>
      </c>
      <c r="R3" s="2" t="inlineStr">
        <is>
          <t>Knärot
Rynkskinn
Garnlav
Granticka
Leptoporus mollis
Spillkråka
Talltita
Ullticka
Violettgrå tagellav
Bollvitmossa
Bronshjon
Fjällig taggsvamp s.str.
Granbarkgnagare
Kattfotslav
Mörk husmossa
Rödgul trumpetsvamp
Svavelriska
Thomsons trägnagare
Trådticka
Vedticka
Blåsippa</t>
        </is>
      </c>
      <c r="S3">
        <f>HYPERLINK("https://klasma.github.io/Logging_HEDEMORA/artfynd/A 58548-2022.xlsx")</f>
        <v/>
      </c>
      <c r="T3">
        <f>HYPERLINK("https://klasma.github.io/Logging_HEDEMORA/kartor/A 58548-2022.png")</f>
        <v/>
      </c>
      <c r="U3">
        <f>HYPERLINK("https://klasma.github.io/Logging_HEDEMORA/knärot/A 58548-2022.png")</f>
        <v/>
      </c>
      <c r="V3">
        <f>HYPERLINK("https://klasma.github.io/Logging_HEDEMORA/klagomål/A 58548-2022.docx")</f>
        <v/>
      </c>
      <c r="W3">
        <f>HYPERLINK("https://klasma.github.io/Logging_HEDEMORA/klagomålsmail/A 58548-2022.docx")</f>
        <v/>
      </c>
      <c r="X3">
        <f>HYPERLINK("https://klasma.github.io/Logging_HEDEMORA/tillsyn/A 58548-2022.docx")</f>
        <v/>
      </c>
      <c r="Y3">
        <f>HYPERLINK("https://klasma.github.io/Logging_HEDEMORA/tillsynsmail/A 58548-2022.docx")</f>
        <v/>
      </c>
    </row>
    <row r="4" ht="15" customHeight="1">
      <c r="A4" t="inlineStr">
        <is>
          <t>A 41403-2019</t>
        </is>
      </c>
      <c r="B4" s="1" t="n">
        <v>43698</v>
      </c>
      <c r="C4" s="1" t="n">
        <v>45177</v>
      </c>
      <c r="D4" t="inlineStr">
        <is>
          <t>DALARNAS LÄN</t>
        </is>
      </c>
      <c r="E4" t="inlineStr">
        <is>
          <t>HEDEMORA</t>
        </is>
      </c>
      <c r="G4" t="n">
        <v>8.4</v>
      </c>
      <c r="H4" t="n">
        <v>1</v>
      </c>
      <c r="I4" t="n">
        <v>6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Barrviolspindling
Gultoppig fingersvamp
Dropptaggsvamp
Fjällig taggsvamp s.str.
Fransig jordstjärna
Kryddspindling
Svavelriska
Zontaggsvamp
Blåsippa</t>
        </is>
      </c>
      <c r="S4">
        <f>HYPERLINK("https://klasma.github.io/Logging_HEDEMORA/artfynd/A 41403-2019.xlsx")</f>
        <v/>
      </c>
      <c r="T4">
        <f>HYPERLINK("https://klasma.github.io/Logging_HEDEMORA/kartor/A 41403-2019.png")</f>
        <v/>
      </c>
      <c r="V4">
        <f>HYPERLINK("https://klasma.github.io/Logging_HEDEMORA/klagomål/A 41403-2019.docx")</f>
        <v/>
      </c>
      <c r="W4">
        <f>HYPERLINK("https://klasma.github.io/Logging_HEDEMORA/klagomålsmail/A 41403-2019.docx")</f>
        <v/>
      </c>
      <c r="X4">
        <f>HYPERLINK("https://klasma.github.io/Logging_HEDEMORA/tillsyn/A 41403-2019.docx")</f>
        <v/>
      </c>
      <c r="Y4">
        <f>HYPERLINK("https://klasma.github.io/Logging_HEDEMORA/tillsynsmail/A 41403-2019.docx")</f>
        <v/>
      </c>
    </row>
    <row r="5" ht="15" customHeight="1">
      <c r="A5" t="inlineStr">
        <is>
          <t>A 62040-2021</t>
        </is>
      </c>
      <c r="B5" s="1" t="n">
        <v>44502</v>
      </c>
      <c r="C5" s="1" t="n">
        <v>45177</v>
      </c>
      <c r="D5" t="inlineStr">
        <is>
          <t>DALARNAS LÄN</t>
        </is>
      </c>
      <c r="E5" t="inlineStr">
        <is>
          <t>HEDEMORA</t>
        </is>
      </c>
      <c r="G5" t="n">
        <v>1.6</v>
      </c>
      <c r="H5" t="n">
        <v>2</v>
      </c>
      <c r="I5" t="n">
        <v>3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9</v>
      </c>
      <c r="R5" s="2" t="inlineStr">
        <is>
          <t>Knärot
Blågrå svartspik
Gropticka
Kortskaftad ärgspik
Tretåig hackspett
Ullticka
Bronshjon
Vedticka
Vågbandad barkbock</t>
        </is>
      </c>
      <c r="S5">
        <f>HYPERLINK("https://klasma.github.io/Logging_HEDEMORA/artfynd/A 62040-2021.xlsx")</f>
        <v/>
      </c>
      <c r="T5">
        <f>HYPERLINK("https://klasma.github.io/Logging_HEDEMORA/kartor/A 62040-2021.png")</f>
        <v/>
      </c>
      <c r="U5">
        <f>HYPERLINK("https://klasma.github.io/Logging_HEDEMORA/knärot/A 62040-2021.png")</f>
        <v/>
      </c>
      <c r="V5">
        <f>HYPERLINK("https://klasma.github.io/Logging_HEDEMORA/klagomål/A 62040-2021.docx")</f>
        <v/>
      </c>
      <c r="W5">
        <f>HYPERLINK("https://klasma.github.io/Logging_HEDEMORA/klagomålsmail/A 62040-2021.docx")</f>
        <v/>
      </c>
      <c r="X5">
        <f>HYPERLINK("https://klasma.github.io/Logging_HEDEMORA/tillsyn/A 62040-2021.docx")</f>
        <v/>
      </c>
      <c r="Y5">
        <f>HYPERLINK("https://klasma.github.io/Logging_HEDEMORA/tillsynsmail/A 62040-2021.docx")</f>
        <v/>
      </c>
    </row>
    <row r="6" ht="15" customHeight="1">
      <c r="A6" t="inlineStr">
        <is>
          <t>A 66541-2020</t>
        </is>
      </c>
      <c r="B6" s="1" t="n">
        <v>44179</v>
      </c>
      <c r="C6" s="1" t="n">
        <v>45177</v>
      </c>
      <c r="D6" t="inlineStr">
        <is>
          <t>DALARNAS LÄN</t>
        </is>
      </c>
      <c r="E6" t="inlineStr">
        <is>
          <t>HEDEMORA</t>
        </is>
      </c>
      <c r="G6" t="n">
        <v>1.8</v>
      </c>
      <c r="H6" t="n">
        <v>3</v>
      </c>
      <c r="I6" t="n">
        <v>4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Knärot
Spillkråka
Talltita
Ullticka
Bollvitmossa
Fjällig taggsvamp s.str.
Mörk husmossa
Vedticka</t>
        </is>
      </c>
      <c r="S6">
        <f>HYPERLINK("https://klasma.github.io/Logging_HEDEMORA/artfynd/A 66541-2020.xlsx")</f>
        <v/>
      </c>
      <c r="T6">
        <f>HYPERLINK("https://klasma.github.io/Logging_HEDEMORA/kartor/A 66541-2020.png")</f>
        <v/>
      </c>
      <c r="U6">
        <f>HYPERLINK("https://klasma.github.io/Logging_HEDEMORA/knärot/A 66541-2020.png")</f>
        <v/>
      </c>
      <c r="V6">
        <f>HYPERLINK("https://klasma.github.io/Logging_HEDEMORA/klagomål/A 66541-2020.docx")</f>
        <v/>
      </c>
      <c r="W6">
        <f>HYPERLINK("https://klasma.github.io/Logging_HEDEMORA/klagomålsmail/A 66541-2020.docx")</f>
        <v/>
      </c>
      <c r="X6">
        <f>HYPERLINK("https://klasma.github.io/Logging_HEDEMORA/tillsyn/A 66541-2020.docx")</f>
        <v/>
      </c>
      <c r="Y6">
        <f>HYPERLINK("https://klasma.github.io/Logging_HEDEMORA/tillsynsmail/A 66541-2020.docx")</f>
        <v/>
      </c>
    </row>
    <row r="7" ht="15" customHeight="1">
      <c r="A7" t="inlineStr">
        <is>
          <t>A 58505-2022</t>
        </is>
      </c>
      <c r="B7" s="1" t="n">
        <v>44902</v>
      </c>
      <c r="C7" s="1" t="n">
        <v>45177</v>
      </c>
      <c r="D7" t="inlineStr">
        <is>
          <t>DALARNAS LÄN</t>
        </is>
      </c>
      <c r="E7" t="inlineStr">
        <is>
          <t>HEDEMORA</t>
        </is>
      </c>
      <c r="G7" t="n">
        <v>1.8</v>
      </c>
      <c r="H7" t="n">
        <v>3</v>
      </c>
      <c r="I7" t="n">
        <v>4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8</v>
      </c>
      <c r="R7" s="2" t="inlineStr">
        <is>
          <t>Knärot
Spillkråka
Talltita
Ullticka
Bollvitmossa
Fjällig taggsvamp s.str.
Mörk husmossa
Vedticka</t>
        </is>
      </c>
      <c r="S7">
        <f>HYPERLINK("https://klasma.github.io/Logging_HEDEMORA/artfynd/A 58505-2022.xlsx")</f>
        <v/>
      </c>
      <c r="T7">
        <f>HYPERLINK("https://klasma.github.io/Logging_HEDEMORA/kartor/A 58505-2022.png")</f>
        <v/>
      </c>
      <c r="U7">
        <f>HYPERLINK("https://klasma.github.io/Logging_HEDEMORA/knärot/A 58505-2022.png")</f>
        <v/>
      </c>
      <c r="V7">
        <f>HYPERLINK("https://klasma.github.io/Logging_HEDEMORA/klagomål/A 58505-2022.docx")</f>
        <v/>
      </c>
      <c r="W7">
        <f>HYPERLINK("https://klasma.github.io/Logging_HEDEMORA/klagomålsmail/A 58505-2022.docx")</f>
        <v/>
      </c>
      <c r="X7">
        <f>HYPERLINK("https://klasma.github.io/Logging_HEDEMORA/tillsyn/A 58505-2022.docx")</f>
        <v/>
      </c>
      <c r="Y7">
        <f>HYPERLINK("https://klasma.github.io/Logging_HEDEMORA/tillsynsmail/A 58505-2022.docx")</f>
        <v/>
      </c>
    </row>
    <row r="8" ht="15" customHeight="1">
      <c r="A8" t="inlineStr">
        <is>
          <t>A 40951-2018</t>
        </is>
      </c>
      <c r="B8" s="1" t="n">
        <v>43347</v>
      </c>
      <c r="C8" s="1" t="n">
        <v>45177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20.8</v>
      </c>
      <c r="H8" t="n">
        <v>2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7</v>
      </c>
      <c r="R8" s="2" t="inlineStr">
        <is>
          <t>Knärot
Garnlav
Ullticka
Mörk husmossa
Svavelriska
Vedticka
Blåsippa</t>
        </is>
      </c>
      <c r="S8">
        <f>HYPERLINK("https://klasma.github.io/Logging_HEDEMORA/artfynd/A 40951-2018.xlsx")</f>
        <v/>
      </c>
      <c r="T8">
        <f>HYPERLINK("https://klasma.github.io/Logging_HEDEMORA/kartor/A 40951-2018.png")</f>
        <v/>
      </c>
      <c r="U8">
        <f>HYPERLINK("https://klasma.github.io/Logging_HEDEMORA/knärot/A 40951-2018.png")</f>
        <v/>
      </c>
      <c r="V8">
        <f>HYPERLINK("https://klasma.github.io/Logging_HEDEMORA/klagomål/A 40951-2018.docx")</f>
        <v/>
      </c>
      <c r="W8">
        <f>HYPERLINK("https://klasma.github.io/Logging_HEDEMORA/klagomålsmail/A 40951-2018.docx")</f>
        <v/>
      </c>
      <c r="X8">
        <f>HYPERLINK("https://klasma.github.io/Logging_HEDEMORA/tillsyn/A 40951-2018.docx")</f>
        <v/>
      </c>
      <c r="Y8">
        <f>HYPERLINK("https://klasma.github.io/Logging_HEDEMORA/tillsynsmail/A 40951-2018.docx")</f>
        <v/>
      </c>
    </row>
    <row r="9" ht="15" customHeight="1">
      <c r="A9" t="inlineStr">
        <is>
          <t>A 54380-2020</t>
        </is>
      </c>
      <c r="B9" s="1" t="n">
        <v>44126</v>
      </c>
      <c r="C9" s="1" t="n">
        <v>45177</v>
      </c>
      <c r="D9" t="inlineStr">
        <is>
          <t>DALARNAS LÄN</t>
        </is>
      </c>
      <c r="E9" t="inlineStr">
        <is>
          <t>HEDEMORA</t>
        </is>
      </c>
      <c r="G9" t="n">
        <v>2.4</v>
      </c>
      <c r="H9" t="n">
        <v>3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7</v>
      </c>
      <c r="R9" s="2" t="inlineStr">
        <is>
          <t>Knärot
Bronshjon
Fjällig taggsvamp s.str.
Rödgul trumpetsvamp
Svavelriska
Vanlig groda
Revlummer</t>
        </is>
      </c>
      <c r="S9">
        <f>HYPERLINK("https://klasma.github.io/Logging_HEDEMORA/artfynd/A 54380-2020.xlsx")</f>
        <v/>
      </c>
      <c r="T9">
        <f>HYPERLINK("https://klasma.github.io/Logging_HEDEMORA/kartor/A 54380-2020.png")</f>
        <v/>
      </c>
      <c r="U9">
        <f>HYPERLINK("https://klasma.github.io/Logging_HEDEMORA/knärot/A 54380-2020.png")</f>
        <v/>
      </c>
      <c r="V9">
        <f>HYPERLINK("https://klasma.github.io/Logging_HEDEMORA/klagomål/A 54380-2020.docx")</f>
        <v/>
      </c>
      <c r="W9">
        <f>HYPERLINK("https://klasma.github.io/Logging_HEDEMORA/klagomålsmail/A 54380-2020.docx")</f>
        <v/>
      </c>
      <c r="X9">
        <f>HYPERLINK("https://klasma.github.io/Logging_HEDEMORA/tillsyn/A 54380-2020.docx")</f>
        <v/>
      </c>
      <c r="Y9">
        <f>HYPERLINK("https://klasma.github.io/Logging_HEDEMORA/tillsynsmail/A 54380-2020.docx")</f>
        <v/>
      </c>
    </row>
    <row r="10" ht="15" customHeight="1">
      <c r="A10" t="inlineStr">
        <is>
          <t>A 73456-2021</t>
        </is>
      </c>
      <c r="B10" s="1" t="n">
        <v>44551</v>
      </c>
      <c r="C10" s="1" t="n">
        <v>45177</v>
      </c>
      <c r="D10" t="inlineStr">
        <is>
          <t>DALARNAS LÄN</t>
        </is>
      </c>
      <c r="E10" t="inlineStr">
        <is>
          <t>HEDEMORA</t>
        </is>
      </c>
      <c r="G10" t="n">
        <v>5.9</v>
      </c>
      <c r="H10" t="n">
        <v>5</v>
      </c>
      <c r="I10" t="n">
        <v>1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Slaguggla
Spillkråka
Talltita
Ullticka
Vedticka
Fläcknycklar</t>
        </is>
      </c>
      <c r="S10">
        <f>HYPERLINK("https://klasma.github.io/Logging_HEDEMORA/artfynd/A 73456-2021.xlsx")</f>
        <v/>
      </c>
      <c r="T10">
        <f>HYPERLINK("https://klasma.github.io/Logging_HEDEMORA/kartor/A 73456-2021.png")</f>
        <v/>
      </c>
      <c r="U10">
        <f>HYPERLINK("https://klasma.github.io/Logging_HEDEMORA/knärot/A 73456-2021.png")</f>
        <v/>
      </c>
      <c r="V10">
        <f>HYPERLINK("https://klasma.github.io/Logging_HEDEMORA/klagomål/A 73456-2021.docx")</f>
        <v/>
      </c>
      <c r="W10">
        <f>HYPERLINK("https://klasma.github.io/Logging_HEDEMORA/klagomålsmail/A 73456-2021.docx")</f>
        <v/>
      </c>
      <c r="X10">
        <f>HYPERLINK("https://klasma.github.io/Logging_HEDEMORA/tillsyn/A 73456-2021.docx")</f>
        <v/>
      </c>
      <c r="Y10">
        <f>HYPERLINK("https://klasma.github.io/Logging_HEDEMORA/tillsynsmail/A 73456-2021.docx")</f>
        <v/>
      </c>
    </row>
    <row r="11" ht="15" customHeight="1">
      <c r="A11" t="inlineStr">
        <is>
          <t>A 18040-2021</t>
        </is>
      </c>
      <c r="B11" s="1" t="n">
        <v>44302</v>
      </c>
      <c r="C11" s="1" t="n">
        <v>45177</v>
      </c>
      <c r="D11" t="inlineStr">
        <is>
          <t>DALARNAS LÄN</t>
        </is>
      </c>
      <c r="E11" t="inlineStr">
        <is>
          <t>HEDEMORA</t>
        </is>
      </c>
      <c r="G11" t="n">
        <v>17.3</v>
      </c>
      <c r="H11" t="n">
        <v>2</v>
      </c>
      <c r="I11" t="n">
        <v>2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6</v>
      </c>
      <c r="R11" s="2" t="inlineStr">
        <is>
          <t>Knärot
Kortskaftad ärgspik
Tretåig hackspett
Ullticka
Bollvitmossa
Vedticka</t>
        </is>
      </c>
      <c r="S11">
        <f>HYPERLINK("https://klasma.github.io/Logging_HEDEMORA/artfynd/A 18040-2021.xlsx")</f>
        <v/>
      </c>
      <c r="T11">
        <f>HYPERLINK("https://klasma.github.io/Logging_HEDEMORA/kartor/A 18040-2021.png")</f>
        <v/>
      </c>
      <c r="U11">
        <f>HYPERLINK("https://klasma.github.io/Logging_HEDEMORA/knärot/A 18040-2021.png")</f>
        <v/>
      </c>
      <c r="V11">
        <f>HYPERLINK("https://klasma.github.io/Logging_HEDEMORA/klagomål/A 18040-2021.docx")</f>
        <v/>
      </c>
      <c r="W11">
        <f>HYPERLINK("https://klasma.github.io/Logging_HEDEMORA/klagomålsmail/A 18040-2021.docx")</f>
        <v/>
      </c>
      <c r="X11">
        <f>HYPERLINK("https://klasma.github.io/Logging_HEDEMORA/tillsyn/A 18040-2021.docx")</f>
        <v/>
      </c>
      <c r="Y11">
        <f>HYPERLINK("https://klasma.github.io/Logging_HEDEMORA/tillsynsmail/A 18040-2021.docx")</f>
        <v/>
      </c>
    </row>
    <row r="12" ht="15" customHeight="1">
      <c r="A12" t="inlineStr">
        <is>
          <t>A 49876-2021</t>
        </is>
      </c>
      <c r="B12" s="1" t="n">
        <v>44455</v>
      </c>
      <c r="C12" s="1" t="n">
        <v>45177</v>
      </c>
      <c r="D12" t="inlineStr">
        <is>
          <t>DALARNAS LÄN</t>
        </is>
      </c>
      <c r="E12" t="inlineStr">
        <is>
          <t>HEDEMORA</t>
        </is>
      </c>
      <c r="G12" t="n">
        <v>6.3</v>
      </c>
      <c r="H12" t="n">
        <v>1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Motaggsvamp
Ullticka
Blomkålssvamp
Bronshjon
Gullgröppa</t>
        </is>
      </c>
      <c r="S12">
        <f>HYPERLINK("https://klasma.github.io/Logging_HEDEMORA/artfynd/A 49876-2021.xlsx")</f>
        <v/>
      </c>
      <c r="T12">
        <f>HYPERLINK("https://klasma.github.io/Logging_HEDEMORA/kartor/A 49876-2021.png")</f>
        <v/>
      </c>
      <c r="U12">
        <f>HYPERLINK("https://klasma.github.io/Logging_HEDEMORA/knärot/A 49876-2021.png")</f>
        <v/>
      </c>
      <c r="V12">
        <f>HYPERLINK("https://klasma.github.io/Logging_HEDEMORA/klagomål/A 49876-2021.docx")</f>
        <v/>
      </c>
      <c r="W12">
        <f>HYPERLINK("https://klasma.github.io/Logging_HEDEMORA/klagomålsmail/A 49876-2021.docx")</f>
        <v/>
      </c>
      <c r="X12">
        <f>HYPERLINK("https://klasma.github.io/Logging_HEDEMORA/tillsyn/A 49876-2021.docx")</f>
        <v/>
      </c>
      <c r="Y12">
        <f>HYPERLINK("https://klasma.github.io/Logging_HEDEMORA/tillsynsmail/A 49876-2021.docx")</f>
        <v/>
      </c>
    </row>
    <row r="13" ht="15" customHeight="1">
      <c r="A13" t="inlineStr">
        <is>
          <t>A 31534-2021</t>
        </is>
      </c>
      <c r="B13" s="1" t="n">
        <v>44369</v>
      </c>
      <c r="C13" s="1" t="n">
        <v>45177</v>
      </c>
      <c r="D13" t="inlineStr">
        <is>
          <t>DALARNAS LÄN</t>
        </is>
      </c>
      <c r="E13" t="inlineStr">
        <is>
          <t>HEDEMORA</t>
        </is>
      </c>
      <c r="F13" t="inlineStr">
        <is>
          <t>Sveaskog</t>
        </is>
      </c>
      <c r="G13" t="n">
        <v>1.9</v>
      </c>
      <c r="H13" t="n">
        <v>2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Spillkråka
Bollvitmossa
Bronshjon
Källpraktmossa
Vanlig groda</t>
        </is>
      </c>
      <c r="S13">
        <f>HYPERLINK("https://klasma.github.io/Logging_HEDEMORA/artfynd/A 31534-2021.xlsx")</f>
        <v/>
      </c>
      <c r="T13">
        <f>HYPERLINK("https://klasma.github.io/Logging_HEDEMORA/kartor/A 31534-2021.png")</f>
        <v/>
      </c>
      <c r="V13">
        <f>HYPERLINK("https://klasma.github.io/Logging_HEDEMORA/klagomål/A 31534-2021.docx")</f>
        <v/>
      </c>
      <c r="W13">
        <f>HYPERLINK("https://klasma.github.io/Logging_HEDEMORA/klagomålsmail/A 31534-2021.docx")</f>
        <v/>
      </c>
      <c r="X13">
        <f>HYPERLINK("https://klasma.github.io/Logging_HEDEMORA/tillsyn/A 31534-2021.docx")</f>
        <v/>
      </c>
      <c r="Y13">
        <f>HYPERLINK("https://klasma.github.io/Logging_HEDEMORA/tillsynsmail/A 31534-2021.docx")</f>
        <v/>
      </c>
    </row>
    <row r="14" ht="15" customHeight="1">
      <c r="A14" t="inlineStr">
        <is>
          <t>A 70571-2018</t>
        </is>
      </c>
      <c r="B14" s="1" t="n">
        <v>43451</v>
      </c>
      <c r="C14" s="1" t="n">
        <v>45177</v>
      </c>
      <c r="D14" t="inlineStr">
        <is>
          <t>DALARNAS LÄN</t>
        </is>
      </c>
      <c r="E14" t="inlineStr">
        <is>
          <t>HEDEMORA</t>
        </is>
      </c>
      <c r="F14" t="inlineStr">
        <is>
          <t>Sveaskog</t>
        </is>
      </c>
      <c r="G14" t="n">
        <v>4.2</v>
      </c>
      <c r="H14" t="n">
        <v>4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Duvhök
Rödvingetrast
Spillkråka
Vanlig groda</t>
        </is>
      </c>
      <c r="S14">
        <f>HYPERLINK("https://klasma.github.io/Logging_HEDEMORA/artfynd/A 70571-2018.xlsx")</f>
        <v/>
      </c>
      <c r="T14">
        <f>HYPERLINK("https://klasma.github.io/Logging_HEDEMORA/kartor/A 70571-2018.png")</f>
        <v/>
      </c>
      <c r="V14">
        <f>HYPERLINK("https://klasma.github.io/Logging_HEDEMORA/klagomål/A 70571-2018.docx")</f>
        <v/>
      </c>
      <c r="W14">
        <f>HYPERLINK("https://klasma.github.io/Logging_HEDEMORA/klagomålsmail/A 70571-2018.docx")</f>
        <v/>
      </c>
      <c r="X14">
        <f>HYPERLINK("https://klasma.github.io/Logging_HEDEMORA/tillsyn/A 70571-2018.docx")</f>
        <v/>
      </c>
      <c r="Y14">
        <f>HYPERLINK("https://klasma.github.io/Logging_HEDEMORA/tillsynsmail/A 70571-2018.docx")</f>
        <v/>
      </c>
    </row>
    <row r="15" ht="15" customHeight="1">
      <c r="A15" t="inlineStr">
        <is>
          <t>A 14376-2019</t>
        </is>
      </c>
      <c r="B15" s="1" t="n">
        <v>43536</v>
      </c>
      <c r="C15" s="1" t="n">
        <v>45177</v>
      </c>
      <c r="D15" t="inlineStr">
        <is>
          <t>DALARNAS LÄN</t>
        </is>
      </c>
      <c r="E15" t="inlineStr">
        <is>
          <t>HEDEMORA</t>
        </is>
      </c>
      <c r="F15" t="inlineStr">
        <is>
          <t>Sveaskog</t>
        </is>
      </c>
      <c r="G15" t="n">
        <v>1.3</v>
      </c>
      <c r="H15" t="n">
        <v>4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Drillsnäppa
Svartvit flugsnappare
Utter
Vanlig groda</t>
        </is>
      </c>
      <c r="S15">
        <f>HYPERLINK("https://klasma.github.io/Logging_HEDEMORA/artfynd/A 14376-2019.xlsx")</f>
        <v/>
      </c>
      <c r="T15">
        <f>HYPERLINK("https://klasma.github.io/Logging_HEDEMORA/kartor/A 14376-2019.png")</f>
        <v/>
      </c>
      <c r="V15">
        <f>HYPERLINK("https://klasma.github.io/Logging_HEDEMORA/klagomål/A 14376-2019.docx")</f>
        <v/>
      </c>
      <c r="W15">
        <f>HYPERLINK("https://klasma.github.io/Logging_HEDEMORA/klagomålsmail/A 14376-2019.docx")</f>
        <v/>
      </c>
      <c r="X15">
        <f>HYPERLINK("https://klasma.github.io/Logging_HEDEMORA/tillsyn/A 14376-2019.docx")</f>
        <v/>
      </c>
      <c r="Y15">
        <f>HYPERLINK("https://klasma.github.io/Logging_HEDEMORA/tillsynsmail/A 14376-2019.docx")</f>
        <v/>
      </c>
    </row>
    <row r="16" ht="15" customHeight="1">
      <c r="A16" t="inlineStr">
        <is>
          <t>A 45872-2021</t>
        </is>
      </c>
      <c r="B16" s="1" t="n">
        <v>44441</v>
      </c>
      <c r="C16" s="1" t="n">
        <v>45177</v>
      </c>
      <c r="D16" t="inlineStr">
        <is>
          <t>DALARNAS LÄN</t>
        </is>
      </c>
      <c r="E16" t="inlineStr">
        <is>
          <t>HEDEMORA</t>
        </is>
      </c>
      <c r="G16" t="n">
        <v>4.3</v>
      </c>
      <c r="H16" t="n">
        <v>1</v>
      </c>
      <c r="I16" t="n">
        <v>3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Spillkråka
Bollvitmossa
Gulnål
Rödgul trumpetsvamp</t>
        </is>
      </c>
      <c r="S16">
        <f>HYPERLINK("https://klasma.github.io/Logging_HEDEMORA/artfynd/A 45872-2021.xlsx")</f>
        <v/>
      </c>
      <c r="T16">
        <f>HYPERLINK("https://klasma.github.io/Logging_HEDEMORA/kartor/A 45872-2021.png")</f>
        <v/>
      </c>
      <c r="V16">
        <f>HYPERLINK("https://klasma.github.io/Logging_HEDEMORA/klagomål/A 45872-2021.docx")</f>
        <v/>
      </c>
      <c r="W16">
        <f>HYPERLINK("https://klasma.github.io/Logging_HEDEMORA/klagomålsmail/A 45872-2021.docx")</f>
        <v/>
      </c>
      <c r="X16">
        <f>HYPERLINK("https://klasma.github.io/Logging_HEDEMORA/tillsyn/A 45872-2021.docx")</f>
        <v/>
      </c>
      <c r="Y16">
        <f>HYPERLINK("https://klasma.github.io/Logging_HEDEMORA/tillsynsmail/A 45872-2021.docx")</f>
        <v/>
      </c>
    </row>
    <row r="17" ht="15" customHeight="1">
      <c r="A17" t="inlineStr">
        <is>
          <t>A 49872-2021</t>
        </is>
      </c>
      <c r="B17" s="1" t="n">
        <v>44455</v>
      </c>
      <c r="C17" s="1" t="n">
        <v>45177</v>
      </c>
      <c r="D17" t="inlineStr">
        <is>
          <t>DALARNAS LÄN</t>
        </is>
      </c>
      <c r="E17" t="inlineStr">
        <is>
          <t>HEDEMORA</t>
        </is>
      </c>
      <c r="G17" t="n">
        <v>3.4</v>
      </c>
      <c r="H17" t="n">
        <v>3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Blåsippa
Revlummer</t>
        </is>
      </c>
      <c r="S17">
        <f>HYPERLINK("https://klasma.github.io/Logging_HEDEMORA/artfynd/A 49872-2021.xlsx")</f>
        <v/>
      </c>
      <c r="T17">
        <f>HYPERLINK("https://klasma.github.io/Logging_HEDEMORA/kartor/A 49872-2021.png")</f>
        <v/>
      </c>
      <c r="U17">
        <f>HYPERLINK("https://klasma.github.io/Logging_HEDEMORA/knärot/A 49872-2021.png")</f>
        <v/>
      </c>
      <c r="V17">
        <f>HYPERLINK("https://klasma.github.io/Logging_HEDEMORA/klagomål/A 49872-2021.docx")</f>
        <v/>
      </c>
      <c r="W17">
        <f>HYPERLINK("https://klasma.github.io/Logging_HEDEMORA/klagomålsmail/A 49872-2021.docx")</f>
        <v/>
      </c>
      <c r="X17">
        <f>HYPERLINK("https://klasma.github.io/Logging_HEDEMORA/tillsyn/A 49872-2021.docx")</f>
        <v/>
      </c>
      <c r="Y17">
        <f>HYPERLINK("https://klasma.github.io/Logging_HEDEMORA/tillsynsmail/A 49872-2021.docx")</f>
        <v/>
      </c>
    </row>
    <row r="18" ht="15" customHeight="1">
      <c r="A18" t="inlineStr">
        <is>
          <t>A 58719-2021</t>
        </is>
      </c>
      <c r="B18" s="1" t="n">
        <v>44489</v>
      </c>
      <c r="C18" s="1" t="n">
        <v>45177</v>
      </c>
      <c r="D18" t="inlineStr">
        <is>
          <t>DALARNAS LÄN</t>
        </is>
      </c>
      <c r="E18" t="inlineStr">
        <is>
          <t>HEDEMORA</t>
        </is>
      </c>
      <c r="G18" t="n">
        <v>3</v>
      </c>
      <c r="H18" t="n">
        <v>1</v>
      </c>
      <c r="I18" t="n">
        <v>3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4</v>
      </c>
      <c r="R18" s="2" t="inlineStr">
        <is>
          <t>Knärot
Blomkålssvamp
Bronshjon
Dropptaggsvamp</t>
        </is>
      </c>
      <c r="S18">
        <f>HYPERLINK("https://klasma.github.io/Logging_HEDEMORA/artfynd/A 58719-2021.xlsx")</f>
        <v/>
      </c>
      <c r="T18">
        <f>HYPERLINK("https://klasma.github.io/Logging_HEDEMORA/kartor/A 58719-2021.png")</f>
        <v/>
      </c>
      <c r="U18">
        <f>HYPERLINK("https://klasma.github.io/Logging_HEDEMORA/knärot/A 58719-2021.png")</f>
        <v/>
      </c>
      <c r="V18">
        <f>HYPERLINK("https://klasma.github.io/Logging_HEDEMORA/klagomål/A 58719-2021.docx")</f>
        <v/>
      </c>
      <c r="W18">
        <f>HYPERLINK("https://klasma.github.io/Logging_HEDEMORA/klagomålsmail/A 58719-2021.docx")</f>
        <v/>
      </c>
      <c r="X18">
        <f>HYPERLINK("https://klasma.github.io/Logging_HEDEMORA/tillsyn/A 58719-2021.docx")</f>
        <v/>
      </c>
      <c r="Y18">
        <f>HYPERLINK("https://klasma.github.io/Logging_HEDEMORA/tillsynsmail/A 58719-2021.docx")</f>
        <v/>
      </c>
    </row>
    <row r="19" ht="15" customHeight="1">
      <c r="A19" t="inlineStr">
        <is>
          <t>A 57643-2022</t>
        </is>
      </c>
      <c r="B19" s="1" t="n">
        <v>44897</v>
      </c>
      <c r="C19" s="1" t="n">
        <v>45177</v>
      </c>
      <c r="D19" t="inlineStr">
        <is>
          <t>DALARNAS LÄN</t>
        </is>
      </c>
      <c r="E19" t="inlineStr">
        <is>
          <t>HEDEMORA</t>
        </is>
      </c>
      <c r="G19" t="n">
        <v>8</v>
      </c>
      <c r="H19" t="n">
        <v>3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Knärot
Spillkråka
Bronshjon
Fläcknycklar</t>
        </is>
      </c>
      <c r="S19">
        <f>HYPERLINK("https://klasma.github.io/Logging_HEDEMORA/artfynd/A 57643-2022.xlsx")</f>
        <v/>
      </c>
      <c r="T19">
        <f>HYPERLINK("https://klasma.github.io/Logging_HEDEMORA/kartor/A 57643-2022.png")</f>
        <v/>
      </c>
      <c r="U19">
        <f>HYPERLINK("https://klasma.github.io/Logging_HEDEMORA/knärot/A 57643-2022.png")</f>
        <v/>
      </c>
      <c r="V19">
        <f>HYPERLINK("https://klasma.github.io/Logging_HEDEMORA/klagomål/A 57643-2022.docx")</f>
        <v/>
      </c>
      <c r="W19">
        <f>HYPERLINK("https://klasma.github.io/Logging_HEDEMORA/klagomålsmail/A 57643-2022.docx")</f>
        <v/>
      </c>
      <c r="X19">
        <f>HYPERLINK("https://klasma.github.io/Logging_HEDEMORA/tillsyn/A 57643-2022.docx")</f>
        <v/>
      </c>
      <c r="Y19">
        <f>HYPERLINK("https://klasma.github.io/Logging_HEDEMORA/tillsynsmail/A 57643-2022.docx")</f>
        <v/>
      </c>
    </row>
    <row r="20" ht="15" customHeight="1">
      <c r="A20" t="inlineStr">
        <is>
          <t>A 49272-2020</t>
        </is>
      </c>
      <c r="B20" s="1" t="n">
        <v>44105</v>
      </c>
      <c r="C20" s="1" t="n">
        <v>45177</v>
      </c>
      <c r="D20" t="inlineStr">
        <is>
          <t>DALARNAS LÄN</t>
        </is>
      </c>
      <c r="E20" t="inlineStr">
        <is>
          <t>HEDEMORA</t>
        </is>
      </c>
      <c r="F20" t="inlineStr">
        <is>
          <t>Sveaskog</t>
        </is>
      </c>
      <c r="G20" t="n">
        <v>2.5</v>
      </c>
      <c r="H20" t="n">
        <v>2</v>
      </c>
      <c r="I20" t="n">
        <v>0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3</v>
      </c>
      <c r="R20" s="2" t="inlineStr">
        <is>
          <t>Knärot
Spillkråka
Tallticka</t>
        </is>
      </c>
      <c r="S20">
        <f>HYPERLINK("https://klasma.github.io/Logging_HEDEMORA/artfynd/A 49272-2020.xlsx")</f>
        <v/>
      </c>
      <c r="T20">
        <f>HYPERLINK("https://klasma.github.io/Logging_HEDEMORA/kartor/A 49272-2020.png")</f>
        <v/>
      </c>
      <c r="U20">
        <f>HYPERLINK("https://klasma.github.io/Logging_HEDEMORA/knärot/A 49272-2020.png")</f>
        <v/>
      </c>
      <c r="V20">
        <f>HYPERLINK("https://klasma.github.io/Logging_HEDEMORA/klagomål/A 49272-2020.docx")</f>
        <v/>
      </c>
      <c r="W20">
        <f>HYPERLINK("https://klasma.github.io/Logging_HEDEMORA/klagomålsmail/A 49272-2020.docx")</f>
        <v/>
      </c>
      <c r="X20">
        <f>HYPERLINK("https://klasma.github.io/Logging_HEDEMORA/tillsyn/A 49272-2020.docx")</f>
        <v/>
      </c>
      <c r="Y20">
        <f>HYPERLINK("https://klasma.github.io/Logging_HEDEMORA/tillsynsmail/A 49272-2020.docx")</f>
        <v/>
      </c>
    </row>
    <row r="21" ht="15" customHeight="1">
      <c r="A21" t="inlineStr">
        <is>
          <t>A 55022-2020</t>
        </is>
      </c>
      <c r="B21" s="1" t="n">
        <v>44130</v>
      </c>
      <c r="C21" s="1" t="n">
        <v>45177</v>
      </c>
      <c r="D21" t="inlineStr">
        <is>
          <t>DALARNAS LÄN</t>
        </is>
      </c>
      <c r="E21" t="inlineStr">
        <is>
          <t>HEDEMORA</t>
        </is>
      </c>
      <c r="F21" t="inlineStr">
        <is>
          <t>Sveaskog</t>
        </is>
      </c>
      <c r="G21" t="n">
        <v>3.2</v>
      </c>
      <c r="H21" t="n">
        <v>1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Garnlav
Ullticka</t>
        </is>
      </c>
      <c r="S21">
        <f>HYPERLINK("https://klasma.github.io/Logging_HEDEMORA/artfynd/A 55022-2020.xlsx")</f>
        <v/>
      </c>
      <c r="T21">
        <f>HYPERLINK("https://klasma.github.io/Logging_HEDEMORA/kartor/A 55022-2020.png")</f>
        <v/>
      </c>
      <c r="U21">
        <f>HYPERLINK("https://klasma.github.io/Logging_HEDEMORA/knärot/A 55022-2020.png")</f>
        <v/>
      </c>
      <c r="V21">
        <f>HYPERLINK("https://klasma.github.io/Logging_HEDEMORA/klagomål/A 55022-2020.docx")</f>
        <v/>
      </c>
      <c r="W21">
        <f>HYPERLINK("https://klasma.github.io/Logging_HEDEMORA/klagomålsmail/A 55022-2020.docx")</f>
        <v/>
      </c>
      <c r="X21">
        <f>HYPERLINK("https://klasma.github.io/Logging_HEDEMORA/tillsyn/A 55022-2020.docx")</f>
        <v/>
      </c>
      <c r="Y21">
        <f>HYPERLINK("https://klasma.github.io/Logging_HEDEMORA/tillsynsmail/A 55022-2020.docx")</f>
        <v/>
      </c>
    </row>
    <row r="22" ht="15" customHeight="1">
      <c r="A22" t="inlineStr">
        <is>
          <t>A 29213-2021</t>
        </is>
      </c>
      <c r="B22" s="1" t="n">
        <v>44359</v>
      </c>
      <c r="C22" s="1" t="n">
        <v>45177</v>
      </c>
      <c r="D22" t="inlineStr">
        <is>
          <t>DALARNAS LÄN</t>
        </is>
      </c>
      <c r="E22" t="inlineStr">
        <is>
          <t>HEDEMORA</t>
        </is>
      </c>
      <c r="F22" t="inlineStr">
        <is>
          <t>Sveaskog</t>
        </is>
      </c>
      <c r="G22" t="n">
        <v>1.1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Bronshjon
Underviol</t>
        </is>
      </c>
      <c r="S22">
        <f>HYPERLINK("https://klasma.github.io/Logging_HEDEMORA/artfynd/A 29213-2021.xlsx")</f>
        <v/>
      </c>
      <c r="T22">
        <f>HYPERLINK("https://klasma.github.io/Logging_HEDEMORA/kartor/A 29213-2021.png")</f>
        <v/>
      </c>
      <c r="U22">
        <f>HYPERLINK("https://klasma.github.io/Logging_HEDEMORA/knärot/A 29213-2021.png")</f>
        <v/>
      </c>
      <c r="V22">
        <f>HYPERLINK("https://klasma.github.io/Logging_HEDEMORA/klagomål/A 29213-2021.docx")</f>
        <v/>
      </c>
      <c r="W22">
        <f>HYPERLINK("https://klasma.github.io/Logging_HEDEMORA/klagomålsmail/A 29213-2021.docx")</f>
        <v/>
      </c>
      <c r="X22">
        <f>HYPERLINK("https://klasma.github.io/Logging_HEDEMORA/tillsyn/A 29213-2021.docx")</f>
        <v/>
      </c>
      <c r="Y22">
        <f>HYPERLINK("https://klasma.github.io/Logging_HEDEMORA/tillsynsmail/A 29213-2021.docx")</f>
        <v/>
      </c>
    </row>
    <row r="23" ht="15" customHeight="1">
      <c r="A23" t="inlineStr">
        <is>
          <t>A 34360-2021</t>
        </is>
      </c>
      <c r="B23" s="1" t="n">
        <v>44379</v>
      </c>
      <c r="C23" s="1" t="n">
        <v>45177</v>
      </c>
      <c r="D23" t="inlineStr">
        <is>
          <t>DALARNAS LÄN</t>
        </is>
      </c>
      <c r="E23" t="inlineStr">
        <is>
          <t>HEDEMORA</t>
        </is>
      </c>
      <c r="F23" t="inlineStr">
        <is>
          <t>Sveaskog</t>
        </is>
      </c>
      <c r="G23" t="n">
        <v>3.6</v>
      </c>
      <c r="H23" t="n">
        <v>2</v>
      </c>
      <c r="I23" t="n">
        <v>1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Spillkråka
Bronshjon</t>
        </is>
      </c>
      <c r="S23">
        <f>HYPERLINK("https://klasma.github.io/Logging_HEDEMORA/artfynd/A 34360-2021.xlsx")</f>
        <v/>
      </c>
      <c r="T23">
        <f>HYPERLINK("https://klasma.github.io/Logging_HEDEMORA/kartor/A 34360-2021.png")</f>
        <v/>
      </c>
      <c r="U23">
        <f>HYPERLINK("https://klasma.github.io/Logging_HEDEMORA/knärot/A 34360-2021.png")</f>
        <v/>
      </c>
      <c r="V23">
        <f>HYPERLINK("https://klasma.github.io/Logging_HEDEMORA/klagomål/A 34360-2021.docx")</f>
        <v/>
      </c>
      <c r="W23">
        <f>HYPERLINK("https://klasma.github.io/Logging_HEDEMORA/klagomålsmail/A 34360-2021.docx")</f>
        <v/>
      </c>
      <c r="X23">
        <f>HYPERLINK("https://klasma.github.io/Logging_HEDEMORA/tillsyn/A 34360-2021.docx")</f>
        <v/>
      </c>
      <c r="Y23">
        <f>HYPERLINK("https://klasma.github.io/Logging_HEDEMORA/tillsynsmail/A 34360-2021.docx")</f>
        <v/>
      </c>
    </row>
    <row r="24" ht="15" customHeight="1">
      <c r="A24" t="inlineStr">
        <is>
          <t>A 2409-2022</t>
        </is>
      </c>
      <c r="B24" s="1" t="n">
        <v>44579</v>
      </c>
      <c r="C24" s="1" t="n">
        <v>45177</v>
      </c>
      <c r="D24" t="inlineStr">
        <is>
          <t>DALARNAS LÄN</t>
        </is>
      </c>
      <c r="E24" t="inlineStr">
        <is>
          <t>HEDEMORA</t>
        </is>
      </c>
      <c r="G24" t="n">
        <v>3.1</v>
      </c>
      <c r="H24" t="n">
        <v>1</v>
      </c>
      <c r="I24" t="n">
        <v>1</v>
      </c>
      <c r="J24" t="n">
        <v>1</v>
      </c>
      <c r="K24" t="n">
        <v>1</v>
      </c>
      <c r="L24" t="n">
        <v>0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Knärot
Ullticka
Vedticka</t>
        </is>
      </c>
      <c r="S24">
        <f>HYPERLINK("https://klasma.github.io/Logging_HEDEMORA/artfynd/A 2409-2022.xlsx")</f>
        <v/>
      </c>
      <c r="T24">
        <f>HYPERLINK("https://klasma.github.io/Logging_HEDEMORA/kartor/A 2409-2022.png")</f>
        <v/>
      </c>
      <c r="U24">
        <f>HYPERLINK("https://klasma.github.io/Logging_HEDEMORA/knärot/A 2409-2022.png")</f>
        <v/>
      </c>
      <c r="V24">
        <f>HYPERLINK("https://klasma.github.io/Logging_HEDEMORA/klagomål/A 2409-2022.docx")</f>
        <v/>
      </c>
      <c r="W24">
        <f>HYPERLINK("https://klasma.github.io/Logging_HEDEMORA/klagomålsmail/A 2409-2022.docx")</f>
        <v/>
      </c>
      <c r="X24">
        <f>HYPERLINK("https://klasma.github.io/Logging_HEDEMORA/tillsyn/A 2409-2022.docx")</f>
        <v/>
      </c>
      <c r="Y24">
        <f>HYPERLINK("https://klasma.github.io/Logging_HEDEMORA/tillsynsmail/A 2409-2022.docx")</f>
        <v/>
      </c>
    </row>
    <row r="25" ht="15" customHeight="1">
      <c r="A25" t="inlineStr">
        <is>
          <t>A 4177-2022</t>
        </is>
      </c>
      <c r="B25" s="1" t="n">
        <v>44588</v>
      </c>
      <c r="C25" s="1" t="n">
        <v>45177</v>
      </c>
      <c r="D25" t="inlineStr">
        <is>
          <t>DALARNAS LÄN</t>
        </is>
      </c>
      <c r="E25" t="inlineStr">
        <is>
          <t>HEDEMORA</t>
        </is>
      </c>
      <c r="G25" t="n">
        <v>5.3</v>
      </c>
      <c r="H25" t="n">
        <v>2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Knärot
Bronshjon
Fläcknycklar</t>
        </is>
      </c>
      <c r="S25">
        <f>HYPERLINK("https://klasma.github.io/Logging_HEDEMORA/artfynd/A 4177-2022.xlsx")</f>
        <v/>
      </c>
      <c r="T25">
        <f>HYPERLINK("https://klasma.github.io/Logging_HEDEMORA/kartor/A 4177-2022.png")</f>
        <v/>
      </c>
      <c r="U25">
        <f>HYPERLINK("https://klasma.github.io/Logging_HEDEMORA/knärot/A 4177-2022.png")</f>
        <v/>
      </c>
      <c r="V25">
        <f>HYPERLINK("https://klasma.github.io/Logging_HEDEMORA/klagomål/A 4177-2022.docx")</f>
        <v/>
      </c>
      <c r="W25">
        <f>HYPERLINK("https://klasma.github.io/Logging_HEDEMORA/klagomålsmail/A 4177-2022.docx")</f>
        <v/>
      </c>
      <c r="X25">
        <f>HYPERLINK("https://klasma.github.io/Logging_HEDEMORA/tillsyn/A 4177-2022.docx")</f>
        <v/>
      </c>
      <c r="Y25">
        <f>HYPERLINK("https://klasma.github.io/Logging_HEDEMORA/tillsynsmail/A 4177-2022.docx")</f>
        <v/>
      </c>
    </row>
    <row r="26" ht="15" customHeight="1">
      <c r="A26" t="inlineStr">
        <is>
          <t>A 4540-2019</t>
        </is>
      </c>
      <c r="B26" s="1" t="n">
        <v>43486</v>
      </c>
      <c r="C26" s="1" t="n">
        <v>45177</v>
      </c>
      <c r="D26" t="inlineStr">
        <is>
          <t>DALARNAS LÄN</t>
        </is>
      </c>
      <c r="E26" t="inlineStr">
        <is>
          <t>HEDEMORA</t>
        </is>
      </c>
      <c r="F26" t="inlineStr">
        <is>
          <t>Sveaskog</t>
        </is>
      </c>
      <c r="G26" t="n">
        <v>8.199999999999999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Spillkråka
Utter</t>
        </is>
      </c>
      <c r="S26">
        <f>HYPERLINK("https://klasma.github.io/Logging_HEDEMORA/artfynd/A 4540-2019.xlsx")</f>
        <v/>
      </c>
      <c r="T26">
        <f>HYPERLINK("https://klasma.github.io/Logging_HEDEMORA/kartor/A 4540-2019.png")</f>
        <v/>
      </c>
      <c r="V26">
        <f>HYPERLINK("https://klasma.github.io/Logging_HEDEMORA/klagomål/A 4540-2019.docx")</f>
        <v/>
      </c>
      <c r="W26">
        <f>HYPERLINK("https://klasma.github.io/Logging_HEDEMORA/klagomålsmail/A 4540-2019.docx")</f>
        <v/>
      </c>
      <c r="X26">
        <f>HYPERLINK("https://klasma.github.io/Logging_HEDEMORA/tillsyn/A 4540-2019.docx")</f>
        <v/>
      </c>
      <c r="Y26">
        <f>HYPERLINK("https://klasma.github.io/Logging_HEDEMORA/tillsynsmail/A 4540-2019.docx")</f>
        <v/>
      </c>
    </row>
    <row r="27" ht="15" customHeight="1">
      <c r="A27" t="inlineStr">
        <is>
          <t>A 49294-2019</t>
        </is>
      </c>
      <c r="B27" s="1" t="n">
        <v>43731</v>
      </c>
      <c r="C27" s="1" t="n">
        <v>45177</v>
      </c>
      <c r="D27" t="inlineStr">
        <is>
          <t>DALARNAS LÄN</t>
        </is>
      </c>
      <c r="E27" t="inlineStr">
        <is>
          <t>HEDEMORA</t>
        </is>
      </c>
      <c r="F27" t="inlineStr">
        <is>
          <t>Sveaskog</t>
        </is>
      </c>
      <c r="G27" t="n">
        <v>7.7</v>
      </c>
      <c r="H27" t="n">
        <v>2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Nordfladdermus
Vattenfladdermus</t>
        </is>
      </c>
      <c r="S27">
        <f>HYPERLINK("https://klasma.github.io/Logging_HEDEMORA/artfynd/A 49294-2019.xlsx")</f>
        <v/>
      </c>
      <c r="T27">
        <f>HYPERLINK("https://klasma.github.io/Logging_HEDEMORA/kartor/A 49294-2019.png")</f>
        <v/>
      </c>
      <c r="V27">
        <f>HYPERLINK("https://klasma.github.io/Logging_HEDEMORA/klagomål/A 49294-2019.docx")</f>
        <v/>
      </c>
      <c r="W27">
        <f>HYPERLINK("https://klasma.github.io/Logging_HEDEMORA/klagomålsmail/A 49294-2019.docx")</f>
        <v/>
      </c>
      <c r="X27">
        <f>HYPERLINK("https://klasma.github.io/Logging_HEDEMORA/tillsyn/A 49294-2019.docx")</f>
        <v/>
      </c>
      <c r="Y27">
        <f>HYPERLINK("https://klasma.github.io/Logging_HEDEMORA/tillsynsmail/A 49294-2019.docx")</f>
        <v/>
      </c>
    </row>
    <row r="28" ht="15" customHeight="1">
      <c r="A28" t="inlineStr">
        <is>
          <t>A 7808-2020</t>
        </is>
      </c>
      <c r="B28" s="1" t="n">
        <v>43873</v>
      </c>
      <c r="C28" s="1" t="n">
        <v>45177</v>
      </c>
      <c r="D28" t="inlineStr">
        <is>
          <t>DALARNAS LÄN</t>
        </is>
      </c>
      <c r="E28" t="inlineStr">
        <is>
          <t>HEDEMORA</t>
        </is>
      </c>
      <c r="G28" t="n">
        <v>9.1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Ullticka</t>
        </is>
      </c>
      <c r="S28">
        <f>HYPERLINK("https://klasma.github.io/Logging_HEDEMORA/artfynd/A 7808-2020.xlsx")</f>
        <v/>
      </c>
      <c r="T28">
        <f>HYPERLINK("https://klasma.github.io/Logging_HEDEMORA/kartor/A 7808-2020.png")</f>
        <v/>
      </c>
      <c r="U28">
        <f>HYPERLINK("https://klasma.github.io/Logging_HEDEMORA/knärot/A 7808-2020.png")</f>
        <v/>
      </c>
      <c r="V28">
        <f>HYPERLINK("https://klasma.github.io/Logging_HEDEMORA/klagomål/A 7808-2020.docx")</f>
        <v/>
      </c>
      <c r="W28">
        <f>HYPERLINK("https://klasma.github.io/Logging_HEDEMORA/klagomålsmail/A 7808-2020.docx")</f>
        <v/>
      </c>
      <c r="X28">
        <f>HYPERLINK("https://klasma.github.io/Logging_HEDEMORA/tillsyn/A 7808-2020.docx")</f>
        <v/>
      </c>
      <c r="Y28">
        <f>HYPERLINK("https://klasma.github.io/Logging_HEDEMORA/tillsynsmail/A 7808-2020.docx")</f>
        <v/>
      </c>
    </row>
    <row r="29" ht="15" customHeight="1">
      <c r="A29" t="inlineStr">
        <is>
          <t>A 28066-2021</t>
        </is>
      </c>
      <c r="B29" s="1" t="n">
        <v>44355</v>
      </c>
      <c r="C29" s="1" t="n">
        <v>45177</v>
      </c>
      <c r="D29" t="inlineStr">
        <is>
          <t>DALARNAS LÄN</t>
        </is>
      </c>
      <c r="E29" t="inlineStr">
        <is>
          <t>HEDEMORA</t>
        </is>
      </c>
      <c r="F29" t="inlineStr">
        <is>
          <t>Sveaskog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Bronshjon
Vanlig groda</t>
        </is>
      </c>
      <c r="S29">
        <f>HYPERLINK("https://klasma.github.io/Logging_HEDEMORA/artfynd/A 28066-2021.xlsx")</f>
        <v/>
      </c>
      <c r="T29">
        <f>HYPERLINK("https://klasma.github.io/Logging_HEDEMORA/kartor/A 28066-2021.png")</f>
        <v/>
      </c>
      <c r="V29">
        <f>HYPERLINK("https://klasma.github.io/Logging_HEDEMORA/klagomål/A 28066-2021.docx")</f>
        <v/>
      </c>
      <c r="W29">
        <f>HYPERLINK("https://klasma.github.io/Logging_HEDEMORA/klagomålsmail/A 28066-2021.docx")</f>
        <v/>
      </c>
      <c r="X29">
        <f>HYPERLINK("https://klasma.github.io/Logging_HEDEMORA/tillsyn/A 28066-2021.docx")</f>
        <v/>
      </c>
      <c r="Y29">
        <f>HYPERLINK("https://klasma.github.io/Logging_HEDEMORA/tillsynsmail/A 28066-2021.docx")</f>
        <v/>
      </c>
    </row>
    <row r="30" ht="15" customHeight="1">
      <c r="A30" t="inlineStr">
        <is>
          <t>A 34361-2021</t>
        </is>
      </c>
      <c r="B30" s="1" t="n">
        <v>44379</v>
      </c>
      <c r="C30" s="1" t="n">
        <v>45177</v>
      </c>
      <c r="D30" t="inlineStr">
        <is>
          <t>DALARNAS LÄN</t>
        </is>
      </c>
      <c r="E30" t="inlineStr">
        <is>
          <t>HEDEMORA</t>
        </is>
      </c>
      <c r="F30" t="inlineStr">
        <is>
          <t>Sveaskog</t>
        </is>
      </c>
      <c r="G30" t="n">
        <v>1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Dofttaggsvamp</t>
        </is>
      </c>
      <c r="S30">
        <f>HYPERLINK("https://klasma.github.io/Logging_HEDEMORA/artfynd/A 34361-2021.xlsx")</f>
        <v/>
      </c>
      <c r="T30">
        <f>HYPERLINK("https://klasma.github.io/Logging_HEDEMORA/kartor/A 34361-2021.png")</f>
        <v/>
      </c>
      <c r="U30">
        <f>HYPERLINK("https://klasma.github.io/Logging_HEDEMORA/knärot/A 34361-2021.png")</f>
        <v/>
      </c>
      <c r="V30">
        <f>HYPERLINK("https://klasma.github.io/Logging_HEDEMORA/klagomål/A 34361-2021.docx")</f>
        <v/>
      </c>
      <c r="W30">
        <f>HYPERLINK("https://klasma.github.io/Logging_HEDEMORA/klagomålsmail/A 34361-2021.docx")</f>
        <v/>
      </c>
      <c r="X30">
        <f>HYPERLINK("https://klasma.github.io/Logging_HEDEMORA/tillsyn/A 34361-2021.docx")</f>
        <v/>
      </c>
      <c r="Y30">
        <f>HYPERLINK("https://klasma.github.io/Logging_HEDEMORA/tillsynsmail/A 34361-2021.docx")</f>
        <v/>
      </c>
    </row>
    <row r="31" ht="15" customHeight="1">
      <c r="A31" t="inlineStr">
        <is>
          <t>A 45884-2021</t>
        </is>
      </c>
      <c r="B31" s="1" t="n">
        <v>44441</v>
      </c>
      <c r="C31" s="1" t="n">
        <v>45177</v>
      </c>
      <c r="D31" t="inlineStr">
        <is>
          <t>DALARNAS LÄN</t>
        </is>
      </c>
      <c r="E31" t="inlineStr">
        <is>
          <t>HEDEMORA</t>
        </is>
      </c>
      <c r="G31" t="n">
        <v>0.9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Bollvitmossa</t>
        </is>
      </c>
      <c r="S31">
        <f>HYPERLINK("https://klasma.github.io/Logging_HEDEMORA/artfynd/A 45884-2021.xlsx")</f>
        <v/>
      </c>
      <c r="T31">
        <f>HYPERLINK("https://klasma.github.io/Logging_HEDEMORA/kartor/A 45884-2021.png")</f>
        <v/>
      </c>
      <c r="U31">
        <f>HYPERLINK("https://klasma.github.io/Logging_HEDEMORA/knärot/A 45884-2021.png")</f>
        <v/>
      </c>
      <c r="V31">
        <f>HYPERLINK("https://klasma.github.io/Logging_HEDEMORA/klagomål/A 45884-2021.docx")</f>
        <v/>
      </c>
      <c r="W31">
        <f>HYPERLINK("https://klasma.github.io/Logging_HEDEMORA/klagomålsmail/A 45884-2021.docx")</f>
        <v/>
      </c>
      <c r="X31">
        <f>HYPERLINK("https://klasma.github.io/Logging_HEDEMORA/tillsyn/A 45884-2021.docx")</f>
        <v/>
      </c>
      <c r="Y31">
        <f>HYPERLINK("https://klasma.github.io/Logging_HEDEMORA/tillsynsmail/A 45884-2021.docx")</f>
        <v/>
      </c>
    </row>
    <row r="32" ht="15" customHeight="1">
      <c r="A32" t="inlineStr">
        <is>
          <t>A 62054-2021</t>
        </is>
      </c>
      <c r="B32" s="1" t="n">
        <v>44502</v>
      </c>
      <c r="C32" s="1" t="n">
        <v>45177</v>
      </c>
      <c r="D32" t="inlineStr">
        <is>
          <t>DALARNAS LÄN</t>
        </is>
      </c>
      <c r="E32" t="inlineStr">
        <is>
          <t>HEDEMORA</t>
        </is>
      </c>
      <c r="G32" t="n">
        <v>1.5</v>
      </c>
      <c r="H32" t="n">
        <v>1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Motaggsvamp</t>
        </is>
      </c>
      <c r="S32">
        <f>HYPERLINK("https://klasma.github.io/Logging_HEDEMORA/artfynd/A 62054-2021.xlsx")</f>
        <v/>
      </c>
      <c r="T32">
        <f>HYPERLINK("https://klasma.github.io/Logging_HEDEMORA/kartor/A 62054-2021.png")</f>
        <v/>
      </c>
      <c r="U32">
        <f>HYPERLINK("https://klasma.github.io/Logging_HEDEMORA/knärot/A 62054-2021.png")</f>
        <v/>
      </c>
      <c r="V32">
        <f>HYPERLINK("https://klasma.github.io/Logging_HEDEMORA/klagomål/A 62054-2021.docx")</f>
        <v/>
      </c>
      <c r="W32">
        <f>HYPERLINK("https://klasma.github.io/Logging_HEDEMORA/klagomålsmail/A 62054-2021.docx")</f>
        <v/>
      </c>
      <c r="X32">
        <f>HYPERLINK("https://klasma.github.io/Logging_HEDEMORA/tillsyn/A 62054-2021.docx")</f>
        <v/>
      </c>
      <c r="Y32">
        <f>HYPERLINK("https://klasma.github.io/Logging_HEDEMORA/tillsynsmail/A 62054-2021.docx")</f>
        <v/>
      </c>
    </row>
    <row r="33" ht="15" customHeight="1">
      <c r="A33" t="inlineStr">
        <is>
          <t>A 3152-2022</t>
        </is>
      </c>
      <c r="B33" s="1" t="n">
        <v>44582</v>
      </c>
      <c r="C33" s="1" t="n">
        <v>45177</v>
      </c>
      <c r="D33" t="inlineStr">
        <is>
          <t>DALARNAS LÄN</t>
        </is>
      </c>
      <c r="E33" t="inlineStr">
        <is>
          <t>HEDEMORA</t>
        </is>
      </c>
      <c r="G33" t="n">
        <v>8.800000000000001</v>
      </c>
      <c r="H33" t="n">
        <v>1</v>
      </c>
      <c r="I33" t="n">
        <v>0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Knärot
Ullticka</t>
        </is>
      </c>
      <c r="S33">
        <f>HYPERLINK("https://klasma.github.io/Logging_HEDEMORA/artfynd/A 3152-2022.xlsx")</f>
        <v/>
      </c>
      <c r="T33">
        <f>HYPERLINK("https://klasma.github.io/Logging_HEDEMORA/kartor/A 3152-2022.png")</f>
        <v/>
      </c>
      <c r="U33">
        <f>HYPERLINK("https://klasma.github.io/Logging_HEDEMORA/knärot/A 3152-2022.png")</f>
        <v/>
      </c>
      <c r="V33">
        <f>HYPERLINK("https://klasma.github.io/Logging_HEDEMORA/klagomål/A 3152-2022.docx")</f>
        <v/>
      </c>
      <c r="W33">
        <f>HYPERLINK("https://klasma.github.io/Logging_HEDEMORA/klagomålsmail/A 3152-2022.docx")</f>
        <v/>
      </c>
      <c r="X33">
        <f>HYPERLINK("https://klasma.github.io/Logging_HEDEMORA/tillsyn/A 3152-2022.docx")</f>
        <v/>
      </c>
      <c r="Y33">
        <f>HYPERLINK("https://klasma.github.io/Logging_HEDEMORA/tillsynsmail/A 3152-2022.docx")</f>
        <v/>
      </c>
    </row>
    <row r="34" ht="15" customHeight="1">
      <c r="A34" t="inlineStr">
        <is>
          <t>A 4031-2022</t>
        </is>
      </c>
      <c r="B34" s="1" t="n">
        <v>44588</v>
      </c>
      <c r="C34" s="1" t="n">
        <v>45177</v>
      </c>
      <c r="D34" t="inlineStr">
        <is>
          <t>DALARNAS LÄN</t>
        </is>
      </c>
      <c r="E34" t="inlineStr">
        <is>
          <t>HEDEMORA</t>
        </is>
      </c>
      <c r="F34" t="inlineStr">
        <is>
          <t>Kyrkan</t>
        </is>
      </c>
      <c r="G34" t="n">
        <v>4.3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Stubbspretmossa
Blåsippa</t>
        </is>
      </c>
      <c r="S34">
        <f>HYPERLINK("https://klasma.github.io/Logging_HEDEMORA/artfynd/A 4031-2022.xlsx")</f>
        <v/>
      </c>
      <c r="T34">
        <f>HYPERLINK("https://klasma.github.io/Logging_HEDEMORA/kartor/A 4031-2022.png")</f>
        <v/>
      </c>
      <c r="V34">
        <f>HYPERLINK("https://klasma.github.io/Logging_HEDEMORA/klagomål/A 4031-2022.docx")</f>
        <v/>
      </c>
      <c r="W34">
        <f>HYPERLINK("https://klasma.github.io/Logging_HEDEMORA/klagomålsmail/A 4031-2022.docx")</f>
        <v/>
      </c>
      <c r="X34">
        <f>HYPERLINK("https://klasma.github.io/Logging_HEDEMORA/tillsyn/A 4031-2022.docx")</f>
        <v/>
      </c>
      <c r="Y34">
        <f>HYPERLINK("https://klasma.github.io/Logging_HEDEMORA/tillsynsmail/A 4031-2022.docx")</f>
        <v/>
      </c>
    </row>
    <row r="35" ht="15" customHeight="1">
      <c r="A35" t="inlineStr">
        <is>
          <t>A 11751-2023</t>
        </is>
      </c>
      <c r="B35" s="1" t="n">
        <v>44994</v>
      </c>
      <c r="C35" s="1" t="n">
        <v>45177</v>
      </c>
      <c r="D35" t="inlineStr">
        <is>
          <t>DALARNAS LÄN</t>
        </is>
      </c>
      <c r="E35" t="inlineStr">
        <is>
          <t>HEDEMORA</t>
        </is>
      </c>
      <c r="G35" t="n">
        <v>3.7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Vedtrappmossa
Blåsippa</t>
        </is>
      </c>
      <c r="S35">
        <f>HYPERLINK("https://klasma.github.io/Logging_HEDEMORA/artfynd/A 11751-2023.xlsx")</f>
        <v/>
      </c>
      <c r="T35">
        <f>HYPERLINK("https://klasma.github.io/Logging_HEDEMORA/kartor/A 11751-2023.png")</f>
        <v/>
      </c>
      <c r="V35">
        <f>HYPERLINK("https://klasma.github.io/Logging_HEDEMORA/klagomål/A 11751-2023.docx")</f>
        <v/>
      </c>
      <c r="W35">
        <f>HYPERLINK("https://klasma.github.io/Logging_HEDEMORA/klagomålsmail/A 11751-2023.docx")</f>
        <v/>
      </c>
      <c r="X35">
        <f>HYPERLINK("https://klasma.github.io/Logging_HEDEMORA/tillsyn/A 11751-2023.docx")</f>
        <v/>
      </c>
      <c r="Y35">
        <f>HYPERLINK("https://klasma.github.io/Logging_HEDEMORA/tillsynsmail/A 11751-2023.docx")</f>
        <v/>
      </c>
    </row>
    <row r="36" ht="15" customHeight="1">
      <c r="A36" t="inlineStr">
        <is>
          <t>A 13916-2023</t>
        </is>
      </c>
      <c r="B36" s="1" t="n">
        <v>45008</v>
      </c>
      <c r="C36" s="1" t="n">
        <v>45177</v>
      </c>
      <c r="D36" t="inlineStr">
        <is>
          <t>DALARNAS LÄN</t>
        </is>
      </c>
      <c r="E36" t="inlineStr">
        <is>
          <t>HEDEMORA</t>
        </is>
      </c>
      <c r="G36" t="n">
        <v>3.9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Skrovlig flatbagge</t>
        </is>
      </c>
      <c r="S36">
        <f>HYPERLINK("https://klasma.github.io/Logging_HEDEMORA/artfynd/A 13916-2023.xlsx")</f>
        <v/>
      </c>
      <c r="T36">
        <f>HYPERLINK("https://klasma.github.io/Logging_HEDEMORA/kartor/A 13916-2023.png")</f>
        <v/>
      </c>
      <c r="U36">
        <f>HYPERLINK("https://klasma.github.io/Logging_HEDEMORA/knärot/A 13916-2023.png")</f>
        <v/>
      </c>
      <c r="V36">
        <f>HYPERLINK("https://klasma.github.io/Logging_HEDEMORA/klagomål/A 13916-2023.docx")</f>
        <v/>
      </c>
      <c r="W36">
        <f>HYPERLINK("https://klasma.github.io/Logging_HEDEMORA/klagomålsmail/A 13916-2023.docx")</f>
        <v/>
      </c>
      <c r="X36">
        <f>HYPERLINK("https://klasma.github.io/Logging_HEDEMORA/tillsyn/A 13916-2023.docx")</f>
        <v/>
      </c>
      <c r="Y36">
        <f>HYPERLINK("https://klasma.github.io/Logging_HEDEMORA/tillsynsmail/A 13916-2023.docx")</f>
        <v/>
      </c>
    </row>
    <row r="37" ht="15" customHeight="1">
      <c r="A37" t="inlineStr">
        <is>
          <t>A 13989-2023</t>
        </is>
      </c>
      <c r="B37" s="1" t="n">
        <v>45008</v>
      </c>
      <c r="C37" s="1" t="n">
        <v>45177</v>
      </c>
      <c r="D37" t="inlineStr">
        <is>
          <t>DALARNAS LÄN</t>
        </is>
      </c>
      <c r="E37" t="inlineStr">
        <is>
          <t>HEDEMORA</t>
        </is>
      </c>
      <c r="G37" t="n">
        <v>1.2</v>
      </c>
      <c r="H37" t="n">
        <v>1</v>
      </c>
      <c r="I37" t="n">
        <v>1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2</v>
      </c>
      <c r="R37" s="2" t="inlineStr">
        <is>
          <t>Knärot
Bronshjon</t>
        </is>
      </c>
      <c r="S37">
        <f>HYPERLINK("https://klasma.github.io/Logging_HEDEMORA/artfynd/A 13989-2023.xlsx")</f>
        <v/>
      </c>
      <c r="T37">
        <f>HYPERLINK("https://klasma.github.io/Logging_HEDEMORA/kartor/A 13989-2023.png")</f>
        <v/>
      </c>
      <c r="U37">
        <f>HYPERLINK("https://klasma.github.io/Logging_HEDEMORA/knärot/A 13989-2023.png")</f>
        <v/>
      </c>
      <c r="V37">
        <f>HYPERLINK("https://klasma.github.io/Logging_HEDEMORA/klagomål/A 13989-2023.docx")</f>
        <v/>
      </c>
      <c r="W37">
        <f>HYPERLINK("https://klasma.github.io/Logging_HEDEMORA/klagomålsmail/A 13989-2023.docx")</f>
        <v/>
      </c>
      <c r="X37">
        <f>HYPERLINK("https://klasma.github.io/Logging_HEDEMORA/tillsyn/A 13989-2023.docx")</f>
        <v/>
      </c>
      <c r="Y37">
        <f>HYPERLINK("https://klasma.github.io/Logging_HEDEMORA/tillsynsmail/A 13989-2023.docx")</f>
        <v/>
      </c>
    </row>
    <row r="38" ht="15" customHeight="1">
      <c r="A38" t="inlineStr">
        <is>
          <t>A 69074-2018</t>
        </is>
      </c>
      <c r="B38" s="1" t="n">
        <v>43445</v>
      </c>
      <c r="C38" s="1" t="n">
        <v>45177</v>
      </c>
      <c r="D38" t="inlineStr">
        <is>
          <t>DALARNAS LÄN</t>
        </is>
      </c>
      <c r="E38" t="inlineStr">
        <is>
          <t>HEDEMORA</t>
        </is>
      </c>
      <c r="F38" t="inlineStr">
        <is>
          <t>Sveaskog</t>
        </is>
      </c>
      <c r="G38" t="n">
        <v>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Spillkråka</t>
        </is>
      </c>
      <c r="S38">
        <f>HYPERLINK("https://klasma.github.io/Logging_HEDEMORA/artfynd/A 69074-2018.xlsx")</f>
        <v/>
      </c>
      <c r="T38">
        <f>HYPERLINK("https://klasma.github.io/Logging_HEDEMORA/kartor/A 69074-2018.png")</f>
        <v/>
      </c>
      <c r="V38">
        <f>HYPERLINK("https://klasma.github.io/Logging_HEDEMORA/klagomål/A 69074-2018.docx")</f>
        <v/>
      </c>
      <c r="W38">
        <f>HYPERLINK("https://klasma.github.io/Logging_HEDEMORA/klagomålsmail/A 69074-2018.docx")</f>
        <v/>
      </c>
      <c r="X38">
        <f>HYPERLINK("https://klasma.github.io/Logging_HEDEMORA/tillsyn/A 69074-2018.docx")</f>
        <v/>
      </c>
      <c r="Y38">
        <f>HYPERLINK("https://klasma.github.io/Logging_HEDEMORA/tillsynsmail/A 69074-2018.docx")</f>
        <v/>
      </c>
    </row>
    <row r="39" ht="15" customHeight="1">
      <c r="A39" t="inlineStr">
        <is>
          <t>A 9058-2020</t>
        </is>
      </c>
      <c r="B39" s="1" t="n">
        <v>43879</v>
      </c>
      <c r="C39" s="1" t="n">
        <v>45177</v>
      </c>
      <c r="D39" t="inlineStr">
        <is>
          <t>DALARNAS LÄN</t>
        </is>
      </c>
      <c r="E39" t="inlineStr">
        <is>
          <t>HEDEMORA</t>
        </is>
      </c>
      <c r="G39" t="n">
        <v>0.5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Tibast</t>
        </is>
      </c>
      <c r="S39">
        <f>HYPERLINK("https://klasma.github.io/Logging_HEDEMORA/artfynd/A 9058-2020.xlsx")</f>
        <v/>
      </c>
      <c r="T39">
        <f>HYPERLINK("https://klasma.github.io/Logging_HEDEMORA/kartor/A 9058-2020.png")</f>
        <v/>
      </c>
      <c r="V39">
        <f>HYPERLINK("https://klasma.github.io/Logging_HEDEMORA/klagomål/A 9058-2020.docx")</f>
        <v/>
      </c>
      <c r="W39">
        <f>HYPERLINK("https://klasma.github.io/Logging_HEDEMORA/klagomålsmail/A 9058-2020.docx")</f>
        <v/>
      </c>
      <c r="X39">
        <f>HYPERLINK("https://klasma.github.io/Logging_HEDEMORA/tillsyn/A 9058-2020.docx")</f>
        <v/>
      </c>
      <c r="Y39">
        <f>HYPERLINK("https://klasma.github.io/Logging_HEDEMORA/tillsynsmail/A 9058-2020.docx")</f>
        <v/>
      </c>
    </row>
    <row r="40" ht="15" customHeight="1">
      <c r="A40" t="inlineStr">
        <is>
          <t>A 9056-2020</t>
        </is>
      </c>
      <c r="B40" s="1" t="n">
        <v>43879</v>
      </c>
      <c r="C40" s="1" t="n">
        <v>45177</v>
      </c>
      <c r="D40" t="inlineStr">
        <is>
          <t>DALARNAS LÄN</t>
        </is>
      </c>
      <c r="E40" t="inlineStr">
        <is>
          <t>HEDEMORA</t>
        </is>
      </c>
      <c r="G40" t="n">
        <v>1.4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Garnlav</t>
        </is>
      </c>
      <c r="S40">
        <f>HYPERLINK("https://klasma.github.io/Logging_HEDEMORA/artfynd/A 9056-2020.xlsx")</f>
        <v/>
      </c>
      <c r="T40">
        <f>HYPERLINK("https://klasma.github.io/Logging_HEDEMORA/kartor/A 9056-2020.png")</f>
        <v/>
      </c>
      <c r="V40">
        <f>HYPERLINK("https://klasma.github.io/Logging_HEDEMORA/klagomål/A 9056-2020.docx")</f>
        <v/>
      </c>
      <c r="W40">
        <f>HYPERLINK("https://klasma.github.io/Logging_HEDEMORA/klagomålsmail/A 9056-2020.docx")</f>
        <v/>
      </c>
      <c r="X40">
        <f>HYPERLINK("https://klasma.github.io/Logging_HEDEMORA/tillsyn/A 9056-2020.docx")</f>
        <v/>
      </c>
      <c r="Y40">
        <f>HYPERLINK("https://klasma.github.io/Logging_HEDEMORA/tillsynsmail/A 9056-2020.docx")</f>
        <v/>
      </c>
    </row>
    <row r="41" ht="15" customHeight="1">
      <c r="A41" t="inlineStr">
        <is>
          <t>A 11129-2020</t>
        </is>
      </c>
      <c r="B41" s="1" t="n">
        <v>43889</v>
      </c>
      <c r="C41" s="1" t="n">
        <v>45177</v>
      </c>
      <c r="D41" t="inlineStr">
        <is>
          <t>DALARNAS LÄN</t>
        </is>
      </c>
      <c r="E41" t="inlineStr">
        <is>
          <t>HEDEMORA</t>
        </is>
      </c>
      <c r="G41" t="n">
        <v>2.1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Bollvitmossa</t>
        </is>
      </c>
      <c r="S41">
        <f>HYPERLINK("https://klasma.github.io/Logging_HEDEMORA/artfynd/A 11129-2020.xlsx")</f>
        <v/>
      </c>
      <c r="T41">
        <f>HYPERLINK("https://klasma.github.io/Logging_HEDEMORA/kartor/A 11129-2020.png")</f>
        <v/>
      </c>
      <c r="V41">
        <f>HYPERLINK("https://klasma.github.io/Logging_HEDEMORA/klagomål/A 11129-2020.docx")</f>
        <v/>
      </c>
      <c r="W41">
        <f>HYPERLINK("https://klasma.github.io/Logging_HEDEMORA/klagomålsmail/A 11129-2020.docx")</f>
        <v/>
      </c>
      <c r="X41">
        <f>HYPERLINK("https://klasma.github.io/Logging_HEDEMORA/tillsyn/A 11129-2020.docx")</f>
        <v/>
      </c>
      <c r="Y41">
        <f>HYPERLINK("https://klasma.github.io/Logging_HEDEMORA/tillsynsmail/A 11129-2020.docx")</f>
        <v/>
      </c>
    </row>
    <row r="42" ht="15" customHeight="1">
      <c r="A42" t="inlineStr">
        <is>
          <t>A 15755-2020</t>
        </is>
      </c>
      <c r="B42" s="1" t="n">
        <v>43915</v>
      </c>
      <c r="C42" s="1" t="n">
        <v>45177</v>
      </c>
      <c r="D42" t="inlineStr">
        <is>
          <t>DALARNAS LÄN</t>
        </is>
      </c>
      <c r="E42" t="inlineStr">
        <is>
          <t>HEDEMORA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Svart taggsvamp</t>
        </is>
      </c>
      <c r="S42">
        <f>HYPERLINK("https://klasma.github.io/Logging_HEDEMORA/artfynd/A 15755-2020.xlsx")</f>
        <v/>
      </c>
      <c r="T42">
        <f>HYPERLINK("https://klasma.github.io/Logging_HEDEMORA/kartor/A 15755-2020.png")</f>
        <v/>
      </c>
      <c r="V42">
        <f>HYPERLINK("https://klasma.github.io/Logging_HEDEMORA/klagomål/A 15755-2020.docx")</f>
        <v/>
      </c>
      <c r="W42">
        <f>HYPERLINK("https://klasma.github.io/Logging_HEDEMORA/klagomålsmail/A 15755-2020.docx")</f>
        <v/>
      </c>
      <c r="X42">
        <f>HYPERLINK("https://klasma.github.io/Logging_HEDEMORA/tillsyn/A 15755-2020.docx")</f>
        <v/>
      </c>
      <c r="Y42">
        <f>HYPERLINK("https://klasma.github.io/Logging_HEDEMORA/tillsynsmail/A 15755-2020.docx")</f>
        <v/>
      </c>
    </row>
    <row r="43" ht="15" customHeight="1">
      <c r="A43" t="inlineStr">
        <is>
          <t>A 49767-2020</t>
        </is>
      </c>
      <c r="B43" s="1" t="n">
        <v>44106</v>
      </c>
      <c r="C43" s="1" t="n">
        <v>45177</v>
      </c>
      <c r="D43" t="inlineStr">
        <is>
          <t>DALARNAS LÄN</t>
        </is>
      </c>
      <c r="E43" t="inlineStr">
        <is>
          <t>HEDEMORA</t>
        </is>
      </c>
      <c r="F43" t="inlineStr">
        <is>
          <t>Sveaskog</t>
        </is>
      </c>
      <c r="G43" t="n">
        <v>6.1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HYPERLINK("https://klasma.github.io/Logging_HEDEMORA/artfynd/A 49767-2020.xlsx")</f>
        <v/>
      </c>
      <c r="T43">
        <f>HYPERLINK("https://klasma.github.io/Logging_HEDEMORA/kartor/A 49767-2020.png")</f>
        <v/>
      </c>
      <c r="U43">
        <f>HYPERLINK("https://klasma.github.io/Logging_HEDEMORA/knärot/A 49767-2020.png")</f>
        <v/>
      </c>
      <c r="V43">
        <f>HYPERLINK("https://klasma.github.io/Logging_HEDEMORA/klagomål/A 49767-2020.docx")</f>
        <v/>
      </c>
      <c r="W43">
        <f>HYPERLINK("https://klasma.github.io/Logging_HEDEMORA/klagomålsmail/A 49767-2020.docx")</f>
        <v/>
      </c>
      <c r="X43">
        <f>HYPERLINK("https://klasma.github.io/Logging_HEDEMORA/tillsyn/A 49767-2020.docx")</f>
        <v/>
      </c>
      <c r="Y43">
        <f>HYPERLINK("https://klasma.github.io/Logging_HEDEMORA/tillsynsmail/A 49767-2020.docx")</f>
        <v/>
      </c>
    </row>
    <row r="44" ht="15" customHeight="1">
      <c r="A44" t="inlineStr">
        <is>
          <t>A 49768-2020</t>
        </is>
      </c>
      <c r="B44" s="1" t="n">
        <v>44106</v>
      </c>
      <c r="C44" s="1" t="n">
        <v>45177</v>
      </c>
      <c r="D44" t="inlineStr">
        <is>
          <t>DALARNAS LÄN</t>
        </is>
      </c>
      <c r="E44" t="inlineStr">
        <is>
          <t>HEDEMORA</t>
        </is>
      </c>
      <c r="F44" t="inlineStr">
        <is>
          <t>Sveaskog</t>
        </is>
      </c>
      <c r="G44" t="n">
        <v>10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HYPERLINK("https://klasma.github.io/Logging_HEDEMORA/artfynd/A 49768-2020.xlsx")</f>
        <v/>
      </c>
      <c r="T44">
        <f>HYPERLINK("https://klasma.github.io/Logging_HEDEMORA/kartor/A 49768-2020.png")</f>
        <v/>
      </c>
      <c r="U44">
        <f>HYPERLINK("https://klasma.github.io/Logging_HEDEMORA/knärot/A 49768-2020.png")</f>
        <v/>
      </c>
      <c r="V44">
        <f>HYPERLINK("https://klasma.github.io/Logging_HEDEMORA/klagomål/A 49768-2020.docx")</f>
        <v/>
      </c>
      <c r="W44">
        <f>HYPERLINK("https://klasma.github.io/Logging_HEDEMORA/klagomålsmail/A 49768-2020.docx")</f>
        <v/>
      </c>
      <c r="X44">
        <f>HYPERLINK("https://klasma.github.io/Logging_HEDEMORA/tillsyn/A 49768-2020.docx")</f>
        <v/>
      </c>
      <c r="Y44">
        <f>HYPERLINK("https://klasma.github.io/Logging_HEDEMORA/tillsynsmail/A 49768-2020.docx")</f>
        <v/>
      </c>
    </row>
    <row r="45" ht="15" customHeight="1">
      <c r="A45" t="inlineStr">
        <is>
          <t>A 49765-2020</t>
        </is>
      </c>
      <c r="B45" s="1" t="n">
        <v>44106</v>
      </c>
      <c r="C45" s="1" t="n">
        <v>45177</v>
      </c>
      <c r="D45" t="inlineStr">
        <is>
          <t>DALARNAS LÄN</t>
        </is>
      </c>
      <c r="E45" t="inlineStr">
        <is>
          <t>HEDEMORA</t>
        </is>
      </c>
      <c r="F45" t="inlineStr">
        <is>
          <t>Sveaskog</t>
        </is>
      </c>
      <c r="G45" t="n">
        <v>5.8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HYPERLINK("https://klasma.github.io/Logging_HEDEMORA/artfynd/A 49765-2020.xlsx")</f>
        <v/>
      </c>
      <c r="T45">
        <f>HYPERLINK("https://klasma.github.io/Logging_HEDEMORA/kartor/A 49765-2020.png")</f>
        <v/>
      </c>
      <c r="U45">
        <f>HYPERLINK("https://klasma.github.io/Logging_HEDEMORA/knärot/A 49765-2020.png")</f>
        <v/>
      </c>
      <c r="V45">
        <f>HYPERLINK("https://klasma.github.io/Logging_HEDEMORA/klagomål/A 49765-2020.docx")</f>
        <v/>
      </c>
      <c r="W45">
        <f>HYPERLINK("https://klasma.github.io/Logging_HEDEMORA/klagomålsmail/A 49765-2020.docx")</f>
        <v/>
      </c>
      <c r="X45">
        <f>HYPERLINK("https://klasma.github.io/Logging_HEDEMORA/tillsyn/A 49765-2020.docx")</f>
        <v/>
      </c>
      <c r="Y45">
        <f>HYPERLINK("https://klasma.github.io/Logging_HEDEMORA/tillsynsmail/A 49765-2020.docx")</f>
        <v/>
      </c>
    </row>
    <row r="46" ht="15" customHeight="1">
      <c r="A46" t="inlineStr">
        <is>
          <t>A 51111-2021</t>
        </is>
      </c>
      <c r="B46" s="1" t="n">
        <v>44461</v>
      </c>
      <c r="C46" s="1" t="n">
        <v>45177</v>
      </c>
      <c r="D46" t="inlineStr">
        <is>
          <t>DALARNAS LÄN</t>
        </is>
      </c>
      <c r="E46" t="inlineStr">
        <is>
          <t>HEDEMORA</t>
        </is>
      </c>
      <c r="G46" t="n">
        <v>0.9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HYPERLINK("https://klasma.github.io/Logging_HEDEMORA/artfynd/A 51111-2021.xlsx")</f>
        <v/>
      </c>
      <c r="T46">
        <f>HYPERLINK("https://klasma.github.io/Logging_HEDEMORA/kartor/A 51111-2021.png")</f>
        <v/>
      </c>
      <c r="U46">
        <f>HYPERLINK("https://klasma.github.io/Logging_HEDEMORA/knärot/A 51111-2021.png")</f>
        <v/>
      </c>
      <c r="V46">
        <f>HYPERLINK("https://klasma.github.io/Logging_HEDEMORA/klagomål/A 51111-2021.docx")</f>
        <v/>
      </c>
      <c r="W46">
        <f>HYPERLINK("https://klasma.github.io/Logging_HEDEMORA/klagomålsmail/A 51111-2021.docx")</f>
        <v/>
      </c>
      <c r="X46">
        <f>HYPERLINK("https://klasma.github.io/Logging_HEDEMORA/tillsyn/A 51111-2021.docx")</f>
        <v/>
      </c>
      <c r="Y46">
        <f>HYPERLINK("https://klasma.github.io/Logging_HEDEMORA/tillsynsmail/A 51111-2021.docx")</f>
        <v/>
      </c>
    </row>
    <row r="47" ht="15" customHeight="1">
      <c r="A47" t="inlineStr">
        <is>
          <t>A 60557-2021</t>
        </is>
      </c>
      <c r="B47" s="1" t="n">
        <v>44495</v>
      </c>
      <c r="C47" s="1" t="n">
        <v>45177</v>
      </c>
      <c r="D47" t="inlineStr">
        <is>
          <t>DALARNAS LÄN</t>
        </is>
      </c>
      <c r="E47" t="inlineStr">
        <is>
          <t>HEDEMORA</t>
        </is>
      </c>
      <c r="G47" t="n">
        <v>3.5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HYPERLINK("https://klasma.github.io/Logging_HEDEMORA/artfynd/A 60557-2021.xlsx")</f>
        <v/>
      </c>
      <c r="T47">
        <f>HYPERLINK("https://klasma.github.io/Logging_HEDEMORA/kartor/A 60557-2021.png")</f>
        <v/>
      </c>
      <c r="U47">
        <f>HYPERLINK("https://klasma.github.io/Logging_HEDEMORA/knärot/A 60557-2021.png")</f>
        <v/>
      </c>
      <c r="V47">
        <f>HYPERLINK("https://klasma.github.io/Logging_HEDEMORA/klagomål/A 60557-2021.docx")</f>
        <v/>
      </c>
      <c r="W47">
        <f>HYPERLINK("https://klasma.github.io/Logging_HEDEMORA/klagomålsmail/A 60557-2021.docx")</f>
        <v/>
      </c>
      <c r="X47">
        <f>HYPERLINK("https://klasma.github.io/Logging_HEDEMORA/tillsyn/A 60557-2021.docx")</f>
        <v/>
      </c>
      <c r="Y47">
        <f>HYPERLINK("https://klasma.github.io/Logging_HEDEMORA/tillsynsmail/A 60557-2021.docx")</f>
        <v/>
      </c>
    </row>
    <row r="48" ht="15" customHeight="1">
      <c r="A48" t="inlineStr">
        <is>
          <t>A 48135-2022</t>
        </is>
      </c>
      <c r="B48" s="1" t="n">
        <v>44857</v>
      </c>
      <c r="C48" s="1" t="n">
        <v>45177</v>
      </c>
      <c r="D48" t="inlineStr">
        <is>
          <t>DALARNAS LÄN</t>
        </is>
      </c>
      <c r="E48" t="inlineStr">
        <is>
          <t>HEDEMORA</t>
        </is>
      </c>
      <c r="F48" t="inlineStr">
        <is>
          <t>Sveaskog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Skrovellav</t>
        </is>
      </c>
      <c r="S48">
        <f>HYPERLINK("https://klasma.github.io/Logging_HEDEMORA/artfynd/A 48135-2022.xlsx")</f>
        <v/>
      </c>
      <c r="T48">
        <f>HYPERLINK("https://klasma.github.io/Logging_HEDEMORA/kartor/A 48135-2022.png")</f>
        <v/>
      </c>
      <c r="V48">
        <f>HYPERLINK("https://klasma.github.io/Logging_HEDEMORA/klagomål/A 48135-2022.docx")</f>
        <v/>
      </c>
      <c r="W48">
        <f>HYPERLINK("https://klasma.github.io/Logging_HEDEMORA/klagomålsmail/A 48135-2022.docx")</f>
        <v/>
      </c>
      <c r="X48">
        <f>HYPERLINK("https://klasma.github.io/Logging_HEDEMORA/tillsyn/A 48135-2022.docx")</f>
        <v/>
      </c>
      <c r="Y48">
        <f>HYPERLINK("https://klasma.github.io/Logging_HEDEMORA/tillsynsmail/A 48135-2022.docx")</f>
        <v/>
      </c>
    </row>
    <row r="49" ht="15" customHeight="1">
      <c r="A49" t="inlineStr">
        <is>
          <t>A 55144-2022</t>
        </is>
      </c>
      <c r="B49" s="1" t="n">
        <v>44886</v>
      </c>
      <c r="C49" s="1" t="n">
        <v>45177</v>
      </c>
      <c r="D49" t="inlineStr">
        <is>
          <t>DALARNAS LÄN</t>
        </is>
      </c>
      <c r="E49" t="inlineStr">
        <is>
          <t>HEDEMORA</t>
        </is>
      </c>
      <c r="F49" t="inlineStr">
        <is>
          <t>Sveaskog</t>
        </is>
      </c>
      <c r="G49" t="n">
        <v>2.6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HYPERLINK("https://klasma.github.io/Logging_HEDEMORA/artfynd/A 55144-2022.xlsx")</f>
        <v/>
      </c>
      <c r="T49">
        <f>HYPERLINK("https://klasma.github.io/Logging_HEDEMORA/kartor/A 55144-2022.png")</f>
        <v/>
      </c>
      <c r="V49">
        <f>HYPERLINK("https://klasma.github.io/Logging_HEDEMORA/klagomål/A 55144-2022.docx")</f>
        <v/>
      </c>
      <c r="W49">
        <f>HYPERLINK("https://klasma.github.io/Logging_HEDEMORA/klagomålsmail/A 55144-2022.docx")</f>
        <v/>
      </c>
      <c r="X49">
        <f>HYPERLINK("https://klasma.github.io/Logging_HEDEMORA/tillsyn/A 55144-2022.docx")</f>
        <v/>
      </c>
      <c r="Y49">
        <f>HYPERLINK("https://klasma.github.io/Logging_HEDEMORA/tillsynsmail/A 55144-2022.docx")</f>
        <v/>
      </c>
    </row>
    <row r="50" ht="15" customHeight="1">
      <c r="A50" t="inlineStr">
        <is>
          <t>A 11742-2023</t>
        </is>
      </c>
      <c r="B50" s="1" t="n">
        <v>44994</v>
      </c>
      <c r="C50" s="1" t="n">
        <v>45177</v>
      </c>
      <c r="D50" t="inlineStr">
        <is>
          <t>DALARNAS LÄN</t>
        </is>
      </c>
      <c r="E50" t="inlineStr">
        <is>
          <t>HEDEMORA</t>
        </is>
      </c>
      <c r="G50" t="n">
        <v>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HYPERLINK("https://klasma.github.io/Logging_HEDEMORA/artfynd/A 11742-2023.xlsx")</f>
        <v/>
      </c>
      <c r="T50">
        <f>HYPERLINK("https://klasma.github.io/Logging_HEDEMORA/kartor/A 11742-2023.png")</f>
        <v/>
      </c>
      <c r="V50">
        <f>HYPERLINK("https://klasma.github.io/Logging_HEDEMORA/klagomål/A 11742-2023.docx")</f>
        <v/>
      </c>
      <c r="W50">
        <f>HYPERLINK("https://klasma.github.io/Logging_HEDEMORA/klagomålsmail/A 11742-2023.docx")</f>
        <v/>
      </c>
      <c r="X50">
        <f>HYPERLINK("https://klasma.github.io/Logging_HEDEMORA/tillsyn/A 11742-2023.docx")</f>
        <v/>
      </c>
      <c r="Y50">
        <f>HYPERLINK("https://klasma.github.io/Logging_HEDEMORA/tillsynsmail/A 11742-2023.docx")</f>
        <v/>
      </c>
    </row>
    <row r="51" ht="15" customHeight="1">
      <c r="A51" t="inlineStr">
        <is>
          <t>A 13986-2023</t>
        </is>
      </c>
      <c r="B51" s="1" t="n">
        <v>45008</v>
      </c>
      <c r="C51" s="1" t="n">
        <v>45177</v>
      </c>
      <c r="D51" t="inlineStr">
        <is>
          <t>DALARNAS LÄN</t>
        </is>
      </c>
      <c r="E51" t="inlineStr">
        <is>
          <t>HEDEMORA</t>
        </is>
      </c>
      <c r="G51" t="n">
        <v>0.8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HYPERLINK("https://klasma.github.io/Logging_HEDEMORA/artfynd/A 13986-2023.xlsx")</f>
        <v/>
      </c>
      <c r="T51">
        <f>HYPERLINK("https://klasma.github.io/Logging_HEDEMORA/kartor/A 13986-2023.png")</f>
        <v/>
      </c>
      <c r="U51">
        <f>HYPERLINK("https://klasma.github.io/Logging_HEDEMORA/knärot/A 13986-2023.png")</f>
        <v/>
      </c>
      <c r="V51">
        <f>HYPERLINK("https://klasma.github.io/Logging_HEDEMORA/klagomål/A 13986-2023.docx")</f>
        <v/>
      </c>
      <c r="W51">
        <f>HYPERLINK("https://klasma.github.io/Logging_HEDEMORA/klagomålsmail/A 13986-2023.docx")</f>
        <v/>
      </c>
      <c r="X51">
        <f>HYPERLINK("https://klasma.github.io/Logging_HEDEMORA/tillsyn/A 13986-2023.docx")</f>
        <v/>
      </c>
      <c r="Y51">
        <f>HYPERLINK("https://klasma.github.io/Logging_HEDEMORA/tillsynsmail/A 13986-2023.docx")</f>
        <v/>
      </c>
    </row>
    <row r="52" ht="15" customHeight="1">
      <c r="A52" t="inlineStr">
        <is>
          <t>A 20231-2023</t>
        </is>
      </c>
      <c r="B52" s="1" t="n">
        <v>45055</v>
      </c>
      <c r="C52" s="1" t="n">
        <v>45177</v>
      </c>
      <c r="D52" t="inlineStr">
        <is>
          <t>DALARNAS LÄN</t>
        </is>
      </c>
      <c r="E52" t="inlineStr">
        <is>
          <t>HEDEMORA</t>
        </is>
      </c>
      <c r="F52" t="inlineStr">
        <is>
          <t>Bergvik skog väst AB</t>
        </is>
      </c>
      <c r="G52" t="n">
        <v>3.9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HYPERLINK("https://klasma.github.io/Logging_HEDEMORA/artfynd/A 20231-2023.xlsx")</f>
        <v/>
      </c>
      <c r="T52">
        <f>HYPERLINK("https://klasma.github.io/Logging_HEDEMORA/kartor/A 20231-2023.png")</f>
        <v/>
      </c>
      <c r="V52">
        <f>HYPERLINK("https://klasma.github.io/Logging_HEDEMORA/klagomål/A 20231-2023.docx")</f>
        <v/>
      </c>
      <c r="W52">
        <f>HYPERLINK("https://klasma.github.io/Logging_HEDEMORA/klagomålsmail/A 20231-2023.docx")</f>
        <v/>
      </c>
      <c r="X52">
        <f>HYPERLINK("https://klasma.github.io/Logging_HEDEMORA/tillsyn/A 20231-2023.docx")</f>
        <v/>
      </c>
      <c r="Y52">
        <f>HYPERLINK("https://klasma.github.io/Logging_HEDEMORA/tillsynsmail/A 20231-2023.docx")</f>
        <v/>
      </c>
    </row>
    <row r="53" ht="15" customHeight="1">
      <c r="A53" t="inlineStr">
        <is>
          <t>A 21147-2023</t>
        </is>
      </c>
      <c r="B53" s="1" t="n">
        <v>45057</v>
      </c>
      <c r="C53" s="1" t="n">
        <v>45177</v>
      </c>
      <c r="D53" t="inlineStr">
        <is>
          <t>DALARNAS LÄN</t>
        </is>
      </c>
      <c r="E53" t="inlineStr">
        <is>
          <t>HEDEMORA</t>
        </is>
      </c>
      <c r="G53" t="n">
        <v>10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HYPERLINK("https://klasma.github.io/Logging_HEDEMORA/artfynd/A 21147-2023.xlsx")</f>
        <v/>
      </c>
      <c r="T53">
        <f>HYPERLINK("https://klasma.github.io/Logging_HEDEMORA/kartor/A 21147-2023.png")</f>
        <v/>
      </c>
      <c r="V53">
        <f>HYPERLINK("https://klasma.github.io/Logging_HEDEMORA/klagomål/A 21147-2023.docx")</f>
        <v/>
      </c>
      <c r="W53">
        <f>HYPERLINK("https://klasma.github.io/Logging_HEDEMORA/klagomålsmail/A 21147-2023.docx")</f>
        <v/>
      </c>
      <c r="X53">
        <f>HYPERLINK("https://klasma.github.io/Logging_HEDEMORA/tillsyn/A 21147-2023.docx")</f>
        <v/>
      </c>
      <c r="Y53">
        <f>HYPERLINK("https://klasma.github.io/Logging_HEDEMORA/tillsynsmail/A 21147-2023.docx")</f>
        <v/>
      </c>
    </row>
    <row r="54" ht="15" customHeight="1">
      <c r="A54" t="inlineStr">
        <is>
          <t>A 23815-2023</t>
        </is>
      </c>
      <c r="B54" s="1" t="n">
        <v>45078</v>
      </c>
      <c r="C54" s="1" t="n">
        <v>45177</v>
      </c>
      <c r="D54" t="inlineStr">
        <is>
          <t>DALARNAS LÄN</t>
        </is>
      </c>
      <c r="E54" t="inlineStr">
        <is>
          <t>HEDEMORA</t>
        </is>
      </c>
      <c r="G54" t="n">
        <v>3.1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HYPERLINK("https://klasma.github.io/Logging_HEDEMORA/artfynd/A 23815-2023.xlsx")</f>
        <v/>
      </c>
      <c r="T54">
        <f>HYPERLINK("https://klasma.github.io/Logging_HEDEMORA/kartor/A 23815-2023.png")</f>
        <v/>
      </c>
      <c r="U54">
        <f>HYPERLINK("https://klasma.github.io/Logging_HEDEMORA/knärot/A 23815-2023.png")</f>
        <v/>
      </c>
      <c r="V54">
        <f>HYPERLINK("https://klasma.github.io/Logging_HEDEMORA/klagomål/A 23815-2023.docx")</f>
        <v/>
      </c>
      <c r="W54">
        <f>HYPERLINK("https://klasma.github.io/Logging_HEDEMORA/klagomålsmail/A 23815-2023.docx")</f>
        <v/>
      </c>
      <c r="X54">
        <f>HYPERLINK("https://klasma.github.io/Logging_HEDEMORA/tillsyn/A 23815-2023.docx")</f>
        <v/>
      </c>
      <c r="Y54">
        <f>HYPERLINK("https://klasma.github.io/Logging_HEDEMORA/tillsynsmail/A 23815-2023.docx")</f>
        <v/>
      </c>
    </row>
    <row r="55" ht="15" customHeight="1">
      <c r="A55" t="inlineStr">
        <is>
          <t>A 28028-2023</t>
        </is>
      </c>
      <c r="B55" s="1" t="n">
        <v>45099</v>
      </c>
      <c r="C55" s="1" t="n">
        <v>45177</v>
      </c>
      <c r="D55" t="inlineStr">
        <is>
          <t>DALARNAS LÄN</t>
        </is>
      </c>
      <c r="E55" t="inlineStr">
        <is>
          <t>HEDEMORA</t>
        </is>
      </c>
      <c r="G55" t="n">
        <v>0.8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Blåsippa</t>
        </is>
      </c>
      <c r="S55">
        <f>HYPERLINK("https://klasma.github.io/Logging_HEDEMORA/artfynd/A 28028-2023.xlsx")</f>
        <v/>
      </c>
      <c r="T55">
        <f>HYPERLINK("https://klasma.github.io/Logging_HEDEMORA/kartor/A 28028-2023.png")</f>
        <v/>
      </c>
      <c r="V55">
        <f>HYPERLINK("https://klasma.github.io/Logging_HEDEMORA/klagomål/A 28028-2023.docx")</f>
        <v/>
      </c>
      <c r="W55">
        <f>HYPERLINK("https://klasma.github.io/Logging_HEDEMORA/klagomålsmail/A 28028-2023.docx")</f>
        <v/>
      </c>
      <c r="X55">
        <f>HYPERLINK("https://klasma.github.io/Logging_HEDEMORA/tillsyn/A 28028-2023.docx")</f>
        <v/>
      </c>
      <c r="Y55">
        <f>HYPERLINK("https://klasma.github.io/Logging_HEDEMORA/tillsynsmail/A 28028-2023.docx")</f>
        <v/>
      </c>
    </row>
    <row r="56" ht="15" customHeight="1">
      <c r="A56" t="inlineStr">
        <is>
          <t>A 33023-2023</t>
        </is>
      </c>
      <c r="B56" s="1" t="n">
        <v>45125</v>
      </c>
      <c r="C56" s="1" t="n">
        <v>45177</v>
      </c>
      <c r="D56" t="inlineStr">
        <is>
          <t>DALARNAS LÄN</t>
        </is>
      </c>
      <c r="E56" t="inlineStr">
        <is>
          <t>HEDEMORA</t>
        </is>
      </c>
      <c r="F56" t="inlineStr">
        <is>
          <t>Sveaskog</t>
        </is>
      </c>
      <c r="G56" t="n">
        <v>3.9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HYPERLINK("https://klasma.github.io/Logging_HEDEMORA/artfynd/A 33023-2023.xlsx")</f>
        <v/>
      </c>
      <c r="T56">
        <f>HYPERLINK("https://klasma.github.io/Logging_HEDEMORA/kartor/A 33023-2023.png")</f>
        <v/>
      </c>
      <c r="V56">
        <f>HYPERLINK("https://klasma.github.io/Logging_HEDEMORA/klagomål/A 33023-2023.docx")</f>
        <v/>
      </c>
      <c r="W56">
        <f>HYPERLINK("https://klasma.github.io/Logging_HEDEMORA/klagomålsmail/A 33023-2023.docx")</f>
        <v/>
      </c>
      <c r="X56">
        <f>HYPERLINK("https://klasma.github.io/Logging_HEDEMORA/tillsyn/A 33023-2023.docx")</f>
        <v/>
      </c>
      <c r="Y56">
        <f>HYPERLINK("https://klasma.github.io/Logging_HEDEMORA/tillsynsmail/A 33023-2023.docx")</f>
        <v/>
      </c>
    </row>
    <row r="57" ht="15" customHeight="1">
      <c r="A57" t="inlineStr">
        <is>
          <t>A 35321-2023</t>
        </is>
      </c>
      <c r="B57" s="1" t="n">
        <v>45146</v>
      </c>
      <c r="C57" s="1" t="n">
        <v>45177</v>
      </c>
      <c r="D57" t="inlineStr">
        <is>
          <t>DALARNAS LÄN</t>
        </is>
      </c>
      <c r="E57" t="inlineStr">
        <is>
          <t>HEDEMORA</t>
        </is>
      </c>
      <c r="G57" t="n">
        <v>3.5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Havsörn</t>
        </is>
      </c>
      <c r="S57">
        <f>HYPERLINK("https://klasma.github.io/Logging_HEDEMORA/artfynd/A 35321-2023.xlsx")</f>
        <v/>
      </c>
      <c r="T57">
        <f>HYPERLINK("https://klasma.github.io/Logging_HEDEMORA/kartor/A 35321-2023.png")</f>
        <v/>
      </c>
      <c r="V57">
        <f>HYPERLINK("https://klasma.github.io/Logging_HEDEMORA/klagomål/A 35321-2023.docx")</f>
        <v/>
      </c>
      <c r="W57">
        <f>HYPERLINK("https://klasma.github.io/Logging_HEDEMORA/klagomålsmail/A 35321-2023.docx")</f>
        <v/>
      </c>
      <c r="X57">
        <f>HYPERLINK("https://klasma.github.io/Logging_HEDEMORA/tillsyn/A 35321-2023.docx")</f>
        <v/>
      </c>
      <c r="Y57">
        <f>HYPERLINK("https://klasma.github.io/Logging_HEDEMORA/tillsynsmail/A 35321-2023.docx")</f>
        <v/>
      </c>
    </row>
    <row r="58" ht="15" customHeight="1">
      <c r="A58" t="inlineStr">
        <is>
          <t>A 59680-2018</t>
        </is>
      </c>
      <c r="B58" s="1" t="n">
        <v>43374</v>
      </c>
      <c r="C58" s="1" t="n">
        <v>45177</v>
      </c>
      <c r="D58" t="inlineStr">
        <is>
          <t>DALARNAS LÄN</t>
        </is>
      </c>
      <c r="E58" t="inlineStr">
        <is>
          <t>HEDEMORA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49376-2018</t>
        </is>
      </c>
      <c r="B59" s="1" t="n">
        <v>43376</v>
      </c>
      <c r="C59" s="1" t="n">
        <v>45177</v>
      </c>
      <c r="D59" t="inlineStr">
        <is>
          <t>DALARNAS LÄN</t>
        </is>
      </c>
      <c r="E59" t="inlineStr">
        <is>
          <t>HEDEMORA</t>
        </is>
      </c>
      <c r="F59" t="inlineStr">
        <is>
          <t>Sveaskog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52848-2018</t>
        </is>
      </c>
      <c r="B60" s="1" t="n">
        <v>43384</v>
      </c>
      <c r="C60" s="1" t="n">
        <v>45177</v>
      </c>
      <c r="D60" t="inlineStr">
        <is>
          <t>DALARNAS LÄN</t>
        </is>
      </c>
      <c r="E60" t="inlineStr">
        <is>
          <t>HEDEMORA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52850-2018</t>
        </is>
      </c>
      <c r="B61" s="1" t="n">
        <v>43384</v>
      </c>
      <c r="C61" s="1" t="n">
        <v>45177</v>
      </c>
      <c r="D61" t="inlineStr">
        <is>
          <t>DALARNAS LÄN</t>
        </is>
      </c>
      <c r="E61" t="inlineStr">
        <is>
          <t>HEDEMORA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59350-2018</t>
        </is>
      </c>
      <c r="B62" s="1" t="n">
        <v>43418</v>
      </c>
      <c r="C62" s="1" t="n">
        <v>45177</v>
      </c>
      <c r="D62" t="inlineStr">
        <is>
          <t>DALARNAS LÄN</t>
        </is>
      </c>
      <c r="E62" t="inlineStr">
        <is>
          <t>HEDEMORA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64981-2018</t>
        </is>
      </c>
      <c r="B63" s="1" t="n">
        <v>43432</v>
      </c>
      <c r="C63" s="1" t="n">
        <v>45177</v>
      </c>
      <c r="D63" t="inlineStr">
        <is>
          <t>DALARNAS LÄN</t>
        </is>
      </c>
      <c r="E63" t="inlineStr">
        <is>
          <t>HEDEMORA</t>
        </is>
      </c>
      <c r="F63" t="inlineStr">
        <is>
          <t>Sveaskog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65382-2018</t>
        </is>
      </c>
      <c r="B64" s="1" t="n">
        <v>43433</v>
      </c>
      <c r="C64" s="1" t="n">
        <v>45177</v>
      </c>
      <c r="D64" t="inlineStr">
        <is>
          <t>DALARNAS LÄN</t>
        </is>
      </c>
      <c r="E64" t="inlineStr">
        <is>
          <t>HEDEMORA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65551-2018</t>
        </is>
      </c>
      <c r="B65" s="1" t="n">
        <v>43433</v>
      </c>
      <c r="C65" s="1" t="n">
        <v>45177</v>
      </c>
      <c r="D65" t="inlineStr">
        <is>
          <t>DALARNAS LÄN</t>
        </is>
      </c>
      <c r="E65" t="inlineStr">
        <is>
          <t>HEDEMORA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65565-2018</t>
        </is>
      </c>
      <c r="B66" s="1" t="n">
        <v>43433</v>
      </c>
      <c r="C66" s="1" t="n">
        <v>45177</v>
      </c>
      <c r="D66" t="inlineStr">
        <is>
          <t>DALARNAS LÄN</t>
        </is>
      </c>
      <c r="E66" t="inlineStr">
        <is>
          <t>HEDEMORA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65535-2018</t>
        </is>
      </c>
      <c r="B67" s="1" t="n">
        <v>43433</v>
      </c>
      <c r="C67" s="1" t="n">
        <v>45177</v>
      </c>
      <c r="D67" t="inlineStr">
        <is>
          <t>DALARNAS LÄN</t>
        </is>
      </c>
      <c r="E67" t="inlineStr">
        <is>
          <t>HEDEMORA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67042-2018</t>
        </is>
      </c>
      <c r="B68" s="1" t="n">
        <v>43438</v>
      </c>
      <c r="C68" s="1" t="n">
        <v>45177</v>
      </c>
      <c r="D68" t="inlineStr">
        <is>
          <t>DALARNAS LÄN</t>
        </is>
      </c>
      <c r="E68" t="inlineStr">
        <is>
          <t>HEDEMORA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67823-2018</t>
        </is>
      </c>
      <c r="B69" s="1" t="n">
        <v>43440</v>
      </c>
      <c r="C69" s="1" t="n">
        <v>45177</v>
      </c>
      <c r="D69" t="inlineStr">
        <is>
          <t>DALARNAS LÄN</t>
        </is>
      </c>
      <c r="E69" t="inlineStr">
        <is>
          <t>HEDEMORA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69676-2018</t>
        </is>
      </c>
      <c r="B70" s="1" t="n">
        <v>43444</v>
      </c>
      <c r="C70" s="1" t="n">
        <v>45177</v>
      </c>
      <c r="D70" t="inlineStr">
        <is>
          <t>DALARNAS LÄN</t>
        </is>
      </c>
      <c r="E70" t="inlineStr">
        <is>
          <t>HEDEMORA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72237-2018</t>
        </is>
      </c>
      <c r="B71" s="1" t="n">
        <v>43455</v>
      </c>
      <c r="C71" s="1" t="n">
        <v>45177</v>
      </c>
      <c r="D71" t="inlineStr">
        <is>
          <t>DALARNAS LÄN</t>
        </is>
      </c>
      <c r="E71" t="inlineStr">
        <is>
          <t>HEDEMORA</t>
        </is>
      </c>
      <c r="F71" t="inlineStr">
        <is>
          <t>Sveaskog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  <c r="U71">
        <f>HYPERLINK("https://klasma.github.io/Logging_HEDEMORA/knärot/A 72237-2018.png")</f>
        <v/>
      </c>
      <c r="V71">
        <f>HYPERLINK("https://klasma.github.io/Logging_HEDEMORA/klagomål/A 72237-2018.docx")</f>
        <v/>
      </c>
      <c r="W71">
        <f>HYPERLINK("https://klasma.github.io/Logging_HEDEMORA/klagomålsmail/A 72237-2018.docx")</f>
        <v/>
      </c>
      <c r="X71">
        <f>HYPERLINK("https://klasma.github.io/Logging_HEDEMORA/tillsyn/A 72237-2018.docx")</f>
        <v/>
      </c>
      <c r="Y71">
        <f>HYPERLINK("https://klasma.github.io/Logging_HEDEMORA/tillsynsmail/A 72237-2018.docx")</f>
        <v/>
      </c>
    </row>
    <row r="72" ht="15" customHeight="1">
      <c r="A72" t="inlineStr">
        <is>
          <t>A 72081-2018</t>
        </is>
      </c>
      <c r="B72" s="1" t="n">
        <v>43455</v>
      </c>
      <c r="C72" s="1" t="n">
        <v>45177</v>
      </c>
      <c r="D72" t="inlineStr">
        <is>
          <t>DALARNAS LÄN</t>
        </is>
      </c>
      <c r="E72" t="inlineStr">
        <is>
          <t>HEDEMORA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72241-2018</t>
        </is>
      </c>
      <c r="B73" s="1" t="n">
        <v>43455</v>
      </c>
      <c r="C73" s="1" t="n">
        <v>45177</v>
      </c>
      <c r="D73" t="inlineStr">
        <is>
          <t>DALARNAS LÄN</t>
        </is>
      </c>
      <c r="E73" t="inlineStr">
        <is>
          <t>HEDEMORA</t>
        </is>
      </c>
      <c r="F73" t="inlineStr">
        <is>
          <t>Sveaskog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72622-2018</t>
        </is>
      </c>
      <c r="B74" s="1" t="n">
        <v>43464</v>
      </c>
      <c r="C74" s="1" t="n">
        <v>45177</v>
      </c>
      <c r="D74" t="inlineStr">
        <is>
          <t>DALARNAS LÄN</t>
        </is>
      </c>
      <c r="E74" t="inlineStr">
        <is>
          <t>HEDEMORA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1019-2019</t>
        </is>
      </c>
      <c r="B75" s="1" t="n">
        <v>43472</v>
      </c>
      <c r="C75" s="1" t="n">
        <v>45177</v>
      </c>
      <c r="D75" t="inlineStr">
        <is>
          <t>DALARNAS LÄN</t>
        </is>
      </c>
      <c r="E75" t="inlineStr">
        <is>
          <t>HEDEMORA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3349-2019</t>
        </is>
      </c>
      <c r="B76" s="1" t="n">
        <v>43474</v>
      </c>
      <c r="C76" s="1" t="n">
        <v>45177</v>
      </c>
      <c r="D76" t="inlineStr">
        <is>
          <t>DALARNAS LÄN</t>
        </is>
      </c>
      <c r="E76" t="inlineStr">
        <is>
          <t>HEDEMORA</t>
        </is>
      </c>
      <c r="F76" t="inlineStr">
        <is>
          <t>Sveaskog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3529-2019</t>
        </is>
      </c>
      <c r="B77" s="1" t="n">
        <v>43481</v>
      </c>
      <c r="C77" s="1" t="n">
        <v>45177</v>
      </c>
      <c r="D77" t="inlineStr">
        <is>
          <t>DALARNAS LÄN</t>
        </is>
      </c>
      <c r="E77" t="inlineStr">
        <is>
          <t>HEDEMORA</t>
        </is>
      </c>
      <c r="G77" t="n">
        <v>14.7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4764-2019</t>
        </is>
      </c>
      <c r="B78" s="1" t="n">
        <v>43486</v>
      </c>
      <c r="C78" s="1" t="n">
        <v>45177</v>
      </c>
      <c r="D78" t="inlineStr">
        <is>
          <t>DALARNAS LÄN</t>
        </is>
      </c>
      <c r="E78" t="inlineStr">
        <is>
          <t>HEDEMORA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4473-2019</t>
        </is>
      </c>
      <c r="B79" s="1" t="n">
        <v>43486</v>
      </c>
      <c r="C79" s="1" t="n">
        <v>45177</v>
      </c>
      <c r="D79" t="inlineStr">
        <is>
          <t>DALARNAS LÄN</t>
        </is>
      </c>
      <c r="E79" t="inlineStr">
        <is>
          <t>HEDEMORA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8981-2019</t>
        </is>
      </c>
      <c r="B80" s="1" t="n">
        <v>43504</v>
      </c>
      <c r="C80" s="1" t="n">
        <v>45177</v>
      </c>
      <c r="D80" t="inlineStr">
        <is>
          <t>DALARNAS LÄN</t>
        </is>
      </c>
      <c r="E80" t="inlineStr">
        <is>
          <t>HEDEMORA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9350-2019</t>
        </is>
      </c>
      <c r="B81" s="1" t="n">
        <v>43507</v>
      </c>
      <c r="C81" s="1" t="n">
        <v>45177</v>
      </c>
      <c r="D81" t="inlineStr">
        <is>
          <t>DALARNAS LÄN</t>
        </is>
      </c>
      <c r="E81" t="inlineStr">
        <is>
          <t>HEDEMORA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9655-2019</t>
        </is>
      </c>
      <c r="B82" s="1" t="n">
        <v>43508</v>
      </c>
      <c r="C82" s="1" t="n">
        <v>45177</v>
      </c>
      <c r="D82" t="inlineStr">
        <is>
          <t>DALARNAS LÄN</t>
        </is>
      </c>
      <c r="E82" t="inlineStr">
        <is>
          <t>HEDEMORA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12359-2019</t>
        </is>
      </c>
      <c r="B83" s="1" t="n">
        <v>43523</v>
      </c>
      <c r="C83" s="1" t="n">
        <v>45177</v>
      </c>
      <c r="D83" t="inlineStr">
        <is>
          <t>DALARNAS LÄN</t>
        </is>
      </c>
      <c r="E83" t="inlineStr">
        <is>
          <t>HEDEMORA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12367-2019</t>
        </is>
      </c>
      <c r="B84" s="1" t="n">
        <v>43523</v>
      </c>
      <c r="C84" s="1" t="n">
        <v>45177</v>
      </c>
      <c r="D84" t="inlineStr">
        <is>
          <t>DALARNAS LÄN</t>
        </is>
      </c>
      <c r="E84" t="inlineStr">
        <is>
          <t>HEDEMORA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12380-2019</t>
        </is>
      </c>
      <c r="B85" s="1" t="n">
        <v>43523</v>
      </c>
      <c r="C85" s="1" t="n">
        <v>45177</v>
      </c>
      <c r="D85" t="inlineStr">
        <is>
          <t>DALARNAS LÄN</t>
        </is>
      </c>
      <c r="E85" t="inlineStr">
        <is>
          <t>HEDEMORA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14365-2019</t>
        </is>
      </c>
      <c r="B86" s="1" t="n">
        <v>43536</v>
      </c>
      <c r="C86" s="1" t="n">
        <v>45177</v>
      </c>
      <c r="D86" t="inlineStr">
        <is>
          <t>DALARNAS LÄN</t>
        </is>
      </c>
      <c r="E86" t="inlineStr">
        <is>
          <t>HEDEMORA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19016-2019</t>
        </is>
      </c>
      <c r="B87" s="1" t="n">
        <v>43563</v>
      </c>
      <c r="C87" s="1" t="n">
        <v>45177</v>
      </c>
      <c r="D87" t="inlineStr">
        <is>
          <t>DALARNAS LÄN</t>
        </is>
      </c>
      <c r="E87" t="inlineStr">
        <is>
          <t>HEDEMORA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21212-2019</t>
        </is>
      </c>
      <c r="B88" s="1" t="n">
        <v>43579</v>
      </c>
      <c r="C88" s="1" t="n">
        <v>45177</v>
      </c>
      <c r="D88" t="inlineStr">
        <is>
          <t>DALARNAS LÄN</t>
        </is>
      </c>
      <c r="E88" t="inlineStr">
        <is>
          <t>HEDEMORA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22494-2019</t>
        </is>
      </c>
      <c r="B89" s="1" t="n">
        <v>43587</v>
      </c>
      <c r="C89" s="1" t="n">
        <v>45177</v>
      </c>
      <c r="D89" t="inlineStr">
        <is>
          <t>DALARNAS LÄN</t>
        </is>
      </c>
      <c r="E89" t="inlineStr">
        <is>
          <t>HEDEMORA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22810-2019</t>
        </is>
      </c>
      <c r="B90" s="1" t="n">
        <v>43590</v>
      </c>
      <c r="C90" s="1" t="n">
        <v>45177</v>
      </c>
      <c r="D90" t="inlineStr">
        <is>
          <t>DALARNAS LÄN</t>
        </is>
      </c>
      <c r="E90" t="inlineStr">
        <is>
          <t>HEDEMORA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23492-2019</t>
        </is>
      </c>
      <c r="B91" s="1" t="n">
        <v>43594</v>
      </c>
      <c r="C91" s="1" t="n">
        <v>45177</v>
      </c>
      <c r="D91" t="inlineStr">
        <is>
          <t>DALARNAS LÄN</t>
        </is>
      </c>
      <c r="E91" t="inlineStr">
        <is>
          <t>HEDEMORA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23808-2019</t>
        </is>
      </c>
      <c r="B92" s="1" t="n">
        <v>43595</v>
      </c>
      <c r="C92" s="1" t="n">
        <v>45177</v>
      </c>
      <c r="D92" t="inlineStr">
        <is>
          <t>DALARNAS LÄN</t>
        </is>
      </c>
      <c r="E92" t="inlineStr">
        <is>
          <t>HEDEMORA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23804-2019</t>
        </is>
      </c>
      <c r="B93" s="1" t="n">
        <v>43595</v>
      </c>
      <c r="C93" s="1" t="n">
        <v>45177</v>
      </c>
      <c r="D93" t="inlineStr">
        <is>
          <t>DALARNAS LÄN</t>
        </is>
      </c>
      <c r="E93" t="inlineStr">
        <is>
          <t>HEDEMORA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24904-2019</t>
        </is>
      </c>
      <c r="B94" s="1" t="n">
        <v>43602</v>
      </c>
      <c r="C94" s="1" t="n">
        <v>45177</v>
      </c>
      <c r="D94" t="inlineStr">
        <is>
          <t>DALARNAS LÄN</t>
        </is>
      </c>
      <c r="E94" t="inlineStr">
        <is>
          <t>HEDEMORA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26162-2019</t>
        </is>
      </c>
      <c r="B95" s="1" t="n">
        <v>43609</v>
      </c>
      <c r="C95" s="1" t="n">
        <v>45177</v>
      </c>
      <c r="D95" t="inlineStr">
        <is>
          <t>DALARNAS LÄN</t>
        </is>
      </c>
      <c r="E95" t="inlineStr">
        <is>
          <t>HEDEMORA</t>
        </is>
      </c>
      <c r="F95" t="inlineStr">
        <is>
          <t>Sveaskog</t>
        </is>
      </c>
      <c r="G95" t="n">
        <v>12.8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26167-2019</t>
        </is>
      </c>
      <c r="B96" s="1" t="n">
        <v>43609</v>
      </c>
      <c r="C96" s="1" t="n">
        <v>45177</v>
      </c>
      <c r="D96" t="inlineStr">
        <is>
          <t>DALARNAS LÄN</t>
        </is>
      </c>
      <c r="E96" t="inlineStr">
        <is>
          <t>HEDEMORA</t>
        </is>
      </c>
      <c r="F96" t="inlineStr">
        <is>
          <t>Sveaskog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27393-2019</t>
        </is>
      </c>
      <c r="B97" s="1" t="n">
        <v>43616</v>
      </c>
      <c r="C97" s="1" t="n">
        <v>45177</v>
      </c>
      <c r="D97" t="inlineStr">
        <is>
          <t>DALARNAS LÄN</t>
        </is>
      </c>
      <c r="E97" t="inlineStr">
        <is>
          <t>HEDEMORA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27949-2019</t>
        </is>
      </c>
      <c r="B98" s="1" t="n">
        <v>43620</v>
      </c>
      <c r="C98" s="1" t="n">
        <v>45177</v>
      </c>
      <c r="D98" t="inlineStr">
        <is>
          <t>DALARNAS LÄN</t>
        </is>
      </c>
      <c r="E98" t="inlineStr">
        <is>
          <t>HEDEMORA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28696-2019</t>
        </is>
      </c>
      <c r="B99" s="1" t="n">
        <v>43627</v>
      </c>
      <c r="C99" s="1" t="n">
        <v>45177</v>
      </c>
      <c r="D99" t="inlineStr">
        <is>
          <t>DALARNAS LÄN</t>
        </is>
      </c>
      <c r="E99" t="inlineStr">
        <is>
          <t>HEDEMORA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30497-2019</t>
        </is>
      </c>
      <c r="B100" s="1" t="n">
        <v>43635</v>
      </c>
      <c r="C100" s="1" t="n">
        <v>45177</v>
      </c>
      <c r="D100" t="inlineStr">
        <is>
          <t>DALARNAS LÄN</t>
        </is>
      </c>
      <c r="E100" t="inlineStr">
        <is>
          <t>HEDEMORA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30687-2019</t>
        </is>
      </c>
      <c r="B101" s="1" t="n">
        <v>43636</v>
      </c>
      <c r="C101" s="1" t="n">
        <v>45177</v>
      </c>
      <c r="D101" t="inlineStr">
        <is>
          <t>DALARNAS LÄN</t>
        </is>
      </c>
      <c r="E101" t="inlineStr">
        <is>
          <t>HEDEMORA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34027-2019</t>
        </is>
      </c>
      <c r="B102" s="1" t="n">
        <v>43654</v>
      </c>
      <c r="C102" s="1" t="n">
        <v>45177</v>
      </c>
      <c r="D102" t="inlineStr">
        <is>
          <t>DALARNAS LÄN</t>
        </is>
      </c>
      <c r="E102" t="inlineStr">
        <is>
          <t>HEDEMORA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35855-2019</t>
        </is>
      </c>
      <c r="B103" s="1" t="n">
        <v>43665</v>
      </c>
      <c r="C103" s="1" t="n">
        <v>45177</v>
      </c>
      <c r="D103" t="inlineStr">
        <is>
          <t>DALARNAS LÄN</t>
        </is>
      </c>
      <c r="E103" t="inlineStr">
        <is>
          <t>HEDEMORA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41399-2019</t>
        </is>
      </c>
      <c r="B104" s="1" t="n">
        <v>43698</v>
      </c>
      <c r="C104" s="1" t="n">
        <v>45177</v>
      </c>
      <c r="D104" t="inlineStr">
        <is>
          <t>DALARNAS LÄN</t>
        </is>
      </c>
      <c r="E104" t="inlineStr">
        <is>
          <t>HEDEMORA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43530-2019</t>
        </is>
      </c>
      <c r="B105" s="1" t="n">
        <v>43706</v>
      </c>
      <c r="C105" s="1" t="n">
        <v>45177</v>
      </c>
      <c r="D105" t="inlineStr">
        <is>
          <t>DALARNAS LÄN</t>
        </is>
      </c>
      <c r="E105" t="inlineStr">
        <is>
          <t>HEDEMORA</t>
        </is>
      </c>
      <c r="F105" t="inlineStr">
        <is>
          <t>Sveaskog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46795-2019</t>
        </is>
      </c>
      <c r="B106" s="1" t="n">
        <v>43720</v>
      </c>
      <c r="C106" s="1" t="n">
        <v>45177</v>
      </c>
      <c r="D106" t="inlineStr">
        <is>
          <t>DALARNAS LÄN</t>
        </is>
      </c>
      <c r="E106" t="inlineStr">
        <is>
          <t>HEDEMORA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46775-2019</t>
        </is>
      </c>
      <c r="B107" s="1" t="n">
        <v>43720</v>
      </c>
      <c r="C107" s="1" t="n">
        <v>45177</v>
      </c>
      <c r="D107" t="inlineStr">
        <is>
          <t>DALARNAS LÄN</t>
        </is>
      </c>
      <c r="E107" t="inlineStr">
        <is>
          <t>HEDEMORA</t>
        </is>
      </c>
      <c r="F107" t="inlineStr">
        <is>
          <t>Sveaskog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47882-2019</t>
        </is>
      </c>
      <c r="B108" s="1" t="n">
        <v>43725</v>
      </c>
      <c r="C108" s="1" t="n">
        <v>45177</v>
      </c>
      <c r="D108" t="inlineStr">
        <is>
          <t>DALARNAS LÄN</t>
        </is>
      </c>
      <c r="E108" t="inlineStr">
        <is>
          <t>HEDEMORA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49300-2019</t>
        </is>
      </c>
      <c r="B109" s="1" t="n">
        <v>43731</v>
      </c>
      <c r="C109" s="1" t="n">
        <v>45177</v>
      </c>
      <c r="D109" t="inlineStr">
        <is>
          <t>DALARNAS LÄN</t>
        </is>
      </c>
      <c r="E109" t="inlineStr">
        <is>
          <t>HEDEMORA</t>
        </is>
      </c>
      <c r="F109" t="inlineStr">
        <is>
          <t>Sveaskog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49197-2019</t>
        </is>
      </c>
      <c r="B110" s="1" t="n">
        <v>43731</v>
      </c>
      <c r="C110" s="1" t="n">
        <v>45177</v>
      </c>
      <c r="D110" t="inlineStr">
        <is>
          <t>DALARNAS LÄN</t>
        </is>
      </c>
      <c r="E110" t="inlineStr">
        <is>
          <t>HEDEMORA</t>
        </is>
      </c>
      <c r="F110" t="inlineStr">
        <is>
          <t>Sveaskog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50183-2019</t>
        </is>
      </c>
      <c r="B111" s="1" t="n">
        <v>43734</v>
      </c>
      <c r="C111" s="1" t="n">
        <v>45177</v>
      </c>
      <c r="D111" t="inlineStr">
        <is>
          <t>DALARNAS LÄN</t>
        </is>
      </c>
      <c r="E111" t="inlineStr">
        <is>
          <t>HEDEMORA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51877-2019</t>
        </is>
      </c>
      <c r="B112" s="1" t="n">
        <v>43741</v>
      </c>
      <c r="C112" s="1" t="n">
        <v>45177</v>
      </c>
      <c r="D112" t="inlineStr">
        <is>
          <t>DALARNAS LÄN</t>
        </is>
      </c>
      <c r="E112" t="inlineStr">
        <is>
          <t>HEDEMORA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53323-2019</t>
        </is>
      </c>
      <c r="B113" s="1" t="n">
        <v>43748</v>
      </c>
      <c r="C113" s="1" t="n">
        <v>45177</v>
      </c>
      <c r="D113" t="inlineStr">
        <is>
          <t>DALARNAS LÄN</t>
        </is>
      </c>
      <c r="E113" t="inlineStr">
        <is>
          <t>HEDEMORA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60318-2019</t>
        </is>
      </c>
      <c r="B114" s="1" t="n">
        <v>43780</v>
      </c>
      <c r="C114" s="1" t="n">
        <v>45177</v>
      </c>
      <c r="D114" t="inlineStr">
        <is>
          <t>DALARNAS LÄN</t>
        </is>
      </c>
      <c r="E114" t="inlineStr">
        <is>
          <t>HEDEMORA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60529-2019</t>
        </is>
      </c>
      <c r="B115" s="1" t="n">
        <v>43781</v>
      </c>
      <c r="C115" s="1" t="n">
        <v>45177</v>
      </c>
      <c r="D115" t="inlineStr">
        <is>
          <t>DALARNAS LÄN</t>
        </is>
      </c>
      <c r="E115" t="inlineStr">
        <is>
          <t>HEDEMORA</t>
        </is>
      </c>
      <c r="F115" t="inlineStr">
        <is>
          <t>Sveaskog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60556-2019</t>
        </is>
      </c>
      <c r="B116" s="1" t="n">
        <v>43781</v>
      </c>
      <c r="C116" s="1" t="n">
        <v>45177</v>
      </c>
      <c r="D116" t="inlineStr">
        <is>
          <t>DALARNAS LÄN</t>
        </is>
      </c>
      <c r="E116" t="inlineStr">
        <is>
          <t>HEDEMORA</t>
        </is>
      </c>
      <c r="F116" t="inlineStr">
        <is>
          <t>Sveaskog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61382-2019</t>
        </is>
      </c>
      <c r="B117" s="1" t="n">
        <v>43783</v>
      </c>
      <c r="C117" s="1" t="n">
        <v>45177</v>
      </c>
      <c r="D117" t="inlineStr">
        <is>
          <t>DALARNAS LÄN</t>
        </is>
      </c>
      <c r="E117" t="inlineStr">
        <is>
          <t>HEDEMORA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63101-2019</t>
        </is>
      </c>
      <c r="B118" s="1" t="n">
        <v>43791</v>
      </c>
      <c r="C118" s="1" t="n">
        <v>45177</v>
      </c>
      <c r="D118" t="inlineStr">
        <is>
          <t>DALARNAS LÄN</t>
        </is>
      </c>
      <c r="E118" t="inlineStr">
        <is>
          <t>HEDEMORA</t>
        </is>
      </c>
      <c r="F118" t="inlineStr">
        <is>
          <t>Kommuner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65308-2019</t>
        </is>
      </c>
      <c r="B119" s="1" t="n">
        <v>43802</v>
      </c>
      <c r="C119" s="1" t="n">
        <v>45177</v>
      </c>
      <c r="D119" t="inlineStr">
        <is>
          <t>DALARNAS LÄN</t>
        </is>
      </c>
      <c r="E119" t="inlineStr">
        <is>
          <t>HEDEMORA</t>
        </is>
      </c>
      <c r="F119" t="inlineStr">
        <is>
          <t>Sveaskog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65315-2019</t>
        </is>
      </c>
      <c r="B120" s="1" t="n">
        <v>43802</v>
      </c>
      <c r="C120" s="1" t="n">
        <v>45177</v>
      </c>
      <c r="D120" t="inlineStr">
        <is>
          <t>DALARNAS LÄN</t>
        </is>
      </c>
      <c r="E120" t="inlineStr">
        <is>
          <t>HEDEMORA</t>
        </is>
      </c>
      <c r="F120" t="inlineStr">
        <is>
          <t>Sveaskog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68856-2019</t>
        </is>
      </c>
      <c r="B121" s="1" t="n">
        <v>43820</v>
      </c>
      <c r="C121" s="1" t="n">
        <v>45177</v>
      </c>
      <c r="D121" t="inlineStr">
        <is>
          <t>DALARNAS LÄN</t>
        </is>
      </c>
      <c r="E121" t="inlineStr">
        <is>
          <t>HEDEMORA</t>
        </is>
      </c>
      <c r="G121" t="n">
        <v>17.6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1215-2020</t>
        </is>
      </c>
      <c r="B122" s="1" t="n">
        <v>43840</v>
      </c>
      <c r="C122" s="1" t="n">
        <v>45177</v>
      </c>
      <c r="D122" t="inlineStr">
        <is>
          <t>DALARNAS LÄN</t>
        </is>
      </c>
      <c r="E122" t="inlineStr">
        <is>
          <t>HEDEMORA</t>
        </is>
      </c>
      <c r="F122" t="inlineStr">
        <is>
          <t>Sveaskog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2915-2020</t>
        </is>
      </c>
      <c r="B123" s="1" t="n">
        <v>43850</v>
      </c>
      <c r="C123" s="1" t="n">
        <v>45177</v>
      </c>
      <c r="D123" t="inlineStr">
        <is>
          <t>DALARNAS LÄN</t>
        </is>
      </c>
      <c r="E123" t="inlineStr">
        <is>
          <t>HEDEMORA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2846-2020</t>
        </is>
      </c>
      <c r="B124" s="1" t="n">
        <v>43850</v>
      </c>
      <c r="C124" s="1" t="n">
        <v>45177</v>
      </c>
      <c r="D124" t="inlineStr">
        <is>
          <t>DALARNAS LÄN</t>
        </is>
      </c>
      <c r="E124" t="inlineStr">
        <is>
          <t>HEDEMORA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3127-2020</t>
        </is>
      </c>
      <c r="B125" s="1" t="n">
        <v>43851</v>
      </c>
      <c r="C125" s="1" t="n">
        <v>45177</v>
      </c>
      <c r="D125" t="inlineStr">
        <is>
          <t>DALARNAS LÄN</t>
        </is>
      </c>
      <c r="E125" t="inlineStr">
        <is>
          <t>HEDEMORA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5353-2020</t>
        </is>
      </c>
      <c r="B126" s="1" t="n">
        <v>43860</v>
      </c>
      <c r="C126" s="1" t="n">
        <v>45177</v>
      </c>
      <c r="D126" t="inlineStr">
        <is>
          <t>DALARNAS LÄN</t>
        </is>
      </c>
      <c r="E126" t="inlineStr">
        <is>
          <t>HEDEMORA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5752-2020</t>
        </is>
      </c>
      <c r="B127" s="1" t="n">
        <v>43864</v>
      </c>
      <c r="C127" s="1" t="n">
        <v>45177</v>
      </c>
      <c r="D127" t="inlineStr">
        <is>
          <t>DALARNAS LÄN</t>
        </is>
      </c>
      <c r="E127" t="inlineStr">
        <is>
          <t>HEDEMORA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5763-2020</t>
        </is>
      </c>
      <c r="B128" s="1" t="n">
        <v>43864</v>
      </c>
      <c r="C128" s="1" t="n">
        <v>45177</v>
      </c>
      <c r="D128" t="inlineStr">
        <is>
          <t>DALARNAS LÄN</t>
        </is>
      </c>
      <c r="E128" t="inlineStr">
        <is>
          <t>HEDEMORA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5950-2020</t>
        </is>
      </c>
      <c r="B129" s="1" t="n">
        <v>43864</v>
      </c>
      <c r="C129" s="1" t="n">
        <v>45177</v>
      </c>
      <c r="D129" t="inlineStr">
        <is>
          <t>DALARNAS LÄN</t>
        </is>
      </c>
      <c r="E129" t="inlineStr">
        <is>
          <t>HEDEMORA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6795-2020</t>
        </is>
      </c>
      <c r="B130" s="1" t="n">
        <v>43867</v>
      </c>
      <c r="C130" s="1" t="n">
        <v>45177</v>
      </c>
      <c r="D130" t="inlineStr">
        <is>
          <t>DALARNAS LÄN</t>
        </is>
      </c>
      <c r="E130" t="inlineStr">
        <is>
          <t>HEDEMORA</t>
        </is>
      </c>
      <c r="F130" t="inlineStr">
        <is>
          <t>Sveaskog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6794-2020</t>
        </is>
      </c>
      <c r="B131" s="1" t="n">
        <v>43867</v>
      </c>
      <c r="C131" s="1" t="n">
        <v>45177</v>
      </c>
      <c r="D131" t="inlineStr">
        <is>
          <t>DALARNAS LÄN</t>
        </is>
      </c>
      <c r="E131" t="inlineStr">
        <is>
          <t>HEDEMORA</t>
        </is>
      </c>
      <c r="F131" t="inlineStr">
        <is>
          <t>Sveaskog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7434-2020</t>
        </is>
      </c>
      <c r="B132" s="1" t="n">
        <v>43871</v>
      </c>
      <c r="C132" s="1" t="n">
        <v>45177</v>
      </c>
      <c r="D132" t="inlineStr">
        <is>
          <t>DALARNAS LÄN</t>
        </is>
      </c>
      <c r="E132" t="inlineStr">
        <is>
          <t>HEDEMORA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7209-2020</t>
        </is>
      </c>
      <c r="B133" s="1" t="n">
        <v>43871</v>
      </c>
      <c r="C133" s="1" t="n">
        <v>45177</v>
      </c>
      <c r="D133" t="inlineStr">
        <is>
          <t>DALARNAS LÄN</t>
        </is>
      </c>
      <c r="E133" t="inlineStr">
        <is>
          <t>HEDEMORA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8181-2020</t>
        </is>
      </c>
      <c r="B134" s="1" t="n">
        <v>43874</v>
      </c>
      <c r="C134" s="1" t="n">
        <v>45177</v>
      </c>
      <c r="D134" t="inlineStr">
        <is>
          <t>DALARNAS LÄN</t>
        </is>
      </c>
      <c r="E134" t="inlineStr">
        <is>
          <t>HEDEMORA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8494-2020</t>
        </is>
      </c>
      <c r="B135" s="1" t="n">
        <v>43875</v>
      </c>
      <c r="C135" s="1" t="n">
        <v>45177</v>
      </c>
      <c r="D135" t="inlineStr">
        <is>
          <t>DALARNAS LÄN</t>
        </is>
      </c>
      <c r="E135" t="inlineStr">
        <is>
          <t>HEDEMORA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8489-2020</t>
        </is>
      </c>
      <c r="B136" s="1" t="n">
        <v>43875</v>
      </c>
      <c r="C136" s="1" t="n">
        <v>45177</v>
      </c>
      <c r="D136" t="inlineStr">
        <is>
          <t>DALARNAS LÄN</t>
        </is>
      </c>
      <c r="E136" t="inlineStr">
        <is>
          <t>HEDEMORA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9042-2020</t>
        </is>
      </c>
      <c r="B137" s="1" t="n">
        <v>43879</v>
      </c>
      <c r="C137" s="1" t="n">
        <v>45177</v>
      </c>
      <c r="D137" t="inlineStr">
        <is>
          <t>DALARNAS LÄN</t>
        </is>
      </c>
      <c r="E137" t="inlineStr">
        <is>
          <t>HEDEMORA</t>
        </is>
      </c>
      <c r="F137" t="inlineStr">
        <is>
          <t>Sveaskog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9054-2020</t>
        </is>
      </c>
      <c r="B138" s="1" t="n">
        <v>43879</v>
      </c>
      <c r="C138" s="1" t="n">
        <v>45177</v>
      </c>
      <c r="D138" t="inlineStr">
        <is>
          <t>DALARNAS LÄN</t>
        </is>
      </c>
      <c r="E138" t="inlineStr">
        <is>
          <t>HEDEMORA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9714-2020</t>
        </is>
      </c>
      <c r="B139" s="1" t="n">
        <v>43881</v>
      </c>
      <c r="C139" s="1" t="n">
        <v>45177</v>
      </c>
      <c r="D139" t="inlineStr">
        <is>
          <t>DALARNAS LÄN</t>
        </is>
      </c>
      <c r="E139" t="inlineStr">
        <is>
          <t>HEDEMORA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10507-2020</t>
        </is>
      </c>
      <c r="B140" s="1" t="n">
        <v>43886</v>
      </c>
      <c r="C140" s="1" t="n">
        <v>45177</v>
      </c>
      <c r="D140" t="inlineStr">
        <is>
          <t>DALARNAS LÄN</t>
        </is>
      </c>
      <c r="E140" t="inlineStr">
        <is>
          <t>HEDEMORA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11894-2020</t>
        </is>
      </c>
      <c r="B141" s="1" t="n">
        <v>43894</v>
      </c>
      <c r="C141" s="1" t="n">
        <v>45177</v>
      </c>
      <c r="D141" t="inlineStr">
        <is>
          <t>DALARNAS LÄN</t>
        </is>
      </c>
      <c r="E141" t="inlineStr">
        <is>
          <t>HEDEMORA</t>
        </is>
      </c>
      <c r="F141" t="inlineStr">
        <is>
          <t>Sveaskog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13872-2020</t>
        </is>
      </c>
      <c r="B142" s="1" t="n">
        <v>43906</v>
      </c>
      <c r="C142" s="1" t="n">
        <v>45177</v>
      </c>
      <c r="D142" t="inlineStr">
        <is>
          <t>DALARNAS LÄN</t>
        </is>
      </c>
      <c r="E142" t="inlineStr">
        <is>
          <t>HEDEMORA</t>
        </is>
      </c>
      <c r="F142" t="inlineStr">
        <is>
          <t>Övriga Aktiebolag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14117-2020</t>
        </is>
      </c>
      <c r="B143" s="1" t="n">
        <v>43907</v>
      </c>
      <c r="C143" s="1" t="n">
        <v>45177</v>
      </c>
      <c r="D143" t="inlineStr">
        <is>
          <t>DALARNAS LÄN</t>
        </is>
      </c>
      <c r="E143" t="inlineStr">
        <is>
          <t>HEDEMORA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14554-2020</t>
        </is>
      </c>
      <c r="B144" s="1" t="n">
        <v>43908</v>
      </c>
      <c r="C144" s="1" t="n">
        <v>45177</v>
      </c>
      <c r="D144" t="inlineStr">
        <is>
          <t>DALARNAS LÄN</t>
        </is>
      </c>
      <c r="E144" t="inlineStr">
        <is>
          <t>HEDEMORA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HYPERLINK("https://klasma.github.io/Logging_HEDEMORA/knärot/A 14554-2020.png")</f>
        <v/>
      </c>
      <c r="V144">
        <f>HYPERLINK("https://klasma.github.io/Logging_HEDEMORA/klagomål/A 14554-2020.docx")</f>
        <v/>
      </c>
      <c r="W144">
        <f>HYPERLINK("https://klasma.github.io/Logging_HEDEMORA/klagomålsmail/A 14554-2020.docx")</f>
        <v/>
      </c>
      <c r="X144">
        <f>HYPERLINK("https://klasma.github.io/Logging_HEDEMORA/tillsyn/A 14554-2020.docx")</f>
        <v/>
      </c>
      <c r="Y144">
        <f>HYPERLINK("https://klasma.github.io/Logging_HEDEMORA/tillsynsmail/A 14554-2020.docx")</f>
        <v/>
      </c>
    </row>
    <row r="145" ht="15" customHeight="1">
      <c r="A145" t="inlineStr">
        <is>
          <t>A 16641-2020</t>
        </is>
      </c>
      <c r="B145" s="1" t="n">
        <v>43910</v>
      </c>
      <c r="C145" s="1" t="n">
        <v>45177</v>
      </c>
      <c r="D145" t="inlineStr">
        <is>
          <t>DALARNAS LÄN</t>
        </is>
      </c>
      <c r="E145" t="inlineStr">
        <is>
          <t>HEDEMORA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17882-2020</t>
        </is>
      </c>
      <c r="B146" s="1" t="n">
        <v>43924</v>
      </c>
      <c r="C146" s="1" t="n">
        <v>45177</v>
      </c>
      <c r="D146" t="inlineStr">
        <is>
          <t>DALARNAS LÄN</t>
        </is>
      </c>
      <c r="E146" t="inlineStr">
        <is>
          <t>HEDEMORA</t>
        </is>
      </c>
      <c r="G146" t="n">
        <v>9.300000000000001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18955-2020</t>
        </is>
      </c>
      <c r="B147" s="1" t="n">
        <v>43935</v>
      </c>
      <c r="C147" s="1" t="n">
        <v>45177</v>
      </c>
      <c r="D147" t="inlineStr">
        <is>
          <t>DALARNAS LÄN</t>
        </is>
      </c>
      <c r="E147" t="inlineStr">
        <is>
          <t>HEDEMORA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18824-2020</t>
        </is>
      </c>
      <c r="B148" s="1" t="n">
        <v>43935</v>
      </c>
      <c r="C148" s="1" t="n">
        <v>45177</v>
      </c>
      <c r="D148" t="inlineStr">
        <is>
          <t>DALARNAS LÄN</t>
        </is>
      </c>
      <c r="E148" t="inlineStr">
        <is>
          <t>HEDEMORA</t>
        </is>
      </c>
      <c r="F148" t="inlineStr">
        <is>
          <t>Sveaskog</t>
        </is>
      </c>
      <c r="G148" t="n">
        <v>22.7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20804-2020</t>
        </is>
      </c>
      <c r="B149" s="1" t="n">
        <v>43949</v>
      </c>
      <c r="C149" s="1" t="n">
        <v>45177</v>
      </c>
      <c r="D149" t="inlineStr">
        <is>
          <t>DALARNAS LÄN</t>
        </is>
      </c>
      <c r="E149" t="inlineStr">
        <is>
          <t>HEDEMORA</t>
        </is>
      </c>
      <c r="G149" t="n">
        <v>4.7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21252-2020</t>
        </is>
      </c>
      <c r="B150" s="1" t="n">
        <v>43955</v>
      </c>
      <c r="C150" s="1" t="n">
        <v>45177</v>
      </c>
      <c r="D150" t="inlineStr">
        <is>
          <t>DALARNAS LÄN</t>
        </is>
      </c>
      <c r="E150" t="inlineStr">
        <is>
          <t>HEDEMORA</t>
        </is>
      </c>
      <c r="F150" t="inlineStr">
        <is>
          <t>Sveaskog</t>
        </is>
      </c>
      <c r="G150" t="n">
        <v>4.8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21254-2020</t>
        </is>
      </c>
      <c r="B151" s="1" t="n">
        <v>43955</v>
      </c>
      <c r="C151" s="1" t="n">
        <v>45177</v>
      </c>
      <c r="D151" t="inlineStr">
        <is>
          <t>DALARNAS LÄN</t>
        </is>
      </c>
      <c r="E151" t="inlineStr">
        <is>
          <t>HEDEMORA</t>
        </is>
      </c>
      <c r="F151" t="inlineStr">
        <is>
          <t>Sveaskog</t>
        </is>
      </c>
      <c r="G151" t="n">
        <v>8.4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21458-2020</t>
        </is>
      </c>
      <c r="B152" s="1" t="n">
        <v>43956</v>
      </c>
      <c r="C152" s="1" t="n">
        <v>45177</v>
      </c>
      <c r="D152" t="inlineStr">
        <is>
          <t>DALARNAS LÄN</t>
        </is>
      </c>
      <c r="E152" t="inlineStr">
        <is>
          <t>HEDEMORA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22374-2020</t>
        </is>
      </c>
      <c r="B153" s="1" t="n">
        <v>43962</v>
      </c>
      <c r="C153" s="1" t="n">
        <v>45177</v>
      </c>
      <c r="D153" t="inlineStr">
        <is>
          <t>DALARNAS LÄN</t>
        </is>
      </c>
      <c r="E153" t="inlineStr">
        <is>
          <t>HEDEMORA</t>
        </is>
      </c>
      <c r="F153" t="inlineStr">
        <is>
          <t>Kommuner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23402-2020</t>
        </is>
      </c>
      <c r="B154" s="1" t="n">
        <v>43968</v>
      </c>
      <c r="C154" s="1" t="n">
        <v>45177</v>
      </c>
      <c r="D154" t="inlineStr">
        <is>
          <t>DALARNAS LÄN</t>
        </is>
      </c>
      <c r="E154" t="inlineStr">
        <is>
          <t>HEDEMORA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23401-2020</t>
        </is>
      </c>
      <c r="B155" s="1" t="n">
        <v>43968</v>
      </c>
      <c r="C155" s="1" t="n">
        <v>45177</v>
      </c>
      <c r="D155" t="inlineStr">
        <is>
          <t>DALARNAS LÄN</t>
        </is>
      </c>
      <c r="E155" t="inlineStr">
        <is>
          <t>HEDEMORA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23872-2020</t>
        </is>
      </c>
      <c r="B156" s="1" t="n">
        <v>43971</v>
      </c>
      <c r="C156" s="1" t="n">
        <v>45177</v>
      </c>
      <c r="D156" t="inlineStr">
        <is>
          <t>DALARNAS LÄN</t>
        </is>
      </c>
      <c r="E156" t="inlineStr">
        <is>
          <t>HEDEMORA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24759-2020</t>
        </is>
      </c>
      <c r="B157" s="1" t="n">
        <v>43978</v>
      </c>
      <c r="C157" s="1" t="n">
        <v>45177</v>
      </c>
      <c r="D157" t="inlineStr">
        <is>
          <t>DALARNAS LÄN</t>
        </is>
      </c>
      <c r="E157" t="inlineStr">
        <is>
          <t>HEDEMORA</t>
        </is>
      </c>
      <c r="F157" t="inlineStr">
        <is>
          <t>Sveaskog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25623-2020</t>
        </is>
      </c>
      <c r="B158" s="1" t="n">
        <v>43983</v>
      </c>
      <c r="C158" s="1" t="n">
        <v>45177</v>
      </c>
      <c r="D158" t="inlineStr">
        <is>
          <t>DALARNAS LÄN</t>
        </is>
      </c>
      <c r="E158" t="inlineStr">
        <is>
          <t>HEDEMORA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25657-2020</t>
        </is>
      </c>
      <c r="B159" s="1" t="n">
        <v>43983</v>
      </c>
      <c r="C159" s="1" t="n">
        <v>45177</v>
      </c>
      <c r="D159" t="inlineStr">
        <is>
          <t>DALARNAS LÄN</t>
        </is>
      </c>
      <c r="E159" t="inlineStr">
        <is>
          <t>HEDEMORA</t>
        </is>
      </c>
      <c r="G159" t="n">
        <v>8.199999999999999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27076-2020</t>
        </is>
      </c>
      <c r="B160" s="1" t="n">
        <v>43991</v>
      </c>
      <c r="C160" s="1" t="n">
        <v>45177</v>
      </c>
      <c r="D160" t="inlineStr">
        <is>
          <t>DALARNAS LÄN</t>
        </is>
      </c>
      <c r="E160" t="inlineStr">
        <is>
          <t>HEDEMORA</t>
        </is>
      </c>
      <c r="F160" t="inlineStr">
        <is>
          <t>Övriga Aktiebolag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27050-2020</t>
        </is>
      </c>
      <c r="B161" s="1" t="n">
        <v>43991</v>
      </c>
      <c r="C161" s="1" t="n">
        <v>45177</v>
      </c>
      <c r="D161" t="inlineStr">
        <is>
          <t>DALARNAS LÄN</t>
        </is>
      </c>
      <c r="E161" t="inlineStr">
        <is>
          <t>HEDEMORA</t>
        </is>
      </c>
      <c r="F161" t="inlineStr">
        <is>
          <t>Övriga Aktiebolag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29857-2020</t>
        </is>
      </c>
      <c r="B162" s="1" t="n">
        <v>44006</v>
      </c>
      <c r="C162" s="1" t="n">
        <v>45177</v>
      </c>
      <c r="D162" t="inlineStr">
        <is>
          <t>DALARNAS LÄN</t>
        </is>
      </c>
      <c r="E162" t="inlineStr">
        <is>
          <t>HEDEMORA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31579-2020</t>
        </is>
      </c>
      <c r="B163" s="1" t="n">
        <v>44013</v>
      </c>
      <c r="C163" s="1" t="n">
        <v>45177</v>
      </c>
      <c r="D163" t="inlineStr">
        <is>
          <t>DALARNAS LÄN</t>
        </is>
      </c>
      <c r="E163" t="inlineStr">
        <is>
          <t>HEDEMORA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31502-2020</t>
        </is>
      </c>
      <c r="B164" s="1" t="n">
        <v>44013</v>
      </c>
      <c r="C164" s="1" t="n">
        <v>45177</v>
      </c>
      <c r="D164" t="inlineStr">
        <is>
          <t>DALARNAS LÄN</t>
        </is>
      </c>
      <c r="E164" t="inlineStr">
        <is>
          <t>HEDEMORA</t>
        </is>
      </c>
      <c r="F164" t="inlineStr">
        <is>
          <t>Bergvik skog väst AB</t>
        </is>
      </c>
      <c r="G164" t="n">
        <v>10.2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32508-2020</t>
        </is>
      </c>
      <c r="B165" s="1" t="n">
        <v>44018</v>
      </c>
      <c r="C165" s="1" t="n">
        <v>45177</v>
      </c>
      <c r="D165" t="inlineStr">
        <is>
          <t>DALARNAS LÄN</t>
        </is>
      </c>
      <c r="E165" t="inlineStr">
        <is>
          <t>HEDEMORA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35786-2020</t>
        </is>
      </c>
      <c r="B166" s="1" t="n">
        <v>44046</v>
      </c>
      <c r="C166" s="1" t="n">
        <v>45177</v>
      </c>
      <c r="D166" t="inlineStr">
        <is>
          <t>DALARNAS LÄN</t>
        </is>
      </c>
      <c r="E166" t="inlineStr">
        <is>
          <t>HEDEMORA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40865-2020</t>
        </is>
      </c>
      <c r="B167" s="1" t="n">
        <v>44070</v>
      </c>
      <c r="C167" s="1" t="n">
        <v>45177</v>
      </c>
      <c r="D167" t="inlineStr">
        <is>
          <t>DALARNAS LÄN</t>
        </is>
      </c>
      <c r="E167" t="inlineStr">
        <is>
          <t>HEDEMORA</t>
        </is>
      </c>
      <c r="G167" t="n">
        <v>6.1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40868-2020</t>
        </is>
      </c>
      <c r="B168" s="1" t="n">
        <v>44070</v>
      </c>
      <c r="C168" s="1" t="n">
        <v>45177</v>
      </c>
      <c r="D168" t="inlineStr">
        <is>
          <t>DALARNAS LÄN</t>
        </is>
      </c>
      <c r="E168" t="inlineStr">
        <is>
          <t>HEDEMORA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42929-2020</t>
        </is>
      </c>
      <c r="B169" s="1" t="n">
        <v>44078</v>
      </c>
      <c r="C169" s="1" t="n">
        <v>45177</v>
      </c>
      <c r="D169" t="inlineStr">
        <is>
          <t>DALARNAS LÄN</t>
        </is>
      </c>
      <c r="E169" t="inlineStr">
        <is>
          <t>HEDEMORA</t>
        </is>
      </c>
      <c r="F169" t="inlineStr">
        <is>
          <t>Sveaskog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44098-2020</t>
        </is>
      </c>
      <c r="B170" s="1" t="n">
        <v>44083</v>
      </c>
      <c r="C170" s="1" t="n">
        <v>45177</v>
      </c>
      <c r="D170" t="inlineStr">
        <is>
          <t>DALARNAS LÄN</t>
        </is>
      </c>
      <c r="E170" t="inlineStr">
        <is>
          <t>HEDEMORA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44110-2020</t>
        </is>
      </c>
      <c r="B171" s="1" t="n">
        <v>44083</v>
      </c>
      <c r="C171" s="1" t="n">
        <v>45177</v>
      </c>
      <c r="D171" t="inlineStr">
        <is>
          <t>DALARNAS LÄN</t>
        </is>
      </c>
      <c r="E171" t="inlineStr">
        <is>
          <t>HEDEMORA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45616-2020</t>
        </is>
      </c>
      <c r="B172" s="1" t="n">
        <v>44084</v>
      </c>
      <c r="C172" s="1" t="n">
        <v>45177</v>
      </c>
      <c r="D172" t="inlineStr">
        <is>
          <t>DALARNAS LÄN</t>
        </is>
      </c>
      <c r="E172" t="inlineStr">
        <is>
          <t>HEDEMORA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45392-2020</t>
        </is>
      </c>
      <c r="B173" s="1" t="n">
        <v>44085</v>
      </c>
      <c r="C173" s="1" t="n">
        <v>45177</v>
      </c>
      <c r="D173" t="inlineStr">
        <is>
          <t>DALARNAS LÄN</t>
        </is>
      </c>
      <c r="E173" t="inlineStr">
        <is>
          <t>HEDEMORA</t>
        </is>
      </c>
      <c r="F173" t="inlineStr">
        <is>
          <t>Bergvik skog väst AB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46392-2020</t>
        </is>
      </c>
      <c r="B174" s="1" t="n">
        <v>44093</v>
      </c>
      <c r="C174" s="1" t="n">
        <v>45177</v>
      </c>
      <c r="D174" t="inlineStr">
        <is>
          <t>DALARNAS LÄN</t>
        </is>
      </c>
      <c r="E174" t="inlineStr">
        <is>
          <t>HEDEMORA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46391-2020</t>
        </is>
      </c>
      <c r="B175" s="1" t="n">
        <v>44093</v>
      </c>
      <c r="C175" s="1" t="n">
        <v>45177</v>
      </c>
      <c r="D175" t="inlineStr">
        <is>
          <t>DALARNAS LÄN</t>
        </is>
      </c>
      <c r="E175" t="inlineStr">
        <is>
          <t>HEDEMORA</t>
        </is>
      </c>
      <c r="F175" t="inlineStr">
        <is>
          <t>Sveaskog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46393-2020</t>
        </is>
      </c>
      <c r="B176" s="1" t="n">
        <v>44093</v>
      </c>
      <c r="C176" s="1" t="n">
        <v>45177</v>
      </c>
      <c r="D176" t="inlineStr">
        <is>
          <t>DALARNAS LÄN</t>
        </is>
      </c>
      <c r="E176" t="inlineStr">
        <is>
          <t>HEDEMORA</t>
        </is>
      </c>
      <c r="F176" t="inlineStr">
        <is>
          <t>Sveaskog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49271-2020</t>
        </is>
      </c>
      <c r="B177" s="1" t="n">
        <v>44105</v>
      </c>
      <c r="C177" s="1" t="n">
        <v>45177</v>
      </c>
      <c r="D177" t="inlineStr">
        <is>
          <t>DALARNAS LÄN</t>
        </is>
      </c>
      <c r="E177" t="inlineStr">
        <is>
          <t>HEDEMORA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49760-2020</t>
        </is>
      </c>
      <c r="B178" s="1" t="n">
        <v>44106</v>
      </c>
      <c r="C178" s="1" t="n">
        <v>45177</v>
      </c>
      <c r="D178" t="inlineStr">
        <is>
          <t>DALARNAS LÄN</t>
        </is>
      </c>
      <c r="E178" t="inlineStr">
        <is>
          <t>HEDEMORA</t>
        </is>
      </c>
      <c r="F178" t="inlineStr">
        <is>
          <t>Sveaskog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49758-2020</t>
        </is>
      </c>
      <c r="B179" s="1" t="n">
        <v>44106</v>
      </c>
      <c r="C179" s="1" t="n">
        <v>45177</v>
      </c>
      <c r="D179" t="inlineStr">
        <is>
          <t>DALARNAS LÄN</t>
        </is>
      </c>
      <c r="E179" t="inlineStr">
        <is>
          <t>HEDEMORA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51495-2020</t>
        </is>
      </c>
      <c r="B180" s="1" t="n">
        <v>44113</v>
      </c>
      <c r="C180" s="1" t="n">
        <v>45177</v>
      </c>
      <c r="D180" t="inlineStr">
        <is>
          <t>DALARNAS LÄN</t>
        </is>
      </c>
      <c r="E180" t="inlineStr">
        <is>
          <t>HEDEMORA</t>
        </is>
      </c>
      <c r="F180" t="inlineStr">
        <is>
          <t>Sveaskog</t>
        </is>
      </c>
      <c r="G180" t="n">
        <v>9.699999999999999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54347-2020</t>
        </is>
      </c>
      <c r="B181" s="1" t="n">
        <v>44126</v>
      </c>
      <c r="C181" s="1" t="n">
        <v>45177</v>
      </c>
      <c r="D181" t="inlineStr">
        <is>
          <t>DALARNAS LÄN</t>
        </is>
      </c>
      <c r="E181" t="inlineStr">
        <is>
          <t>HEDEMORA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57071-2020</t>
        </is>
      </c>
      <c r="B182" s="1" t="n">
        <v>44138</v>
      </c>
      <c r="C182" s="1" t="n">
        <v>45177</v>
      </c>
      <c r="D182" t="inlineStr">
        <is>
          <t>DALARNAS LÄN</t>
        </is>
      </c>
      <c r="E182" t="inlineStr">
        <is>
          <t>HEDEMORA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57781-2020</t>
        </is>
      </c>
      <c r="B183" s="1" t="n">
        <v>44141</v>
      </c>
      <c r="C183" s="1" t="n">
        <v>45177</v>
      </c>
      <c r="D183" t="inlineStr">
        <is>
          <t>DALARNAS LÄN</t>
        </is>
      </c>
      <c r="E183" t="inlineStr">
        <is>
          <t>HEDEMORA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57779-2020</t>
        </is>
      </c>
      <c r="B184" s="1" t="n">
        <v>44141</v>
      </c>
      <c r="C184" s="1" t="n">
        <v>45177</v>
      </c>
      <c r="D184" t="inlineStr">
        <is>
          <t>DALARNAS LÄN</t>
        </is>
      </c>
      <c r="E184" t="inlineStr">
        <is>
          <t>HEDEMORA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57936-2020</t>
        </is>
      </c>
      <c r="B185" s="1" t="n">
        <v>44141</v>
      </c>
      <c r="C185" s="1" t="n">
        <v>45177</v>
      </c>
      <c r="D185" t="inlineStr">
        <is>
          <t>DALARNAS LÄN</t>
        </is>
      </c>
      <c r="E185" t="inlineStr">
        <is>
          <t>HEDEMORA</t>
        </is>
      </c>
      <c r="F185" t="inlineStr">
        <is>
          <t>Sveaskog</t>
        </is>
      </c>
      <c r="G185" t="n">
        <v>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58111-2020</t>
        </is>
      </c>
      <c r="B186" s="1" t="n">
        <v>44144</v>
      </c>
      <c r="C186" s="1" t="n">
        <v>45177</v>
      </c>
      <c r="D186" t="inlineStr">
        <is>
          <t>DALARNAS LÄN</t>
        </is>
      </c>
      <c r="E186" t="inlineStr">
        <is>
          <t>HEDEMORA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59471-2020</t>
        </is>
      </c>
      <c r="B187" s="1" t="n">
        <v>44148</v>
      </c>
      <c r="C187" s="1" t="n">
        <v>45177</v>
      </c>
      <c r="D187" t="inlineStr">
        <is>
          <t>DALARNAS LÄN</t>
        </is>
      </c>
      <c r="E187" t="inlineStr">
        <is>
          <t>HEDEMORA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62412-2020</t>
        </is>
      </c>
      <c r="B188" s="1" t="n">
        <v>44160</v>
      </c>
      <c r="C188" s="1" t="n">
        <v>45177</v>
      </c>
      <c r="D188" t="inlineStr">
        <is>
          <t>DALARNAS LÄN</t>
        </is>
      </c>
      <c r="E188" t="inlineStr">
        <is>
          <t>HEDEMORA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62373-2020</t>
        </is>
      </c>
      <c r="B189" s="1" t="n">
        <v>44160</v>
      </c>
      <c r="C189" s="1" t="n">
        <v>45177</v>
      </c>
      <c r="D189" t="inlineStr">
        <is>
          <t>DALARNAS LÄN</t>
        </is>
      </c>
      <c r="E189" t="inlineStr">
        <is>
          <t>HEDEMORA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HYPERLINK("https://klasma.github.io/Logging_HEDEMORA/knärot/A 62373-2020.png")</f>
        <v/>
      </c>
      <c r="V189">
        <f>HYPERLINK("https://klasma.github.io/Logging_HEDEMORA/klagomål/A 62373-2020.docx")</f>
        <v/>
      </c>
      <c r="W189">
        <f>HYPERLINK("https://klasma.github.io/Logging_HEDEMORA/klagomålsmail/A 62373-2020.docx")</f>
        <v/>
      </c>
      <c r="X189">
        <f>HYPERLINK("https://klasma.github.io/Logging_HEDEMORA/tillsyn/A 62373-2020.docx")</f>
        <v/>
      </c>
      <c r="Y189">
        <f>HYPERLINK("https://klasma.github.io/Logging_HEDEMORA/tillsynsmail/A 62373-2020.docx")</f>
        <v/>
      </c>
    </row>
    <row r="190" ht="15" customHeight="1">
      <c r="A190" t="inlineStr">
        <is>
          <t>A 66064-2020</t>
        </is>
      </c>
      <c r="B190" s="1" t="n">
        <v>44175</v>
      </c>
      <c r="C190" s="1" t="n">
        <v>45177</v>
      </c>
      <c r="D190" t="inlineStr">
        <is>
          <t>DALARNAS LÄN</t>
        </is>
      </c>
      <c r="E190" t="inlineStr">
        <is>
          <t>HEDEMORA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67062-2020</t>
        </is>
      </c>
      <c r="B191" s="1" t="n">
        <v>44180</v>
      </c>
      <c r="C191" s="1" t="n">
        <v>45177</v>
      </c>
      <c r="D191" t="inlineStr">
        <is>
          <t>DALARNAS LÄN</t>
        </is>
      </c>
      <c r="E191" t="inlineStr">
        <is>
          <t>HEDEMORA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653-2021</t>
        </is>
      </c>
      <c r="B192" s="1" t="n">
        <v>44203</v>
      </c>
      <c r="C192" s="1" t="n">
        <v>45177</v>
      </c>
      <c r="D192" t="inlineStr">
        <is>
          <t>DALARNAS LÄN</t>
        </is>
      </c>
      <c r="E192" t="inlineStr">
        <is>
          <t>HEDEMORA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1916-2021</t>
        </is>
      </c>
      <c r="B193" s="1" t="n">
        <v>44210</v>
      </c>
      <c r="C193" s="1" t="n">
        <v>45177</v>
      </c>
      <c r="D193" t="inlineStr">
        <is>
          <t>DALARNAS LÄN</t>
        </is>
      </c>
      <c r="E193" t="inlineStr">
        <is>
          <t>HEDEMORA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1973-2021</t>
        </is>
      </c>
      <c r="B194" s="1" t="n">
        <v>44210</v>
      </c>
      <c r="C194" s="1" t="n">
        <v>45177</v>
      </c>
      <c r="D194" t="inlineStr">
        <is>
          <t>DALARNAS LÄN</t>
        </is>
      </c>
      <c r="E194" t="inlineStr">
        <is>
          <t>HEDEMORA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3314-2021</t>
        </is>
      </c>
      <c r="B195" s="1" t="n">
        <v>44217</v>
      </c>
      <c r="C195" s="1" t="n">
        <v>45177</v>
      </c>
      <c r="D195" t="inlineStr">
        <is>
          <t>DALARNAS LÄN</t>
        </is>
      </c>
      <c r="E195" t="inlineStr">
        <is>
          <t>HEDEMORA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6185-2021</t>
        </is>
      </c>
      <c r="B196" s="1" t="n">
        <v>44233</v>
      </c>
      <c r="C196" s="1" t="n">
        <v>45177</v>
      </c>
      <c r="D196" t="inlineStr">
        <is>
          <t>DALARNAS LÄN</t>
        </is>
      </c>
      <c r="E196" t="inlineStr">
        <is>
          <t>HEDEMORA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6441-2021</t>
        </is>
      </c>
      <c r="B197" s="1" t="n">
        <v>44235</v>
      </c>
      <c r="C197" s="1" t="n">
        <v>45177</v>
      </c>
      <c r="D197" t="inlineStr">
        <is>
          <t>DALARNAS LÄN</t>
        </is>
      </c>
      <c r="E197" t="inlineStr">
        <is>
          <t>HEDEMORA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9959-2021</t>
        </is>
      </c>
      <c r="B198" s="1" t="n">
        <v>44253</v>
      </c>
      <c r="C198" s="1" t="n">
        <v>45177</v>
      </c>
      <c r="D198" t="inlineStr">
        <is>
          <t>DALARNAS LÄN</t>
        </is>
      </c>
      <c r="E198" t="inlineStr">
        <is>
          <t>HEDEMORA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15125-2021</t>
        </is>
      </c>
      <c r="B199" s="1" t="n">
        <v>44283</v>
      </c>
      <c r="C199" s="1" t="n">
        <v>45177</v>
      </c>
      <c r="D199" t="inlineStr">
        <is>
          <t>DALARNAS LÄN</t>
        </is>
      </c>
      <c r="E199" t="inlineStr">
        <is>
          <t>HEDEMORA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17464-2021</t>
        </is>
      </c>
      <c r="B200" s="1" t="n">
        <v>44299</v>
      </c>
      <c r="C200" s="1" t="n">
        <v>45177</v>
      </c>
      <c r="D200" t="inlineStr">
        <is>
          <t>DALARNAS LÄN</t>
        </is>
      </c>
      <c r="E200" t="inlineStr">
        <is>
          <t>HEDEMORA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21171-2021</t>
        </is>
      </c>
      <c r="B201" s="1" t="n">
        <v>44320</v>
      </c>
      <c r="C201" s="1" t="n">
        <v>45177</v>
      </c>
      <c r="D201" t="inlineStr">
        <is>
          <t>DALARNAS LÄN</t>
        </is>
      </c>
      <c r="E201" t="inlineStr">
        <is>
          <t>HEDEMORA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21408-2021</t>
        </is>
      </c>
      <c r="B202" s="1" t="n">
        <v>44321</v>
      </c>
      <c r="C202" s="1" t="n">
        <v>45177</v>
      </c>
      <c r="D202" t="inlineStr">
        <is>
          <t>DALARNAS LÄN</t>
        </is>
      </c>
      <c r="E202" t="inlineStr">
        <is>
          <t>HEDEMORA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28067-2021</t>
        </is>
      </c>
      <c r="B203" s="1" t="n">
        <v>44355</v>
      </c>
      <c r="C203" s="1" t="n">
        <v>45177</v>
      </c>
      <c r="D203" t="inlineStr">
        <is>
          <t>DALARNAS LÄN</t>
        </is>
      </c>
      <c r="E203" t="inlineStr">
        <is>
          <t>HEDEMORA</t>
        </is>
      </c>
      <c r="F203" t="inlineStr">
        <is>
          <t>Sveaskog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29123-2021</t>
        </is>
      </c>
      <c r="B204" s="1" t="n">
        <v>44358</v>
      </c>
      <c r="C204" s="1" t="n">
        <v>45177</v>
      </c>
      <c r="D204" t="inlineStr">
        <is>
          <t>DALARNAS LÄN</t>
        </is>
      </c>
      <c r="E204" t="inlineStr">
        <is>
          <t>HEDEMORA</t>
        </is>
      </c>
      <c r="G204" t="n">
        <v>5.6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41047-2021</t>
        </is>
      </c>
      <c r="B205" s="1" t="n">
        <v>44421</v>
      </c>
      <c r="C205" s="1" t="n">
        <v>45177</v>
      </c>
      <c r="D205" t="inlineStr">
        <is>
          <t>DALARNAS LÄN</t>
        </is>
      </c>
      <c r="E205" t="inlineStr">
        <is>
          <t>HEDEMORA</t>
        </is>
      </c>
      <c r="F205" t="inlineStr">
        <is>
          <t>Sveaskog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  <c r="U205">
        <f>HYPERLINK("https://klasma.github.io/Logging_HEDEMORA/knärot/A 41047-2021.png")</f>
        <v/>
      </c>
      <c r="V205">
        <f>HYPERLINK("https://klasma.github.io/Logging_HEDEMORA/klagomål/A 41047-2021.docx")</f>
        <v/>
      </c>
      <c r="W205">
        <f>HYPERLINK("https://klasma.github.io/Logging_HEDEMORA/klagomålsmail/A 41047-2021.docx")</f>
        <v/>
      </c>
      <c r="X205">
        <f>HYPERLINK("https://klasma.github.io/Logging_HEDEMORA/tillsyn/A 41047-2021.docx")</f>
        <v/>
      </c>
      <c r="Y205">
        <f>HYPERLINK("https://klasma.github.io/Logging_HEDEMORA/tillsynsmail/A 41047-2021.docx")</f>
        <v/>
      </c>
    </row>
    <row r="206" ht="15" customHeight="1">
      <c r="A206" t="inlineStr">
        <is>
          <t>A 40930-2021</t>
        </is>
      </c>
      <c r="B206" s="1" t="n">
        <v>44421</v>
      </c>
      <c r="C206" s="1" t="n">
        <v>45177</v>
      </c>
      <c r="D206" t="inlineStr">
        <is>
          <t>DALARNAS LÄN</t>
        </is>
      </c>
      <c r="E206" t="inlineStr">
        <is>
          <t>HEDEMORA</t>
        </is>
      </c>
      <c r="G206" t="n">
        <v>6.5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44065-2021</t>
        </is>
      </c>
      <c r="B207" s="1" t="n">
        <v>44434</v>
      </c>
      <c r="C207" s="1" t="n">
        <v>45177</v>
      </c>
      <c r="D207" t="inlineStr">
        <is>
          <t>DALARNAS LÄN</t>
        </is>
      </c>
      <c r="E207" t="inlineStr">
        <is>
          <t>HEDEMORA</t>
        </is>
      </c>
      <c r="F207" t="inlineStr">
        <is>
          <t>Bergvik skog väst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46235-2021</t>
        </is>
      </c>
      <c r="B208" s="1" t="n">
        <v>44442</v>
      </c>
      <c r="C208" s="1" t="n">
        <v>45177</v>
      </c>
      <c r="D208" t="inlineStr">
        <is>
          <t>DALARNAS LÄN</t>
        </is>
      </c>
      <c r="E208" t="inlineStr">
        <is>
          <t>HEDEMORA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49636-2021</t>
        </is>
      </c>
      <c r="B209" s="1" t="n">
        <v>44455</v>
      </c>
      <c r="C209" s="1" t="n">
        <v>45177</v>
      </c>
      <c r="D209" t="inlineStr">
        <is>
          <t>DALARNAS LÄN</t>
        </is>
      </c>
      <c r="E209" t="inlineStr">
        <is>
          <t>HEDEMORA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50441-2021</t>
        </is>
      </c>
      <c r="B210" s="1" t="n">
        <v>44456</v>
      </c>
      <c r="C210" s="1" t="n">
        <v>45177</v>
      </c>
      <c r="D210" t="inlineStr">
        <is>
          <t>DALARNAS LÄN</t>
        </is>
      </c>
      <c r="E210" t="inlineStr">
        <is>
          <t>HEDEMORA</t>
        </is>
      </c>
      <c r="F210" t="inlineStr">
        <is>
          <t>Bergvik skog väst AB</t>
        </is>
      </c>
      <c r="G210" t="n">
        <v>6.4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52221-2021</t>
        </is>
      </c>
      <c r="B211" s="1" t="n">
        <v>44462</v>
      </c>
      <c r="C211" s="1" t="n">
        <v>45177</v>
      </c>
      <c r="D211" t="inlineStr">
        <is>
          <t>DALARNAS LÄN</t>
        </is>
      </c>
      <c r="E211" t="inlineStr">
        <is>
          <t>HEDEMORA</t>
        </is>
      </c>
      <c r="F211" t="inlineStr">
        <is>
          <t>Bergvik skog väst AB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52215-2021</t>
        </is>
      </c>
      <c r="B212" s="1" t="n">
        <v>44462</v>
      </c>
      <c r="C212" s="1" t="n">
        <v>45177</v>
      </c>
      <c r="D212" t="inlineStr">
        <is>
          <t>DALARNAS LÄN</t>
        </is>
      </c>
      <c r="E212" t="inlineStr">
        <is>
          <t>HEDEMORA</t>
        </is>
      </c>
      <c r="F212" t="inlineStr">
        <is>
          <t>Bergvik skog väst AB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52199-2021</t>
        </is>
      </c>
      <c r="B213" s="1" t="n">
        <v>44462</v>
      </c>
      <c r="C213" s="1" t="n">
        <v>45177</v>
      </c>
      <c r="D213" t="inlineStr">
        <is>
          <t>DALARNAS LÄN</t>
        </is>
      </c>
      <c r="E213" t="inlineStr">
        <is>
          <t>HEDEMORA</t>
        </is>
      </c>
      <c r="F213" t="inlineStr">
        <is>
          <t>Bergvik skog väst AB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53443-2021</t>
        </is>
      </c>
      <c r="B214" s="1" t="n">
        <v>44468</v>
      </c>
      <c r="C214" s="1" t="n">
        <v>45177</v>
      </c>
      <c r="D214" t="inlineStr">
        <is>
          <t>DALARNAS LÄN</t>
        </is>
      </c>
      <c r="E214" t="inlineStr">
        <is>
          <t>HEDEMORA</t>
        </is>
      </c>
      <c r="F214" t="inlineStr">
        <is>
          <t>Övriga Aktiebolag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57117-2021</t>
        </is>
      </c>
      <c r="B215" s="1" t="n">
        <v>44482</v>
      </c>
      <c r="C215" s="1" t="n">
        <v>45177</v>
      </c>
      <c r="D215" t="inlineStr">
        <is>
          <t>DALARNAS LÄN</t>
        </is>
      </c>
      <c r="E215" t="inlineStr">
        <is>
          <t>HEDEMORA</t>
        </is>
      </c>
      <c r="F215" t="inlineStr">
        <is>
          <t>Bergvik skog väst AB</t>
        </is>
      </c>
      <c r="G215" t="n">
        <v>14.3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60418-2021</t>
        </is>
      </c>
      <c r="B216" s="1" t="n">
        <v>44495</v>
      </c>
      <c r="C216" s="1" t="n">
        <v>45177</v>
      </c>
      <c r="D216" t="inlineStr">
        <is>
          <t>DALARNAS LÄN</t>
        </is>
      </c>
      <c r="E216" t="inlineStr">
        <is>
          <t>HEDEMORA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61533-2021</t>
        </is>
      </c>
      <c r="B217" s="1" t="n">
        <v>44501</v>
      </c>
      <c r="C217" s="1" t="n">
        <v>45177</v>
      </c>
      <c r="D217" t="inlineStr">
        <is>
          <t>DALARNAS LÄN</t>
        </is>
      </c>
      <c r="E217" t="inlineStr">
        <is>
          <t>HEDEMORA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62305-2021</t>
        </is>
      </c>
      <c r="B218" s="1" t="n">
        <v>44502</v>
      </c>
      <c r="C218" s="1" t="n">
        <v>45177</v>
      </c>
      <c r="D218" t="inlineStr">
        <is>
          <t>DALARNAS LÄN</t>
        </is>
      </c>
      <c r="E218" t="inlineStr">
        <is>
          <t>HEDEMORA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64473-2021</t>
        </is>
      </c>
      <c r="B219" s="1" t="n">
        <v>44511</v>
      </c>
      <c r="C219" s="1" t="n">
        <v>45177</v>
      </c>
      <c r="D219" t="inlineStr">
        <is>
          <t>DALARNAS LÄN</t>
        </is>
      </c>
      <c r="E219" t="inlineStr">
        <is>
          <t>HEDEMORA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68457-2021</t>
        </is>
      </c>
      <c r="B220" s="1" t="n">
        <v>44529</v>
      </c>
      <c r="C220" s="1" t="n">
        <v>45177</v>
      </c>
      <c r="D220" t="inlineStr">
        <is>
          <t>DALARNAS LÄN</t>
        </is>
      </c>
      <c r="E220" t="inlineStr">
        <is>
          <t>HEDEMORA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68553-2021</t>
        </is>
      </c>
      <c r="B221" s="1" t="n">
        <v>44529</v>
      </c>
      <c r="C221" s="1" t="n">
        <v>45177</v>
      </c>
      <c r="D221" t="inlineStr">
        <is>
          <t>DALARNAS LÄN</t>
        </is>
      </c>
      <c r="E221" t="inlineStr">
        <is>
          <t>HEDEMORA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73099-2021</t>
        </is>
      </c>
      <c r="B222" s="1" t="n">
        <v>44546</v>
      </c>
      <c r="C222" s="1" t="n">
        <v>45177</v>
      </c>
      <c r="D222" t="inlineStr">
        <is>
          <t>DALARNAS LÄN</t>
        </is>
      </c>
      <c r="E222" t="inlineStr">
        <is>
          <t>HEDEMORA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295-2022</t>
        </is>
      </c>
      <c r="B223" s="1" t="n">
        <v>44565</v>
      </c>
      <c r="C223" s="1" t="n">
        <v>45177</v>
      </c>
      <c r="D223" t="inlineStr">
        <is>
          <t>DALARNAS LÄN</t>
        </is>
      </c>
      <c r="E223" t="inlineStr">
        <is>
          <t>HEDEMORA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1666-2022</t>
        </is>
      </c>
      <c r="B224" s="1" t="n">
        <v>44574</v>
      </c>
      <c r="C224" s="1" t="n">
        <v>45177</v>
      </c>
      <c r="D224" t="inlineStr">
        <is>
          <t>DALARNAS LÄN</t>
        </is>
      </c>
      <c r="E224" t="inlineStr">
        <is>
          <t>HEDEMORA</t>
        </is>
      </c>
      <c r="F224" t="inlineStr">
        <is>
          <t>Sveaskog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1917-2022</t>
        </is>
      </c>
      <c r="B225" s="1" t="n">
        <v>44574</v>
      </c>
      <c r="C225" s="1" t="n">
        <v>45177</v>
      </c>
      <c r="D225" t="inlineStr">
        <is>
          <t>DALARNAS LÄN</t>
        </is>
      </c>
      <c r="E225" t="inlineStr">
        <is>
          <t>HEDEMORA</t>
        </is>
      </c>
      <c r="F225" t="inlineStr">
        <is>
          <t>Övriga Aktiebolag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1973-2022</t>
        </is>
      </c>
      <c r="B226" s="1" t="n">
        <v>44575</v>
      </c>
      <c r="C226" s="1" t="n">
        <v>45177</v>
      </c>
      <c r="D226" t="inlineStr">
        <is>
          <t>DALARNAS LÄN</t>
        </is>
      </c>
      <c r="E226" t="inlineStr">
        <is>
          <t>HEDEMORA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4030-2022</t>
        </is>
      </c>
      <c r="B227" s="1" t="n">
        <v>44588</v>
      </c>
      <c r="C227" s="1" t="n">
        <v>45177</v>
      </c>
      <c r="D227" t="inlineStr">
        <is>
          <t>DALARNAS LÄN</t>
        </is>
      </c>
      <c r="E227" t="inlineStr">
        <is>
          <t>HEDEMORA</t>
        </is>
      </c>
      <c r="F227" t="inlineStr">
        <is>
          <t>Kyrkan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11046-2022</t>
        </is>
      </c>
      <c r="B228" s="1" t="n">
        <v>44628</v>
      </c>
      <c r="C228" s="1" t="n">
        <v>45177</v>
      </c>
      <c r="D228" t="inlineStr">
        <is>
          <t>DALARNAS LÄN</t>
        </is>
      </c>
      <c r="E228" t="inlineStr">
        <is>
          <t>HEDEMORA</t>
        </is>
      </c>
      <c r="F228" t="inlineStr">
        <is>
          <t>Bergvik skog väst AB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16122-2022</t>
        </is>
      </c>
      <c r="B229" s="1" t="n">
        <v>44665</v>
      </c>
      <c r="C229" s="1" t="n">
        <v>45177</v>
      </c>
      <c r="D229" t="inlineStr">
        <is>
          <t>DALARNAS LÄN</t>
        </is>
      </c>
      <c r="E229" t="inlineStr">
        <is>
          <t>HEDEMORA</t>
        </is>
      </c>
      <c r="F229" t="inlineStr">
        <is>
          <t>Sveaskog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22970-2022</t>
        </is>
      </c>
      <c r="B230" s="1" t="n">
        <v>44716</v>
      </c>
      <c r="C230" s="1" t="n">
        <v>45177</v>
      </c>
      <c r="D230" t="inlineStr">
        <is>
          <t>DALARNAS LÄN</t>
        </is>
      </c>
      <c r="E230" t="inlineStr">
        <is>
          <t>HEDEMORA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23329-2022</t>
        </is>
      </c>
      <c r="B231" s="1" t="n">
        <v>44720</v>
      </c>
      <c r="C231" s="1" t="n">
        <v>45177</v>
      </c>
      <c r="D231" t="inlineStr">
        <is>
          <t>DALARNAS LÄN</t>
        </is>
      </c>
      <c r="E231" t="inlineStr">
        <is>
          <t>HEDEMORA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23839-2022</t>
        </is>
      </c>
      <c r="B232" s="1" t="n">
        <v>44722</v>
      </c>
      <c r="C232" s="1" t="n">
        <v>45177</v>
      </c>
      <c r="D232" t="inlineStr">
        <is>
          <t>DALARNAS LÄN</t>
        </is>
      </c>
      <c r="E232" t="inlineStr">
        <is>
          <t>HEDEMORA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23843-2022</t>
        </is>
      </c>
      <c r="B233" s="1" t="n">
        <v>44722</v>
      </c>
      <c r="C233" s="1" t="n">
        <v>45177</v>
      </c>
      <c r="D233" t="inlineStr">
        <is>
          <t>DALARNAS LÄN</t>
        </is>
      </c>
      <c r="E233" t="inlineStr">
        <is>
          <t>HEDEMORA</t>
        </is>
      </c>
      <c r="F233" t="inlineStr">
        <is>
          <t>Sveaskog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24427-2022</t>
        </is>
      </c>
      <c r="B234" s="1" t="n">
        <v>44726</v>
      </c>
      <c r="C234" s="1" t="n">
        <v>45177</v>
      </c>
      <c r="D234" t="inlineStr">
        <is>
          <t>DALARNAS LÄN</t>
        </is>
      </c>
      <c r="E234" t="inlineStr">
        <is>
          <t>HEDEMORA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24706-2022</t>
        </is>
      </c>
      <c r="B235" s="1" t="n">
        <v>44727</v>
      </c>
      <c r="C235" s="1" t="n">
        <v>45177</v>
      </c>
      <c r="D235" t="inlineStr">
        <is>
          <t>DALARNAS LÄN</t>
        </is>
      </c>
      <c r="E235" t="inlineStr">
        <is>
          <t>HEDEMORA</t>
        </is>
      </c>
      <c r="G235" t="n">
        <v>25.4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25567-2022</t>
        </is>
      </c>
      <c r="B236" s="1" t="n">
        <v>44732</v>
      </c>
      <c r="C236" s="1" t="n">
        <v>45177</v>
      </c>
      <c r="D236" t="inlineStr">
        <is>
          <t>DALARNAS LÄN</t>
        </is>
      </c>
      <c r="E236" t="inlineStr">
        <is>
          <t>HEDEMORA</t>
        </is>
      </c>
      <c r="F236" t="inlineStr">
        <is>
          <t>Bergvik skog väst AB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25577-2022</t>
        </is>
      </c>
      <c r="B237" s="1" t="n">
        <v>44732</v>
      </c>
      <c r="C237" s="1" t="n">
        <v>45177</v>
      </c>
      <c r="D237" t="inlineStr">
        <is>
          <t>DALARNAS LÄN</t>
        </is>
      </c>
      <c r="E237" t="inlineStr">
        <is>
          <t>HEDEMORA</t>
        </is>
      </c>
      <c r="F237" t="inlineStr">
        <is>
          <t>Bergvik skog väst AB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25754-2022</t>
        </is>
      </c>
      <c r="B238" s="1" t="n">
        <v>44732</v>
      </c>
      <c r="C238" s="1" t="n">
        <v>45177</v>
      </c>
      <c r="D238" t="inlineStr">
        <is>
          <t>DALARNAS LÄN</t>
        </is>
      </c>
      <c r="E238" t="inlineStr">
        <is>
          <t>HEDEMORA</t>
        </is>
      </c>
      <c r="F238" t="inlineStr">
        <is>
          <t>Bergvik skog väst AB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25692-2022</t>
        </is>
      </c>
      <c r="B239" s="1" t="n">
        <v>44732</v>
      </c>
      <c r="C239" s="1" t="n">
        <v>45177</v>
      </c>
      <c r="D239" t="inlineStr">
        <is>
          <t>DALARNAS LÄN</t>
        </is>
      </c>
      <c r="E239" t="inlineStr">
        <is>
          <t>HEDEMORA</t>
        </is>
      </c>
      <c r="F239" t="inlineStr">
        <is>
          <t>Bergvik skog väst AB</t>
        </is>
      </c>
      <c r="G239" t="n">
        <v>22.3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25691-2022</t>
        </is>
      </c>
      <c r="B240" s="1" t="n">
        <v>44733</v>
      </c>
      <c r="C240" s="1" t="n">
        <v>45177</v>
      </c>
      <c r="D240" t="inlineStr">
        <is>
          <t>DALARNAS LÄN</t>
        </is>
      </c>
      <c r="E240" t="inlineStr">
        <is>
          <t>HEDEMORA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28105-2022</t>
        </is>
      </c>
      <c r="B241" s="1" t="n">
        <v>44746</v>
      </c>
      <c r="C241" s="1" t="n">
        <v>45177</v>
      </c>
      <c r="D241" t="inlineStr">
        <is>
          <t>DALARNAS LÄN</t>
        </is>
      </c>
      <c r="E241" t="inlineStr">
        <is>
          <t>HEDEMORA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30592-2022</t>
        </is>
      </c>
      <c r="B242" s="1" t="n">
        <v>44762</v>
      </c>
      <c r="C242" s="1" t="n">
        <v>45177</v>
      </c>
      <c r="D242" t="inlineStr">
        <is>
          <t>DALARNAS LÄN</t>
        </is>
      </c>
      <c r="E242" t="inlineStr">
        <is>
          <t>HEDEMORA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34409-2022</t>
        </is>
      </c>
      <c r="B243" s="1" t="n">
        <v>44792</v>
      </c>
      <c r="C243" s="1" t="n">
        <v>45177</v>
      </c>
      <c r="D243" t="inlineStr">
        <is>
          <t>DALARNAS LÄN</t>
        </is>
      </c>
      <c r="E243" t="inlineStr">
        <is>
          <t>HEDEMORA</t>
        </is>
      </c>
      <c r="G243" t="n">
        <v>13.7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35806-2022</t>
        </is>
      </c>
      <c r="B244" s="1" t="n">
        <v>44802</v>
      </c>
      <c r="C244" s="1" t="n">
        <v>45177</v>
      </c>
      <c r="D244" t="inlineStr">
        <is>
          <t>DALARNAS LÄN</t>
        </is>
      </c>
      <c r="E244" t="inlineStr">
        <is>
          <t>HEDEMORA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36865-2022</t>
        </is>
      </c>
      <c r="B245" s="1" t="n">
        <v>44805</v>
      </c>
      <c r="C245" s="1" t="n">
        <v>45177</v>
      </c>
      <c r="D245" t="inlineStr">
        <is>
          <t>DALARNAS LÄN</t>
        </is>
      </c>
      <c r="E245" t="inlineStr">
        <is>
          <t>HEDEMORA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39506-2022</t>
        </is>
      </c>
      <c r="B246" s="1" t="n">
        <v>44817</v>
      </c>
      <c r="C246" s="1" t="n">
        <v>45177</v>
      </c>
      <c r="D246" t="inlineStr">
        <is>
          <t>DALARNAS LÄN</t>
        </is>
      </c>
      <c r="E246" t="inlineStr">
        <is>
          <t>HEDEMORA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39497-2022</t>
        </is>
      </c>
      <c r="B247" s="1" t="n">
        <v>44817</v>
      </c>
      <c r="C247" s="1" t="n">
        <v>45177</v>
      </c>
      <c r="D247" t="inlineStr">
        <is>
          <t>DALARNAS LÄN</t>
        </is>
      </c>
      <c r="E247" t="inlineStr">
        <is>
          <t>HEDEMORA</t>
        </is>
      </c>
      <c r="F247" t="inlineStr">
        <is>
          <t>Bergvik skog väst AB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39511-2022</t>
        </is>
      </c>
      <c r="B248" s="1" t="n">
        <v>44817</v>
      </c>
      <c r="C248" s="1" t="n">
        <v>45177</v>
      </c>
      <c r="D248" t="inlineStr">
        <is>
          <t>DALARNAS LÄN</t>
        </is>
      </c>
      <c r="E248" t="inlineStr">
        <is>
          <t>HEDEMORA</t>
        </is>
      </c>
      <c r="F248" t="inlineStr">
        <is>
          <t>Bergvik skog väst AB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40025-2022</t>
        </is>
      </c>
      <c r="B249" s="1" t="n">
        <v>44820</v>
      </c>
      <c r="C249" s="1" t="n">
        <v>45177</v>
      </c>
      <c r="D249" t="inlineStr">
        <is>
          <t>DALARNAS LÄN</t>
        </is>
      </c>
      <c r="E249" t="inlineStr">
        <is>
          <t>HEDEMORA</t>
        </is>
      </c>
      <c r="F249" t="inlineStr">
        <is>
          <t>Sveaskog</t>
        </is>
      </c>
      <c r="G249" t="n">
        <v>8.4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45276-2022</t>
        </is>
      </c>
      <c r="B250" s="1" t="n">
        <v>44844</v>
      </c>
      <c r="C250" s="1" t="n">
        <v>45177</v>
      </c>
      <c r="D250" t="inlineStr">
        <is>
          <t>DALARNAS LÄN</t>
        </is>
      </c>
      <c r="E250" t="inlineStr">
        <is>
          <t>HEDEMORA</t>
        </is>
      </c>
      <c r="F250" t="inlineStr">
        <is>
          <t>Sveaskog</t>
        </is>
      </c>
      <c r="G250" t="n">
        <v>13.7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48639-2022</t>
        </is>
      </c>
      <c r="B251" s="1" t="n">
        <v>44859</v>
      </c>
      <c r="C251" s="1" t="n">
        <v>45177</v>
      </c>
      <c r="D251" t="inlineStr">
        <is>
          <t>DALARNAS LÄN</t>
        </is>
      </c>
      <c r="E251" t="inlineStr">
        <is>
          <t>HEDEMORA</t>
        </is>
      </c>
      <c r="F251" t="inlineStr">
        <is>
          <t>Sveaskog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49160-2022</t>
        </is>
      </c>
      <c r="B252" s="1" t="n">
        <v>44860</v>
      </c>
      <c r="C252" s="1" t="n">
        <v>45177</v>
      </c>
      <c r="D252" t="inlineStr">
        <is>
          <t>DALARNAS LÄN</t>
        </is>
      </c>
      <c r="E252" t="inlineStr">
        <is>
          <t>HEDEMORA</t>
        </is>
      </c>
      <c r="F252" t="inlineStr">
        <is>
          <t>Sveaskog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49889-2022</t>
        </is>
      </c>
      <c r="B253" s="1" t="n">
        <v>44864</v>
      </c>
      <c r="C253" s="1" t="n">
        <v>45177</v>
      </c>
      <c r="D253" t="inlineStr">
        <is>
          <t>DALARNAS LÄN</t>
        </is>
      </c>
      <c r="E253" t="inlineStr">
        <is>
          <t>HEDEMORA</t>
        </is>
      </c>
      <c r="F253" t="inlineStr">
        <is>
          <t>Sveaskog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51520-2022</t>
        </is>
      </c>
      <c r="B254" s="1" t="n">
        <v>44869</v>
      </c>
      <c r="C254" s="1" t="n">
        <v>45177</v>
      </c>
      <c r="D254" t="inlineStr">
        <is>
          <t>DALARNAS LÄN</t>
        </is>
      </c>
      <c r="E254" t="inlineStr">
        <is>
          <t>HEDEMORA</t>
        </is>
      </c>
      <c r="F254" t="inlineStr">
        <is>
          <t>Sveaskog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52822-2022</t>
        </is>
      </c>
      <c r="B255" s="1" t="n">
        <v>44875</v>
      </c>
      <c r="C255" s="1" t="n">
        <v>45177</v>
      </c>
      <c r="D255" t="inlineStr">
        <is>
          <t>DALARNAS LÄN</t>
        </is>
      </c>
      <c r="E255" t="inlineStr">
        <is>
          <t>HEDEMORA</t>
        </is>
      </c>
      <c r="F255" t="inlineStr">
        <is>
          <t>Sveaskog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54197-2022</t>
        </is>
      </c>
      <c r="B256" s="1" t="n">
        <v>44881</v>
      </c>
      <c r="C256" s="1" t="n">
        <v>45177</v>
      </c>
      <c r="D256" t="inlineStr">
        <is>
          <t>DALARNAS LÄN</t>
        </is>
      </c>
      <c r="E256" t="inlineStr">
        <is>
          <t>HEDEMORA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55143-2022</t>
        </is>
      </c>
      <c r="B257" s="1" t="n">
        <v>44886</v>
      </c>
      <c r="C257" s="1" t="n">
        <v>45177</v>
      </c>
      <c r="D257" t="inlineStr">
        <is>
          <t>DALARNAS LÄN</t>
        </is>
      </c>
      <c r="E257" t="inlineStr">
        <is>
          <t>HEDEMORA</t>
        </is>
      </c>
      <c r="F257" t="inlineStr">
        <is>
          <t>Sveaskog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55142-2022</t>
        </is>
      </c>
      <c r="B258" s="1" t="n">
        <v>44886</v>
      </c>
      <c r="C258" s="1" t="n">
        <v>45177</v>
      </c>
      <c r="D258" t="inlineStr">
        <is>
          <t>DALARNAS LÄN</t>
        </is>
      </c>
      <c r="E258" t="inlineStr">
        <is>
          <t>HEDEMORA</t>
        </is>
      </c>
      <c r="F258" t="inlineStr">
        <is>
          <t>Sveaskog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58005-2022</t>
        </is>
      </c>
      <c r="B259" s="1" t="n">
        <v>44900</v>
      </c>
      <c r="C259" s="1" t="n">
        <v>45177</v>
      </c>
      <c r="D259" t="inlineStr">
        <is>
          <t>DALARNAS LÄN</t>
        </is>
      </c>
      <c r="E259" t="inlineStr">
        <is>
          <t>HEDEMORA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59088-2022</t>
        </is>
      </c>
      <c r="B260" s="1" t="n">
        <v>44904</v>
      </c>
      <c r="C260" s="1" t="n">
        <v>45177</v>
      </c>
      <c r="D260" t="inlineStr">
        <is>
          <t>DALARNAS LÄN</t>
        </is>
      </c>
      <c r="E260" t="inlineStr">
        <is>
          <t>HEDEMORA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61849-2022</t>
        </is>
      </c>
      <c r="B261" s="1" t="n">
        <v>44917</v>
      </c>
      <c r="C261" s="1" t="n">
        <v>45177</v>
      </c>
      <c r="D261" t="inlineStr">
        <is>
          <t>DALARNAS LÄN</t>
        </is>
      </c>
      <c r="E261" t="inlineStr">
        <is>
          <t>HEDEMORA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566-2023</t>
        </is>
      </c>
      <c r="B262" s="1" t="n">
        <v>44925</v>
      </c>
      <c r="C262" s="1" t="n">
        <v>45177</v>
      </c>
      <c r="D262" t="inlineStr">
        <is>
          <t>DALARNAS LÄN</t>
        </is>
      </c>
      <c r="E262" t="inlineStr">
        <is>
          <t>HEDEMORA</t>
        </is>
      </c>
      <c r="G262" t="n">
        <v>13.7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2996-2023</t>
        </is>
      </c>
      <c r="B263" s="1" t="n">
        <v>44945</v>
      </c>
      <c r="C263" s="1" t="n">
        <v>45177</v>
      </c>
      <c r="D263" t="inlineStr">
        <is>
          <t>DALARNAS LÄN</t>
        </is>
      </c>
      <c r="E263" t="inlineStr">
        <is>
          <t>HEDEMORA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5010-2023</t>
        </is>
      </c>
      <c r="B264" s="1" t="n">
        <v>44956</v>
      </c>
      <c r="C264" s="1" t="n">
        <v>45177</v>
      </c>
      <c r="D264" t="inlineStr">
        <is>
          <t>DALARNAS LÄN</t>
        </is>
      </c>
      <c r="E264" t="inlineStr">
        <is>
          <t>HEDEMORA</t>
        </is>
      </c>
      <c r="F264" t="inlineStr">
        <is>
          <t>Bergvik skog väst AB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6556-2023</t>
        </is>
      </c>
      <c r="B265" s="1" t="n">
        <v>44961</v>
      </c>
      <c r="C265" s="1" t="n">
        <v>45177</v>
      </c>
      <c r="D265" t="inlineStr">
        <is>
          <t>DALARNAS LÄN</t>
        </is>
      </c>
      <c r="E265" t="inlineStr">
        <is>
          <t>HEDEMORA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6806-2023</t>
        </is>
      </c>
      <c r="B266" s="1" t="n">
        <v>44967</v>
      </c>
      <c r="C266" s="1" t="n">
        <v>45177</v>
      </c>
      <c r="D266" t="inlineStr">
        <is>
          <t>DALARNAS LÄN</t>
        </is>
      </c>
      <c r="E266" t="inlineStr">
        <is>
          <t>HEDEMORA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8715-2023</t>
        </is>
      </c>
      <c r="B267" s="1" t="n">
        <v>44978</v>
      </c>
      <c r="C267" s="1" t="n">
        <v>45177</v>
      </c>
      <c r="D267" t="inlineStr">
        <is>
          <t>DALARNAS LÄN</t>
        </is>
      </c>
      <c r="E267" t="inlineStr">
        <is>
          <t>HEDEMORA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9918-2023</t>
        </is>
      </c>
      <c r="B268" s="1" t="n">
        <v>44985</v>
      </c>
      <c r="C268" s="1" t="n">
        <v>45177</v>
      </c>
      <c r="D268" t="inlineStr">
        <is>
          <t>DALARNAS LÄN</t>
        </is>
      </c>
      <c r="E268" t="inlineStr">
        <is>
          <t>HEDEMORA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9972-2023</t>
        </is>
      </c>
      <c r="B269" s="1" t="n">
        <v>44985</v>
      </c>
      <c r="C269" s="1" t="n">
        <v>45177</v>
      </c>
      <c r="D269" t="inlineStr">
        <is>
          <t>DALARNAS LÄN</t>
        </is>
      </c>
      <c r="E269" t="inlineStr">
        <is>
          <t>HEDEMORA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12259-2023</t>
        </is>
      </c>
      <c r="B270" s="1" t="n">
        <v>44998</v>
      </c>
      <c r="C270" s="1" t="n">
        <v>45177</v>
      </c>
      <c r="D270" t="inlineStr">
        <is>
          <t>DALARNAS LÄN</t>
        </is>
      </c>
      <c r="E270" t="inlineStr">
        <is>
          <t>HEDEMORA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13596-2023</t>
        </is>
      </c>
      <c r="B271" s="1" t="n">
        <v>45005</v>
      </c>
      <c r="C271" s="1" t="n">
        <v>45177</v>
      </c>
      <c r="D271" t="inlineStr">
        <is>
          <t>DALARNAS LÄN</t>
        </is>
      </c>
      <c r="E271" t="inlineStr">
        <is>
          <t>HEDEMORA</t>
        </is>
      </c>
      <c r="G271" t="n">
        <v>3.7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14123-2023</t>
        </is>
      </c>
      <c r="B272" s="1" t="n">
        <v>45008</v>
      </c>
      <c r="C272" s="1" t="n">
        <v>45177</v>
      </c>
      <c r="D272" t="inlineStr">
        <is>
          <t>DALARNAS LÄN</t>
        </is>
      </c>
      <c r="E272" t="inlineStr">
        <is>
          <t>HEDEMORA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14593-2023</t>
        </is>
      </c>
      <c r="B273" s="1" t="n">
        <v>45013</v>
      </c>
      <c r="C273" s="1" t="n">
        <v>45177</v>
      </c>
      <c r="D273" t="inlineStr">
        <is>
          <t>DALARNAS LÄN</t>
        </is>
      </c>
      <c r="E273" t="inlineStr">
        <is>
          <t>HEDEMORA</t>
        </is>
      </c>
      <c r="G273" t="n">
        <v>8.9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15863-2023</t>
        </is>
      </c>
      <c r="B274" s="1" t="n">
        <v>45022</v>
      </c>
      <c r="C274" s="1" t="n">
        <v>45177</v>
      </c>
      <c r="D274" t="inlineStr">
        <is>
          <t>DALARNAS LÄN</t>
        </is>
      </c>
      <c r="E274" t="inlineStr">
        <is>
          <t>HEDEMORA</t>
        </is>
      </c>
      <c r="F274" t="inlineStr">
        <is>
          <t>Bergvik skog väst AB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15858-2023</t>
        </is>
      </c>
      <c r="B275" s="1" t="n">
        <v>45022</v>
      </c>
      <c r="C275" s="1" t="n">
        <v>45177</v>
      </c>
      <c r="D275" t="inlineStr">
        <is>
          <t>DALARNAS LÄN</t>
        </is>
      </c>
      <c r="E275" t="inlineStr">
        <is>
          <t>HEDEMORA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16490-2023</t>
        </is>
      </c>
      <c r="B276" s="1" t="n">
        <v>45029</v>
      </c>
      <c r="C276" s="1" t="n">
        <v>45177</v>
      </c>
      <c r="D276" t="inlineStr">
        <is>
          <t>DALARNAS LÄN</t>
        </is>
      </c>
      <c r="E276" t="inlineStr">
        <is>
          <t>HEDEMORA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20153-2023</t>
        </is>
      </c>
      <c r="B277" s="1" t="n">
        <v>45055</v>
      </c>
      <c r="C277" s="1" t="n">
        <v>45177</v>
      </c>
      <c r="D277" t="inlineStr">
        <is>
          <t>DALARNAS LÄN</t>
        </is>
      </c>
      <c r="E277" t="inlineStr">
        <is>
          <t>HEDEMORA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20237-2023</t>
        </is>
      </c>
      <c r="B278" s="1" t="n">
        <v>45055</v>
      </c>
      <c r="C278" s="1" t="n">
        <v>45177</v>
      </c>
      <c r="D278" t="inlineStr">
        <is>
          <t>DALARNAS LÄN</t>
        </is>
      </c>
      <c r="E278" t="inlineStr">
        <is>
          <t>HEDEMORA</t>
        </is>
      </c>
      <c r="F278" t="inlineStr">
        <is>
          <t>Bergvik skog väst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20239-2023</t>
        </is>
      </c>
      <c r="B279" s="1" t="n">
        <v>45055</v>
      </c>
      <c r="C279" s="1" t="n">
        <v>45177</v>
      </c>
      <c r="D279" t="inlineStr">
        <is>
          <t>DALARNAS LÄN</t>
        </is>
      </c>
      <c r="E279" t="inlineStr">
        <is>
          <t>HEDEMORA</t>
        </is>
      </c>
      <c r="F279" t="inlineStr">
        <is>
          <t>Bergvik skog väst AB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20233-2023</t>
        </is>
      </c>
      <c r="B280" s="1" t="n">
        <v>45055</v>
      </c>
      <c r="C280" s="1" t="n">
        <v>45177</v>
      </c>
      <c r="D280" t="inlineStr">
        <is>
          <t>DALARNAS LÄN</t>
        </is>
      </c>
      <c r="E280" t="inlineStr">
        <is>
          <t>HEDEMORA</t>
        </is>
      </c>
      <c r="F280" t="inlineStr">
        <is>
          <t>Bergvik skog väst AB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21096-2023</t>
        </is>
      </c>
      <c r="B281" s="1" t="n">
        <v>45061</v>
      </c>
      <c r="C281" s="1" t="n">
        <v>45177</v>
      </c>
      <c r="D281" t="inlineStr">
        <is>
          <t>DALARNAS LÄN</t>
        </is>
      </c>
      <c r="E281" t="inlineStr">
        <is>
          <t>HEDEMORA</t>
        </is>
      </c>
      <c r="F281" t="inlineStr">
        <is>
          <t>Sveaskog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21092-2023</t>
        </is>
      </c>
      <c r="B282" s="1" t="n">
        <v>45061</v>
      </c>
      <c r="C282" s="1" t="n">
        <v>45177</v>
      </c>
      <c r="D282" t="inlineStr">
        <is>
          <t>DALARNAS LÄN</t>
        </is>
      </c>
      <c r="E282" t="inlineStr">
        <is>
          <t>HEDEMORA</t>
        </is>
      </c>
      <c r="F282" t="inlineStr">
        <is>
          <t>Sveaskog</t>
        </is>
      </c>
      <c r="G282" t="n">
        <v>0.1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21093-2023</t>
        </is>
      </c>
      <c r="B283" s="1" t="n">
        <v>45061</v>
      </c>
      <c r="C283" s="1" t="n">
        <v>45177</v>
      </c>
      <c r="D283" t="inlineStr">
        <is>
          <t>DALARNAS LÄN</t>
        </is>
      </c>
      <c r="E283" t="inlineStr">
        <is>
          <t>HEDEMORA</t>
        </is>
      </c>
      <c r="F283" t="inlineStr">
        <is>
          <t>Sveaskog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22273-2023</t>
        </is>
      </c>
      <c r="B284" s="1" t="n">
        <v>45070</v>
      </c>
      <c r="C284" s="1" t="n">
        <v>45177</v>
      </c>
      <c r="D284" t="inlineStr">
        <is>
          <t>DALARNAS LÄN</t>
        </is>
      </c>
      <c r="E284" t="inlineStr">
        <is>
          <t>HEDEMORA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22726-2023</t>
        </is>
      </c>
      <c r="B285" s="1" t="n">
        <v>45071</v>
      </c>
      <c r="C285" s="1" t="n">
        <v>45177</v>
      </c>
      <c r="D285" t="inlineStr">
        <is>
          <t>DALARNAS LÄN</t>
        </is>
      </c>
      <c r="E285" t="inlineStr">
        <is>
          <t>HEDEMORA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24569-2023</t>
        </is>
      </c>
      <c r="B286" s="1" t="n">
        <v>45083</v>
      </c>
      <c r="C286" s="1" t="n">
        <v>45177</v>
      </c>
      <c r="D286" t="inlineStr">
        <is>
          <t>DALARNAS LÄN</t>
        </is>
      </c>
      <c r="E286" t="inlineStr">
        <is>
          <t>HEDEMORA</t>
        </is>
      </c>
      <c r="F286" t="inlineStr">
        <is>
          <t>Sveaskog</t>
        </is>
      </c>
      <c r="G286" t="n">
        <v>34.6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24864-2023</t>
        </is>
      </c>
      <c r="B287" s="1" t="n">
        <v>45085</v>
      </c>
      <c r="C287" s="1" t="n">
        <v>45177</v>
      </c>
      <c r="D287" t="inlineStr">
        <is>
          <t>DALARNAS LÄN</t>
        </is>
      </c>
      <c r="E287" t="inlineStr">
        <is>
          <t>HEDEMORA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25150-2023</t>
        </is>
      </c>
      <c r="B288" s="1" t="n">
        <v>45086</v>
      </c>
      <c r="C288" s="1" t="n">
        <v>45177</v>
      </c>
      <c r="D288" t="inlineStr">
        <is>
          <t>DALARNAS LÄN</t>
        </is>
      </c>
      <c r="E288" t="inlineStr">
        <is>
          <t>HEDEMORA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25155-2023</t>
        </is>
      </c>
      <c r="B289" s="1" t="n">
        <v>45086</v>
      </c>
      <c r="C289" s="1" t="n">
        <v>45177</v>
      </c>
      <c r="D289" t="inlineStr">
        <is>
          <t>DALARNAS LÄN</t>
        </is>
      </c>
      <c r="E289" t="inlineStr">
        <is>
          <t>HEDEMORA</t>
        </is>
      </c>
      <c r="F289" t="inlineStr">
        <is>
          <t>Sveaskog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27695-2023</t>
        </is>
      </c>
      <c r="B290" s="1" t="n">
        <v>45097</v>
      </c>
      <c r="C290" s="1" t="n">
        <v>45177</v>
      </c>
      <c r="D290" t="inlineStr">
        <is>
          <t>DALARNAS LÄN</t>
        </is>
      </c>
      <c r="E290" t="inlineStr">
        <is>
          <t>HEDEMORA</t>
        </is>
      </c>
      <c r="F290" t="inlineStr">
        <is>
          <t>Sveaskog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27696-2023</t>
        </is>
      </c>
      <c r="B291" s="1" t="n">
        <v>45097</v>
      </c>
      <c r="C291" s="1" t="n">
        <v>45177</v>
      </c>
      <c r="D291" t="inlineStr">
        <is>
          <t>DALARNAS LÄN</t>
        </is>
      </c>
      <c r="E291" t="inlineStr">
        <is>
          <t>HEDEMORA</t>
        </is>
      </c>
      <c r="F291" t="inlineStr">
        <is>
          <t>Sveaskog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28029-2023</t>
        </is>
      </c>
      <c r="B292" s="1" t="n">
        <v>45099</v>
      </c>
      <c r="C292" s="1" t="n">
        <v>45177</v>
      </c>
      <c r="D292" t="inlineStr">
        <is>
          <t>DALARNAS LÄN</t>
        </is>
      </c>
      <c r="E292" t="inlineStr">
        <is>
          <t>HEDEMORA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29050-2023</t>
        </is>
      </c>
      <c r="B293" s="1" t="n">
        <v>45104</v>
      </c>
      <c r="C293" s="1" t="n">
        <v>45177</v>
      </c>
      <c r="D293" t="inlineStr">
        <is>
          <t>DALARNAS LÄN</t>
        </is>
      </c>
      <c r="E293" t="inlineStr">
        <is>
          <t>HEDEMORA</t>
        </is>
      </c>
      <c r="F293" t="inlineStr">
        <is>
          <t>Sveaskog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29303-2023</t>
        </is>
      </c>
      <c r="B294" s="1" t="n">
        <v>45105</v>
      </c>
      <c r="C294" s="1" t="n">
        <v>45177</v>
      </c>
      <c r="D294" t="inlineStr">
        <is>
          <t>DALARNAS LÄN</t>
        </is>
      </c>
      <c r="E294" t="inlineStr">
        <is>
          <t>HEDEMORA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29301-2023</t>
        </is>
      </c>
      <c r="B295" s="1" t="n">
        <v>45105</v>
      </c>
      <c r="C295" s="1" t="n">
        <v>45177</v>
      </c>
      <c r="D295" t="inlineStr">
        <is>
          <t>DALARNAS LÄN</t>
        </is>
      </c>
      <c r="E295" t="inlineStr">
        <is>
          <t>HEDEMORA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30014-2023</t>
        </is>
      </c>
      <c r="B296" s="1" t="n">
        <v>45109</v>
      </c>
      <c r="C296" s="1" t="n">
        <v>45177</v>
      </c>
      <c r="D296" t="inlineStr">
        <is>
          <t>DALARNAS LÄN</t>
        </is>
      </c>
      <c r="E296" t="inlineStr">
        <is>
          <t>HEDEMORA</t>
        </is>
      </c>
      <c r="F296" t="inlineStr">
        <is>
          <t>Sveaskog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30013-2023</t>
        </is>
      </c>
      <c r="B297" s="1" t="n">
        <v>45109</v>
      </c>
      <c r="C297" s="1" t="n">
        <v>45177</v>
      </c>
      <c r="D297" t="inlineStr">
        <is>
          <t>DALARNAS LÄN</t>
        </is>
      </c>
      <c r="E297" t="inlineStr">
        <is>
          <t>HEDEMORA</t>
        </is>
      </c>
      <c r="F297" t="inlineStr">
        <is>
          <t>Sveaskog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31103-2023</t>
        </is>
      </c>
      <c r="B298" s="1" t="n">
        <v>45113</v>
      </c>
      <c r="C298" s="1" t="n">
        <v>45177</v>
      </c>
      <c r="D298" t="inlineStr">
        <is>
          <t>DALARNAS LÄN</t>
        </is>
      </c>
      <c r="E298" t="inlineStr">
        <is>
          <t>HEDEMORA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31253-2023</t>
        </is>
      </c>
      <c r="B299" s="1" t="n">
        <v>45114</v>
      </c>
      <c r="C299" s="1" t="n">
        <v>45177</v>
      </c>
      <c r="D299" t="inlineStr">
        <is>
          <t>DALARNAS LÄN</t>
        </is>
      </c>
      <c r="E299" t="inlineStr">
        <is>
          <t>HEDEMORA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33469-2023</t>
        </is>
      </c>
      <c r="B300" s="1" t="n">
        <v>45118</v>
      </c>
      <c r="C300" s="1" t="n">
        <v>45177</v>
      </c>
      <c r="D300" t="inlineStr">
        <is>
          <t>DALARNAS LÄN</t>
        </is>
      </c>
      <c r="E300" t="inlineStr">
        <is>
          <t>HEDEMORA</t>
        </is>
      </c>
      <c r="F300" t="inlineStr">
        <is>
          <t>Bergvik skog väst AB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33475-2023</t>
        </is>
      </c>
      <c r="B301" s="1" t="n">
        <v>45118</v>
      </c>
      <c r="C301" s="1" t="n">
        <v>45177</v>
      </c>
      <c r="D301" t="inlineStr">
        <is>
          <t>DALARNAS LÄN</t>
        </is>
      </c>
      <c r="E301" t="inlineStr">
        <is>
          <t>HEDEMORA</t>
        </is>
      </c>
      <c r="F301" t="inlineStr">
        <is>
          <t>Bergvik skog väst AB</t>
        </is>
      </c>
      <c r="G301" t="n">
        <v>7.8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33775-2023</t>
        </is>
      </c>
      <c r="B302" s="1" t="n">
        <v>45120</v>
      </c>
      <c r="C302" s="1" t="n">
        <v>45177</v>
      </c>
      <c r="D302" t="inlineStr">
        <is>
          <t>DALARNAS LÄN</t>
        </is>
      </c>
      <c r="E302" t="inlineStr">
        <is>
          <t>HEDEMORA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32719-2023</t>
        </is>
      </c>
      <c r="B303" s="1" t="n">
        <v>45121</v>
      </c>
      <c r="C303" s="1" t="n">
        <v>45177</v>
      </c>
      <c r="D303" t="inlineStr">
        <is>
          <t>DALARNAS LÄN</t>
        </is>
      </c>
      <c r="E303" t="inlineStr">
        <is>
          <t>HEDEMORA</t>
        </is>
      </c>
      <c r="F303" t="inlineStr">
        <is>
          <t>Sveaskog</t>
        </is>
      </c>
      <c r="G303" t="n">
        <v>10.2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33313-2023</t>
        </is>
      </c>
      <c r="B304" s="1" t="n">
        <v>45127</v>
      </c>
      <c r="C304" s="1" t="n">
        <v>45177</v>
      </c>
      <c r="D304" t="inlineStr">
        <is>
          <t>DALARNAS LÄN</t>
        </is>
      </c>
      <c r="E304" t="inlineStr">
        <is>
          <t>HEDEMORA</t>
        </is>
      </c>
      <c r="F304" t="inlineStr">
        <is>
          <t>Bergvik skog väst AB</t>
        </is>
      </c>
      <c r="G304" t="n">
        <v>8.6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33315-2023</t>
        </is>
      </c>
      <c r="B305" s="1" t="n">
        <v>45127</v>
      </c>
      <c r="C305" s="1" t="n">
        <v>45177</v>
      </c>
      <c r="D305" t="inlineStr">
        <is>
          <t>DALARNAS LÄN</t>
        </is>
      </c>
      <c r="E305" t="inlineStr">
        <is>
          <t>HEDEMORA</t>
        </is>
      </c>
      <c r="F305" t="inlineStr">
        <is>
          <t>Bergvik skog väst AB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33314-2023</t>
        </is>
      </c>
      <c r="B306" s="1" t="n">
        <v>45127</v>
      </c>
      <c r="C306" s="1" t="n">
        <v>45177</v>
      </c>
      <c r="D306" t="inlineStr">
        <is>
          <t>DALARNAS LÄN</t>
        </is>
      </c>
      <c r="E306" t="inlineStr">
        <is>
          <t>HEDEMORA</t>
        </is>
      </c>
      <c r="F306" t="inlineStr">
        <is>
          <t>Bergvik skog väst AB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37654-2023</t>
        </is>
      </c>
      <c r="B307" s="1" t="n">
        <v>45159</v>
      </c>
      <c r="C307" s="1" t="n">
        <v>45177</v>
      </c>
      <c r="D307" t="inlineStr">
        <is>
          <t>DALARNAS LÄN</t>
        </is>
      </c>
      <c r="E307" t="inlineStr">
        <is>
          <t>HEDEMORA</t>
        </is>
      </c>
      <c r="G307" t="n">
        <v>6.2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2023-09-08T04:38:11Z</dcterms:created>
  <dcterms:modified xmlns:dcterms="http://purl.org/dc/terms/" xmlns:xsi="http://www.w3.org/2001/XMLSchema-instance" xsi:type="dcterms:W3CDTF">2023-09-08T04:38:11Z</dcterms:modified>
</cp:coreProperties>
</file>