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14918-2023</t>
        </is>
      </c>
      <c r="B2" s="1" t="n">
        <v>45015</v>
      </c>
      <c r="C2" s="1" t="n">
        <v>45203</v>
      </c>
      <c r="D2" t="inlineStr">
        <is>
          <t>GÄVLEBORGS LÄN</t>
        </is>
      </c>
      <c r="E2" t="inlineStr">
        <is>
          <t>HOFORS</t>
        </is>
      </c>
      <c r="F2" t="inlineStr">
        <is>
          <t>Övriga statliga verk och myndigheter</t>
        </is>
      </c>
      <c r="G2" t="n">
        <v>8.4</v>
      </c>
      <c r="H2" t="n">
        <v>8</v>
      </c>
      <c r="I2" t="n">
        <v>21</v>
      </c>
      <c r="J2" t="n">
        <v>12</v>
      </c>
      <c r="K2" t="n">
        <v>4</v>
      </c>
      <c r="L2" t="n">
        <v>0</v>
      </c>
      <c r="M2" t="n">
        <v>0</v>
      </c>
      <c r="N2" t="n">
        <v>0</v>
      </c>
      <c r="O2" t="n">
        <v>16</v>
      </c>
      <c r="P2" t="n">
        <v>4</v>
      </c>
      <c r="Q2" t="n">
        <v>40</v>
      </c>
      <c r="R2" s="2" t="inlineStr">
        <is>
          <t>Knärot
Kopparspindling
Lakritsmusseron
Läderdoftande fingersvamp
Dofttaggsvamp
Flattoppad klubbsvamp
Gultoppig fingersvamp
Odörspindling
Orange taggsvamp
Persiljespindling
Svartvit taggsvamp
Talltita
Tretåig hackspett
Ullticka
Vedtrappmossa
Äggvaxskivling
Anisspindling
Bronshjon
Fjällig taggsvamp s.str.
Korallblylav
Mörk husmossa
Olivspindling
Rödgul trumpetsvamp
Skarp dropptaggsvamp
Skinnlav
Skogshakmossa
Sotriska
Spindelblomster
Svart trolldruva
Svavelriska
Thomsons trägnagare
Tibast
Tvåblad
Underviol
Vågbandad barkbock
Vårärt
Zontaggsvamp
Fläcknycklar
Blåsippa
Lopplummer</t>
        </is>
      </c>
      <c r="S2">
        <f>HYPERLINK("https://klasma.github.io/Logging_HOFORS/artfynd/A 14918-2023.xlsx", "A 14918-2023")</f>
        <v/>
      </c>
      <c r="T2">
        <f>HYPERLINK("https://klasma.github.io/Logging_HOFORS/kartor/A 14918-2023.png", "A 14918-2023")</f>
        <v/>
      </c>
      <c r="U2">
        <f>HYPERLINK("https://klasma.github.io/Logging_HOFORS/knärot/A 14918-2023.png", "A 14918-2023")</f>
        <v/>
      </c>
      <c r="V2">
        <f>HYPERLINK("https://klasma.github.io/Logging_HOFORS/klagomål/A 14918-2023.docx", "A 14918-2023")</f>
        <v/>
      </c>
      <c r="W2">
        <f>HYPERLINK("https://klasma.github.io/Logging_HOFORS/klagomålsmail/A 14918-2023.docx", "A 14918-2023")</f>
        <v/>
      </c>
      <c r="X2">
        <f>HYPERLINK("https://klasma.github.io/Logging_HOFORS/tillsyn/A 14918-2023.docx", "A 14918-2023")</f>
        <v/>
      </c>
      <c r="Y2">
        <f>HYPERLINK("https://klasma.github.io/Logging_HOFORS/tillsynsmail/A 14918-2023.docx", "A 14918-2023")</f>
        <v/>
      </c>
    </row>
    <row r="3" ht="15" customHeight="1">
      <c r="A3" t="inlineStr">
        <is>
          <t>A 37176-2022</t>
        </is>
      </c>
      <c r="B3" s="1" t="n">
        <v>44806</v>
      </c>
      <c r="C3" s="1" t="n">
        <v>45203</v>
      </c>
      <c r="D3" t="inlineStr">
        <is>
          <t>GÄVLEBORGS LÄN</t>
        </is>
      </c>
      <c r="E3" t="inlineStr">
        <is>
          <t>HOFORS</t>
        </is>
      </c>
      <c r="G3" t="n">
        <v>11.5</v>
      </c>
      <c r="H3" t="n">
        <v>4</v>
      </c>
      <c r="I3" t="n">
        <v>16</v>
      </c>
      <c r="J3" t="n">
        <v>11</v>
      </c>
      <c r="K3" t="n">
        <v>2</v>
      </c>
      <c r="L3" t="n">
        <v>0</v>
      </c>
      <c r="M3" t="n">
        <v>0</v>
      </c>
      <c r="N3" t="n">
        <v>0</v>
      </c>
      <c r="O3" t="n">
        <v>13</v>
      </c>
      <c r="P3" t="n">
        <v>2</v>
      </c>
      <c r="Q3" t="n">
        <v>31</v>
      </c>
      <c r="R3" s="2" t="inlineStr">
        <is>
          <t>Knärot
Åsstarr
Dvärgbägarlav
Fyrflikig jordstjärna
Garnlav
Kortskaftad ärgspik
Motaggsvamp
Skogstrappmossa
Slåtterfibbla
Tretåig hackspett
Vedskivlav
Vedtrappmossa
Vippärt
Blek stjärnmossa
Blåsfliksmossa
Bronshjon
Bårdlav
Dropptaggsvamp
Fällmossa
Grov fjädermossa
Guldlockmossa
Klippfrullania
Kryddspindling
Olivspindling
Platt fjädermossa
Rödgul trumpetsvamp
Svavelriska
Sårläka
Vedticka
Brudsporre
Blåsippa</t>
        </is>
      </c>
      <c r="S3">
        <f>HYPERLINK("https://klasma.github.io/Logging_HOFORS/artfynd/A 37176-2022.xlsx", "A 37176-2022")</f>
        <v/>
      </c>
      <c r="T3">
        <f>HYPERLINK("https://klasma.github.io/Logging_HOFORS/kartor/A 37176-2022.png", "A 37176-2022")</f>
        <v/>
      </c>
      <c r="U3">
        <f>HYPERLINK("https://klasma.github.io/Logging_HOFORS/knärot/A 37176-2022.png", "A 37176-2022")</f>
        <v/>
      </c>
      <c r="V3">
        <f>HYPERLINK("https://klasma.github.io/Logging_HOFORS/klagomål/A 37176-2022.docx", "A 37176-2022")</f>
        <v/>
      </c>
      <c r="W3">
        <f>HYPERLINK("https://klasma.github.io/Logging_HOFORS/klagomålsmail/A 37176-2022.docx", "A 37176-2022")</f>
        <v/>
      </c>
      <c r="X3">
        <f>HYPERLINK("https://klasma.github.io/Logging_HOFORS/tillsyn/A 37176-2022.docx", "A 37176-2022")</f>
        <v/>
      </c>
      <c r="Y3">
        <f>HYPERLINK("https://klasma.github.io/Logging_HOFORS/tillsynsmail/A 37176-2022.docx", "A 37176-2022")</f>
        <v/>
      </c>
    </row>
    <row r="4" ht="15" customHeight="1">
      <c r="A4" t="inlineStr">
        <is>
          <t>A 34616-2022</t>
        </is>
      </c>
      <c r="B4" s="1" t="n">
        <v>44795</v>
      </c>
      <c r="C4" s="1" t="n">
        <v>45203</v>
      </c>
      <c r="D4" t="inlineStr">
        <is>
          <t>GÄVLEBORGS LÄN</t>
        </is>
      </c>
      <c r="E4" t="inlineStr">
        <is>
          <t>HOFORS</t>
        </is>
      </c>
      <c r="G4" t="n">
        <v>12.9</v>
      </c>
      <c r="H4" t="n">
        <v>4</v>
      </c>
      <c r="I4" t="n">
        <v>18</v>
      </c>
      <c r="J4" t="n">
        <v>6</v>
      </c>
      <c r="K4" t="n">
        <v>3</v>
      </c>
      <c r="L4" t="n">
        <v>1</v>
      </c>
      <c r="M4" t="n">
        <v>0</v>
      </c>
      <c r="N4" t="n">
        <v>0</v>
      </c>
      <c r="O4" t="n">
        <v>10</v>
      </c>
      <c r="P4" t="n">
        <v>4</v>
      </c>
      <c r="Q4" t="n">
        <v>30</v>
      </c>
      <c r="R4" s="2" t="inlineStr">
        <is>
          <t>Ask
Knärot
Rynkskinn
Åsstarr
Garnlav
Grantaggsvamp
Slåtterfibbla
Spillkråka
Ullticka
Vedskivlav
Blodticka
Blåsfliksmossa
Bollvitmossa
Bronshjon
Dropptaggsvamp
Fjällig taggsvamp s.str.
Fällmossa
Grov fjädermossa
Grönpyrola
Kattfotslav
Korallblylav
Kryddspindling
Platt fjädermossa
Rödgul trumpetsvamp
Svavelriska
Trubbfjädermossa
Västlig hakmossa
Vågbandad barkbock
Blåsippa
Revlummer</t>
        </is>
      </c>
      <c r="S4">
        <f>HYPERLINK("https://klasma.github.io/Logging_HOFORS/artfynd/A 34616-2022.xlsx", "A 34616-2022")</f>
        <v/>
      </c>
      <c r="T4">
        <f>HYPERLINK("https://klasma.github.io/Logging_HOFORS/kartor/A 34616-2022.png", "A 34616-2022")</f>
        <v/>
      </c>
      <c r="U4">
        <f>HYPERLINK("https://klasma.github.io/Logging_HOFORS/knärot/A 34616-2022.png", "A 34616-2022")</f>
        <v/>
      </c>
      <c r="V4">
        <f>HYPERLINK("https://klasma.github.io/Logging_HOFORS/klagomål/A 34616-2022.docx", "A 34616-2022")</f>
        <v/>
      </c>
      <c r="W4">
        <f>HYPERLINK("https://klasma.github.io/Logging_HOFORS/klagomålsmail/A 34616-2022.docx", "A 34616-2022")</f>
        <v/>
      </c>
      <c r="X4">
        <f>HYPERLINK("https://klasma.github.io/Logging_HOFORS/tillsyn/A 34616-2022.docx", "A 34616-2022")</f>
        <v/>
      </c>
      <c r="Y4">
        <f>HYPERLINK("https://klasma.github.io/Logging_HOFORS/tillsynsmail/A 34616-2022.docx", "A 34616-2022")</f>
        <v/>
      </c>
    </row>
    <row r="5" ht="15" customHeight="1">
      <c r="A5" t="inlineStr">
        <is>
          <t>A 38730-2023</t>
        </is>
      </c>
      <c r="B5" s="1" t="n">
        <v>45163</v>
      </c>
      <c r="C5" s="1" t="n">
        <v>45203</v>
      </c>
      <c r="D5" t="inlineStr">
        <is>
          <t>GÄVLEBORGS LÄN</t>
        </is>
      </c>
      <c r="E5" t="inlineStr">
        <is>
          <t>HOFORS</t>
        </is>
      </c>
      <c r="F5" t="inlineStr">
        <is>
          <t>Kyrkan</t>
        </is>
      </c>
      <c r="G5" t="n">
        <v>13.6</v>
      </c>
      <c r="H5" t="n">
        <v>3</v>
      </c>
      <c r="I5" t="n">
        <v>7</v>
      </c>
      <c r="J5" t="n">
        <v>13</v>
      </c>
      <c r="K5" t="n">
        <v>2</v>
      </c>
      <c r="L5" t="n">
        <v>0</v>
      </c>
      <c r="M5" t="n">
        <v>0</v>
      </c>
      <c r="N5" t="n">
        <v>0</v>
      </c>
      <c r="O5" t="n">
        <v>15</v>
      </c>
      <c r="P5" t="n">
        <v>2</v>
      </c>
      <c r="Q5" t="n">
        <v>23</v>
      </c>
      <c r="R5" s="2" t="inlineStr">
        <is>
          <t>Knärot
Skuggnål
Blå taggsvamp
Dvärgbägarlav
Grantaggsvamp
Gropticka
Gul taggsvamp
Kortskaftad ärgspik
Motaggsvamp
Orange taggsvamp
Stjärntagging
Svart taggsvamp
Talltita
Vedskivlav
Vedtrappmossa
Dropptaggsvamp
Fjällig taggsvamp s.str.
Grönpyrola
Kattfotslav
Skarp dropptaggsvamp
Tallfingersvamp
Vedticka
Blåsippa</t>
        </is>
      </c>
      <c r="S5">
        <f>HYPERLINK("https://klasma.github.io/Logging_HOFORS/artfynd/A 38730-2023.xlsx", "A 38730-2023")</f>
        <v/>
      </c>
      <c r="T5">
        <f>HYPERLINK("https://klasma.github.io/Logging_HOFORS/kartor/A 38730-2023.png", "A 38730-2023")</f>
        <v/>
      </c>
      <c r="U5">
        <f>HYPERLINK("https://klasma.github.io/Logging_HOFORS/knärot/A 38730-2023.png", "A 38730-2023")</f>
        <v/>
      </c>
      <c r="V5">
        <f>HYPERLINK("https://klasma.github.io/Logging_HOFORS/klagomål/A 38730-2023.docx", "A 38730-2023")</f>
        <v/>
      </c>
      <c r="W5">
        <f>HYPERLINK("https://klasma.github.io/Logging_HOFORS/klagomålsmail/A 38730-2023.docx", "A 38730-2023")</f>
        <v/>
      </c>
      <c r="X5">
        <f>HYPERLINK("https://klasma.github.io/Logging_HOFORS/tillsyn/A 38730-2023.docx", "A 38730-2023")</f>
        <v/>
      </c>
      <c r="Y5">
        <f>HYPERLINK("https://klasma.github.io/Logging_HOFORS/tillsynsmail/A 38730-2023.docx", "A 38730-2023")</f>
        <v/>
      </c>
    </row>
    <row r="6" ht="15" customHeight="1">
      <c r="A6" t="inlineStr">
        <is>
          <t>A 13746-2023</t>
        </is>
      </c>
      <c r="B6" s="1" t="n">
        <v>45007</v>
      </c>
      <c r="C6" s="1" t="n">
        <v>45203</v>
      </c>
      <c r="D6" t="inlineStr">
        <is>
          <t>GÄVLEBORGS LÄN</t>
        </is>
      </c>
      <c r="E6" t="inlineStr">
        <is>
          <t>HOFORS</t>
        </is>
      </c>
      <c r="F6" t="inlineStr">
        <is>
          <t>Övriga statliga verk och myndigheter</t>
        </is>
      </c>
      <c r="G6" t="n">
        <v>4.1</v>
      </c>
      <c r="H6" t="n">
        <v>4</v>
      </c>
      <c r="I6" t="n">
        <v>5</v>
      </c>
      <c r="J6" t="n">
        <v>4</v>
      </c>
      <c r="K6" t="n">
        <v>1</v>
      </c>
      <c r="L6" t="n">
        <v>0</v>
      </c>
      <c r="M6" t="n">
        <v>0</v>
      </c>
      <c r="N6" t="n">
        <v>0</v>
      </c>
      <c r="O6" t="n">
        <v>5</v>
      </c>
      <c r="P6" t="n">
        <v>1</v>
      </c>
      <c r="Q6" t="n">
        <v>12</v>
      </c>
      <c r="R6" s="2" t="inlineStr">
        <is>
          <t>Knärot
Koralltaggsvamp
Orange taggsvamp
Talltita
Ullticka
Brandticka
Bronshjon
Svavelriska
Thomsons trägnagare
Vedticka
Kopparödla
Blåsippa</t>
        </is>
      </c>
      <c r="S6">
        <f>HYPERLINK("https://klasma.github.io/Logging_HOFORS/artfynd/A 13746-2023.xlsx", "A 13746-2023")</f>
        <v/>
      </c>
      <c r="T6">
        <f>HYPERLINK("https://klasma.github.io/Logging_HOFORS/kartor/A 13746-2023.png", "A 13746-2023")</f>
        <v/>
      </c>
      <c r="U6">
        <f>HYPERLINK("https://klasma.github.io/Logging_HOFORS/knärot/A 13746-2023.png", "A 13746-2023")</f>
        <v/>
      </c>
      <c r="V6">
        <f>HYPERLINK("https://klasma.github.io/Logging_HOFORS/klagomål/A 13746-2023.docx", "A 13746-2023")</f>
        <v/>
      </c>
      <c r="W6">
        <f>HYPERLINK("https://klasma.github.io/Logging_HOFORS/klagomålsmail/A 13746-2023.docx", "A 13746-2023")</f>
        <v/>
      </c>
      <c r="X6">
        <f>HYPERLINK("https://klasma.github.io/Logging_HOFORS/tillsyn/A 13746-2023.docx", "A 13746-2023")</f>
        <v/>
      </c>
      <c r="Y6">
        <f>HYPERLINK("https://klasma.github.io/Logging_HOFORS/tillsynsmail/A 13746-2023.docx", "A 13746-2023")</f>
        <v/>
      </c>
    </row>
    <row r="7" ht="15" customHeight="1">
      <c r="A7" t="inlineStr">
        <is>
          <t>A 65026-2021</t>
        </is>
      </c>
      <c r="B7" s="1" t="n">
        <v>44512</v>
      </c>
      <c r="C7" s="1" t="n">
        <v>45203</v>
      </c>
      <c r="D7" t="inlineStr">
        <is>
          <t>GÄVLEBORGS LÄN</t>
        </is>
      </c>
      <c r="E7" t="inlineStr">
        <is>
          <t>HOFORS</t>
        </is>
      </c>
      <c r="G7" t="n">
        <v>14.7</v>
      </c>
      <c r="H7" t="n">
        <v>1</v>
      </c>
      <c r="I7" t="n">
        <v>4</v>
      </c>
      <c r="J7" t="n">
        <v>1</v>
      </c>
      <c r="K7" t="n">
        <v>4</v>
      </c>
      <c r="L7" t="n">
        <v>0</v>
      </c>
      <c r="M7" t="n">
        <v>0</v>
      </c>
      <c r="N7" t="n">
        <v>0</v>
      </c>
      <c r="O7" t="n">
        <v>5</v>
      </c>
      <c r="P7" t="n">
        <v>4</v>
      </c>
      <c r="Q7" t="n">
        <v>9</v>
      </c>
      <c r="R7" s="2" t="inlineStr">
        <is>
          <t>Brödtaggsvamp
Knärot
Taggfingersvamp
Vågticka
Gul taggsvamp
Dropptaggsvamp
Granbarkgnagare
Mörk husmossa
Trådticka</t>
        </is>
      </c>
      <c r="S7">
        <f>HYPERLINK("https://klasma.github.io/Logging_HOFORS/artfynd/A 65026-2021.xlsx", "A 65026-2021")</f>
        <v/>
      </c>
      <c r="T7">
        <f>HYPERLINK("https://klasma.github.io/Logging_HOFORS/kartor/A 65026-2021.png", "A 65026-2021")</f>
        <v/>
      </c>
      <c r="U7">
        <f>HYPERLINK("https://klasma.github.io/Logging_HOFORS/knärot/A 65026-2021.png", "A 65026-2021")</f>
        <v/>
      </c>
      <c r="V7">
        <f>HYPERLINK("https://klasma.github.io/Logging_HOFORS/klagomål/A 65026-2021.docx", "A 65026-2021")</f>
        <v/>
      </c>
      <c r="W7">
        <f>HYPERLINK("https://klasma.github.io/Logging_HOFORS/klagomålsmail/A 65026-2021.docx", "A 65026-2021")</f>
        <v/>
      </c>
      <c r="X7">
        <f>HYPERLINK("https://klasma.github.io/Logging_HOFORS/tillsyn/A 65026-2021.docx", "A 65026-2021")</f>
        <v/>
      </c>
      <c r="Y7">
        <f>HYPERLINK("https://klasma.github.io/Logging_HOFORS/tillsynsmail/A 65026-2021.docx", "A 65026-2021")</f>
        <v/>
      </c>
    </row>
    <row r="8" ht="15" customHeight="1">
      <c r="A8" t="inlineStr">
        <is>
          <t>A 30593-2019</t>
        </is>
      </c>
      <c r="B8" s="1" t="n">
        <v>43635</v>
      </c>
      <c r="C8" s="1" t="n">
        <v>45203</v>
      </c>
      <c r="D8" t="inlineStr">
        <is>
          <t>GÄVLEBORGS LÄN</t>
        </is>
      </c>
      <c r="E8" t="inlineStr">
        <is>
          <t>HOFORS</t>
        </is>
      </c>
      <c r="F8" t="inlineStr">
        <is>
          <t>Sveaskog</t>
        </is>
      </c>
      <c r="G8" t="n">
        <v>4.5</v>
      </c>
      <c r="H8" t="n">
        <v>3</v>
      </c>
      <c r="I8" t="n">
        <v>3</v>
      </c>
      <c r="J8" t="n">
        <v>0</v>
      </c>
      <c r="K8" t="n">
        <v>2</v>
      </c>
      <c r="L8" t="n">
        <v>0</v>
      </c>
      <c r="M8" t="n">
        <v>0</v>
      </c>
      <c r="N8" t="n">
        <v>0</v>
      </c>
      <c r="O8" t="n">
        <v>2</v>
      </c>
      <c r="P8" t="n">
        <v>2</v>
      </c>
      <c r="Q8" t="n">
        <v>6</v>
      </c>
      <c r="R8" s="2" t="inlineStr">
        <is>
          <t>Knärot
Rynkskinn
Nästrot
Svart trolldruva
Tibast
Blåsippa</t>
        </is>
      </c>
      <c r="S8">
        <f>HYPERLINK("https://klasma.github.io/Logging_HOFORS/artfynd/A 30593-2019.xlsx", "A 30593-2019")</f>
        <v/>
      </c>
      <c r="T8">
        <f>HYPERLINK("https://klasma.github.io/Logging_HOFORS/kartor/A 30593-2019.png", "A 30593-2019")</f>
        <v/>
      </c>
      <c r="U8">
        <f>HYPERLINK("https://klasma.github.io/Logging_HOFORS/knärot/A 30593-2019.png", "A 30593-2019")</f>
        <v/>
      </c>
      <c r="V8">
        <f>HYPERLINK("https://klasma.github.io/Logging_HOFORS/klagomål/A 30593-2019.docx", "A 30593-2019")</f>
        <v/>
      </c>
      <c r="W8">
        <f>HYPERLINK("https://klasma.github.io/Logging_HOFORS/klagomålsmail/A 30593-2019.docx", "A 30593-2019")</f>
        <v/>
      </c>
      <c r="X8">
        <f>HYPERLINK("https://klasma.github.io/Logging_HOFORS/tillsyn/A 30593-2019.docx", "A 30593-2019")</f>
        <v/>
      </c>
      <c r="Y8">
        <f>HYPERLINK("https://klasma.github.io/Logging_HOFORS/tillsynsmail/A 30593-2019.docx", "A 30593-2019")</f>
        <v/>
      </c>
    </row>
    <row r="9" ht="15" customHeight="1">
      <c r="A9" t="inlineStr">
        <is>
          <t>A 13749-2023</t>
        </is>
      </c>
      <c r="B9" s="1" t="n">
        <v>45007</v>
      </c>
      <c r="C9" s="1" t="n">
        <v>45203</v>
      </c>
      <c r="D9" t="inlineStr">
        <is>
          <t>GÄVLEBORGS LÄN</t>
        </is>
      </c>
      <c r="E9" t="inlineStr">
        <is>
          <t>HOFORS</t>
        </is>
      </c>
      <c r="F9" t="inlineStr">
        <is>
          <t>Övriga statliga verk och myndigheter</t>
        </is>
      </c>
      <c r="G9" t="n">
        <v>1.5</v>
      </c>
      <c r="H9" t="n">
        <v>1</v>
      </c>
      <c r="I9" t="n">
        <v>3</v>
      </c>
      <c r="J9" t="n">
        <v>2</v>
      </c>
      <c r="K9" t="n">
        <v>0</v>
      </c>
      <c r="L9" t="n">
        <v>0</v>
      </c>
      <c r="M9" t="n">
        <v>0</v>
      </c>
      <c r="N9" t="n">
        <v>0</v>
      </c>
      <c r="O9" t="n">
        <v>2</v>
      </c>
      <c r="P9" t="n">
        <v>0</v>
      </c>
      <c r="Q9" t="n">
        <v>6</v>
      </c>
      <c r="R9" s="2" t="inlineStr">
        <is>
          <t>Flattoppad klubbsvamp
Gultoppig fingersvamp
Fjällig taggsvamp s.str.
Rödgul trumpetsvamp
Svavelriska
Blåsippa</t>
        </is>
      </c>
      <c r="S9">
        <f>HYPERLINK("https://klasma.github.io/Logging_HOFORS/artfynd/A 13749-2023.xlsx", "A 13749-2023")</f>
        <v/>
      </c>
      <c r="T9">
        <f>HYPERLINK("https://klasma.github.io/Logging_HOFORS/kartor/A 13749-2023.png", "A 13749-2023")</f>
        <v/>
      </c>
      <c r="V9">
        <f>HYPERLINK("https://klasma.github.io/Logging_HOFORS/klagomål/A 13749-2023.docx", "A 13749-2023")</f>
        <v/>
      </c>
      <c r="W9">
        <f>HYPERLINK("https://klasma.github.io/Logging_HOFORS/klagomålsmail/A 13749-2023.docx", "A 13749-2023")</f>
        <v/>
      </c>
      <c r="X9">
        <f>HYPERLINK("https://klasma.github.io/Logging_HOFORS/tillsyn/A 13749-2023.docx", "A 13749-2023")</f>
        <v/>
      </c>
      <c r="Y9">
        <f>HYPERLINK("https://klasma.github.io/Logging_HOFORS/tillsynsmail/A 13749-2023.docx", "A 13749-2023")</f>
        <v/>
      </c>
    </row>
    <row r="10" ht="15" customHeight="1">
      <c r="A10" t="inlineStr">
        <is>
          <t>A 13740-2023</t>
        </is>
      </c>
      <c r="B10" s="1" t="n">
        <v>45007</v>
      </c>
      <c r="C10" s="1" t="n">
        <v>45203</v>
      </c>
      <c r="D10" t="inlineStr">
        <is>
          <t>GÄVLEBORGS LÄN</t>
        </is>
      </c>
      <c r="E10" t="inlineStr">
        <is>
          <t>HOFORS</t>
        </is>
      </c>
      <c r="F10" t="inlineStr">
        <is>
          <t>Övriga statliga verk och myndigheter</t>
        </is>
      </c>
      <c r="G10" t="n">
        <v>2.7</v>
      </c>
      <c r="H10" t="n">
        <v>2</v>
      </c>
      <c r="I10" t="n">
        <v>1</v>
      </c>
      <c r="J10" t="n">
        <v>3</v>
      </c>
      <c r="K10" t="n">
        <v>1</v>
      </c>
      <c r="L10" t="n">
        <v>0</v>
      </c>
      <c r="M10" t="n">
        <v>0</v>
      </c>
      <c r="N10" t="n">
        <v>0</v>
      </c>
      <c r="O10" t="n">
        <v>4</v>
      </c>
      <c r="P10" t="n">
        <v>1</v>
      </c>
      <c r="Q10" t="n">
        <v>5</v>
      </c>
      <c r="R10" s="2" t="inlineStr">
        <is>
          <t>Knärot
Garnlav
Spillkråka
Ullticka
Vedticka</t>
        </is>
      </c>
      <c r="S10">
        <f>HYPERLINK("https://klasma.github.io/Logging_HOFORS/artfynd/A 13740-2023.xlsx", "A 13740-2023")</f>
        <v/>
      </c>
      <c r="T10">
        <f>HYPERLINK("https://klasma.github.io/Logging_HOFORS/kartor/A 13740-2023.png", "A 13740-2023")</f>
        <v/>
      </c>
      <c r="U10">
        <f>HYPERLINK("https://klasma.github.io/Logging_HOFORS/knärot/A 13740-2023.png", "A 13740-2023")</f>
        <v/>
      </c>
      <c r="V10">
        <f>HYPERLINK("https://klasma.github.io/Logging_HOFORS/klagomål/A 13740-2023.docx", "A 13740-2023")</f>
        <v/>
      </c>
      <c r="W10">
        <f>HYPERLINK("https://klasma.github.io/Logging_HOFORS/klagomålsmail/A 13740-2023.docx", "A 13740-2023")</f>
        <v/>
      </c>
      <c r="X10">
        <f>HYPERLINK("https://klasma.github.io/Logging_HOFORS/tillsyn/A 13740-2023.docx", "A 13740-2023")</f>
        <v/>
      </c>
      <c r="Y10">
        <f>HYPERLINK("https://klasma.github.io/Logging_HOFORS/tillsynsmail/A 13740-2023.docx", "A 13740-2023")</f>
        <v/>
      </c>
    </row>
    <row r="11" ht="15" customHeight="1">
      <c r="A11" t="inlineStr">
        <is>
          <t>A 13750-2023</t>
        </is>
      </c>
      <c r="B11" s="1" t="n">
        <v>45007</v>
      </c>
      <c r="C11" s="1" t="n">
        <v>45203</v>
      </c>
      <c r="D11" t="inlineStr">
        <is>
          <t>GÄVLEBORGS LÄN</t>
        </is>
      </c>
      <c r="E11" t="inlineStr">
        <is>
          <t>HOFORS</t>
        </is>
      </c>
      <c r="F11" t="inlineStr">
        <is>
          <t>Övriga statliga verk och myndigheter</t>
        </is>
      </c>
      <c r="G11" t="n">
        <v>1.1</v>
      </c>
      <c r="H11" t="n">
        <v>1</v>
      </c>
      <c r="I11" t="n">
        <v>2</v>
      </c>
      <c r="J11" t="n">
        <v>3</v>
      </c>
      <c r="K11" t="n">
        <v>0</v>
      </c>
      <c r="L11" t="n">
        <v>0</v>
      </c>
      <c r="M11" t="n">
        <v>0</v>
      </c>
      <c r="N11" t="n">
        <v>0</v>
      </c>
      <c r="O11" t="n">
        <v>3</v>
      </c>
      <c r="P11" t="n">
        <v>0</v>
      </c>
      <c r="Q11" t="n">
        <v>5</v>
      </c>
      <c r="R11" s="2" t="inlineStr">
        <is>
          <t>Gultoppig fingersvamp
Leptoporus mollis
Talltita
Fjällig taggsvamp s.str.
Vedticka</t>
        </is>
      </c>
      <c r="S11">
        <f>HYPERLINK("https://klasma.github.io/Logging_HOFORS/artfynd/A 13750-2023.xlsx", "A 13750-2023")</f>
        <v/>
      </c>
      <c r="T11">
        <f>HYPERLINK("https://klasma.github.io/Logging_HOFORS/kartor/A 13750-2023.png", "A 13750-2023")</f>
        <v/>
      </c>
      <c r="V11">
        <f>HYPERLINK("https://klasma.github.io/Logging_HOFORS/klagomål/A 13750-2023.docx", "A 13750-2023")</f>
        <v/>
      </c>
      <c r="W11">
        <f>HYPERLINK("https://klasma.github.io/Logging_HOFORS/klagomålsmail/A 13750-2023.docx", "A 13750-2023")</f>
        <v/>
      </c>
      <c r="X11">
        <f>HYPERLINK("https://klasma.github.io/Logging_HOFORS/tillsyn/A 13750-2023.docx", "A 13750-2023")</f>
        <v/>
      </c>
      <c r="Y11">
        <f>HYPERLINK("https://klasma.github.io/Logging_HOFORS/tillsynsmail/A 13750-2023.docx", "A 13750-2023")</f>
        <v/>
      </c>
    </row>
    <row r="12" ht="15" customHeight="1">
      <c r="A12" t="inlineStr">
        <is>
          <t>A 38738-2023</t>
        </is>
      </c>
      <c r="B12" s="1" t="n">
        <v>45163</v>
      </c>
      <c r="C12" s="1" t="n">
        <v>45203</v>
      </c>
      <c r="D12" t="inlineStr">
        <is>
          <t>GÄVLEBORGS LÄN</t>
        </is>
      </c>
      <c r="E12" t="inlineStr">
        <is>
          <t>HOFORS</t>
        </is>
      </c>
      <c r="F12" t="inlineStr">
        <is>
          <t>Kyrkan</t>
        </is>
      </c>
      <c r="G12" t="n">
        <v>1.3</v>
      </c>
      <c r="H12" t="n">
        <v>1</v>
      </c>
      <c r="I12" t="n">
        <v>2</v>
      </c>
      <c r="J12" t="n">
        <v>1</v>
      </c>
      <c r="K12" t="n">
        <v>1</v>
      </c>
      <c r="L12" t="n">
        <v>0</v>
      </c>
      <c r="M12" t="n">
        <v>0</v>
      </c>
      <c r="N12" t="n">
        <v>0</v>
      </c>
      <c r="O12" t="n">
        <v>2</v>
      </c>
      <c r="P12" t="n">
        <v>1</v>
      </c>
      <c r="Q12" t="n">
        <v>4</v>
      </c>
      <c r="R12" s="2" t="inlineStr">
        <is>
          <t>Knärot
Svartvit taggsvamp
Fjällig taggsvamp s.str.
Grönpyrola</t>
        </is>
      </c>
      <c r="S12">
        <f>HYPERLINK("https://klasma.github.io/Logging_HOFORS/artfynd/A 38738-2023.xlsx", "A 38738-2023")</f>
        <v/>
      </c>
      <c r="T12">
        <f>HYPERLINK("https://klasma.github.io/Logging_HOFORS/kartor/A 38738-2023.png", "A 38738-2023")</f>
        <v/>
      </c>
      <c r="U12">
        <f>HYPERLINK("https://klasma.github.io/Logging_HOFORS/knärot/A 38738-2023.png", "A 38738-2023")</f>
        <v/>
      </c>
      <c r="V12">
        <f>HYPERLINK("https://klasma.github.io/Logging_HOFORS/klagomål/A 38738-2023.docx", "A 38738-2023")</f>
        <v/>
      </c>
      <c r="W12">
        <f>HYPERLINK("https://klasma.github.io/Logging_HOFORS/klagomålsmail/A 38738-2023.docx", "A 38738-2023")</f>
        <v/>
      </c>
      <c r="X12">
        <f>HYPERLINK("https://klasma.github.io/Logging_HOFORS/tillsyn/A 38738-2023.docx", "A 38738-2023")</f>
        <v/>
      </c>
      <c r="Y12">
        <f>HYPERLINK("https://klasma.github.io/Logging_HOFORS/tillsynsmail/A 38738-2023.docx", "A 38738-2023")</f>
        <v/>
      </c>
    </row>
    <row r="13" ht="15" customHeight="1">
      <c r="A13" t="inlineStr">
        <is>
          <t>A 30590-2019</t>
        </is>
      </c>
      <c r="B13" s="1" t="n">
        <v>43635</v>
      </c>
      <c r="C13" s="1" t="n">
        <v>45203</v>
      </c>
      <c r="D13" t="inlineStr">
        <is>
          <t>GÄVLEBORGS LÄN</t>
        </is>
      </c>
      <c r="E13" t="inlineStr">
        <is>
          <t>HOFORS</t>
        </is>
      </c>
      <c r="F13" t="inlineStr">
        <is>
          <t>Sveaskog</t>
        </is>
      </c>
      <c r="G13" t="n">
        <v>7.2</v>
      </c>
      <c r="H13" t="n">
        <v>2</v>
      </c>
      <c r="I13" t="n">
        <v>1</v>
      </c>
      <c r="J13" t="n">
        <v>1</v>
      </c>
      <c r="K13" t="n">
        <v>1</v>
      </c>
      <c r="L13" t="n">
        <v>0</v>
      </c>
      <c r="M13" t="n">
        <v>0</v>
      </c>
      <c r="N13" t="n">
        <v>0</v>
      </c>
      <c r="O13" t="n">
        <v>2</v>
      </c>
      <c r="P13" t="n">
        <v>1</v>
      </c>
      <c r="Q13" t="n">
        <v>3</v>
      </c>
      <c r="R13" s="2" t="inlineStr">
        <is>
          <t>Knärot
Kortskaftad ärgspik
Plattlummer</t>
        </is>
      </c>
      <c r="S13">
        <f>HYPERLINK("https://klasma.github.io/Logging_HOFORS/artfynd/A 30590-2019.xlsx", "A 30590-2019")</f>
        <v/>
      </c>
      <c r="T13">
        <f>HYPERLINK("https://klasma.github.io/Logging_HOFORS/kartor/A 30590-2019.png", "A 30590-2019")</f>
        <v/>
      </c>
      <c r="U13">
        <f>HYPERLINK("https://klasma.github.io/Logging_HOFORS/knärot/A 30590-2019.png", "A 30590-2019")</f>
        <v/>
      </c>
      <c r="V13">
        <f>HYPERLINK("https://klasma.github.io/Logging_HOFORS/klagomål/A 30590-2019.docx", "A 30590-2019")</f>
        <v/>
      </c>
      <c r="W13">
        <f>HYPERLINK("https://klasma.github.io/Logging_HOFORS/klagomålsmail/A 30590-2019.docx", "A 30590-2019")</f>
        <v/>
      </c>
      <c r="X13">
        <f>HYPERLINK("https://klasma.github.io/Logging_HOFORS/tillsyn/A 30590-2019.docx", "A 30590-2019")</f>
        <v/>
      </c>
      <c r="Y13">
        <f>HYPERLINK("https://klasma.github.io/Logging_HOFORS/tillsynsmail/A 30590-2019.docx", "A 30590-2019")</f>
        <v/>
      </c>
    </row>
    <row r="14" ht="15" customHeight="1">
      <c r="A14" t="inlineStr">
        <is>
          <t>A 10436-2022</t>
        </is>
      </c>
      <c r="B14" s="1" t="n">
        <v>44623</v>
      </c>
      <c r="C14" s="1" t="n">
        <v>45203</v>
      </c>
      <c r="D14" t="inlineStr">
        <is>
          <t>GÄVLEBORGS LÄN</t>
        </is>
      </c>
      <c r="E14" t="inlineStr">
        <is>
          <t>HOFORS</t>
        </is>
      </c>
      <c r="G14" t="n">
        <v>6.3</v>
      </c>
      <c r="H14" t="n">
        <v>1</v>
      </c>
      <c r="I14" t="n">
        <v>2</v>
      </c>
      <c r="J14" t="n">
        <v>0</v>
      </c>
      <c r="K14" t="n">
        <v>1</v>
      </c>
      <c r="L14" t="n">
        <v>0</v>
      </c>
      <c r="M14" t="n">
        <v>0</v>
      </c>
      <c r="N14" t="n">
        <v>0</v>
      </c>
      <c r="O14" t="n">
        <v>1</v>
      </c>
      <c r="P14" t="n">
        <v>1</v>
      </c>
      <c r="Q14" t="n">
        <v>3</v>
      </c>
      <c r="R14" s="2" t="inlineStr">
        <is>
          <t>Knärot
Björksplintborre
Vedticka</t>
        </is>
      </c>
      <c r="S14">
        <f>HYPERLINK("https://klasma.github.io/Logging_HOFORS/artfynd/A 10436-2022.xlsx", "A 10436-2022")</f>
        <v/>
      </c>
      <c r="T14">
        <f>HYPERLINK("https://klasma.github.io/Logging_HOFORS/kartor/A 10436-2022.png", "A 10436-2022")</f>
        <v/>
      </c>
      <c r="U14">
        <f>HYPERLINK("https://klasma.github.io/Logging_HOFORS/knärot/A 10436-2022.png", "A 10436-2022")</f>
        <v/>
      </c>
      <c r="V14">
        <f>HYPERLINK("https://klasma.github.io/Logging_HOFORS/klagomål/A 10436-2022.docx", "A 10436-2022")</f>
        <v/>
      </c>
      <c r="W14">
        <f>HYPERLINK("https://klasma.github.io/Logging_HOFORS/klagomålsmail/A 10436-2022.docx", "A 10436-2022")</f>
        <v/>
      </c>
      <c r="X14">
        <f>HYPERLINK("https://klasma.github.io/Logging_HOFORS/tillsyn/A 10436-2022.docx", "A 10436-2022")</f>
        <v/>
      </c>
      <c r="Y14">
        <f>HYPERLINK("https://klasma.github.io/Logging_HOFORS/tillsynsmail/A 10436-2022.docx", "A 10436-2022")</f>
        <v/>
      </c>
    </row>
    <row r="15" ht="15" customHeight="1">
      <c r="A15" t="inlineStr">
        <is>
          <t>A 21731-2019</t>
        </is>
      </c>
      <c r="B15" s="1" t="n">
        <v>43581</v>
      </c>
      <c r="C15" s="1" t="n">
        <v>45203</v>
      </c>
      <c r="D15" t="inlineStr">
        <is>
          <t>GÄVLEBORGS LÄN</t>
        </is>
      </c>
      <c r="E15" t="inlineStr">
        <is>
          <t>HOFORS</t>
        </is>
      </c>
      <c r="F15" t="inlineStr">
        <is>
          <t>Sveaskog</t>
        </is>
      </c>
      <c r="G15" t="n">
        <v>3.8</v>
      </c>
      <c r="H15" t="n">
        <v>2</v>
      </c>
      <c r="I15" t="n">
        <v>1</v>
      </c>
      <c r="J15" t="n">
        <v>0</v>
      </c>
      <c r="K15" t="n">
        <v>0</v>
      </c>
      <c r="L15" t="n">
        <v>0</v>
      </c>
      <c r="M15" t="n">
        <v>0</v>
      </c>
      <c r="N15" t="n">
        <v>0</v>
      </c>
      <c r="O15" t="n">
        <v>0</v>
      </c>
      <c r="P15" t="n">
        <v>0</v>
      </c>
      <c r="Q15" t="n">
        <v>2</v>
      </c>
      <c r="R15" s="2" t="inlineStr">
        <is>
          <t>Tvåblad
Revlummer</t>
        </is>
      </c>
      <c r="S15">
        <f>HYPERLINK("https://klasma.github.io/Logging_HOFORS/artfynd/A 21731-2019.xlsx", "A 21731-2019")</f>
        <v/>
      </c>
      <c r="T15">
        <f>HYPERLINK("https://klasma.github.io/Logging_HOFORS/kartor/A 21731-2019.png", "A 21731-2019")</f>
        <v/>
      </c>
      <c r="U15">
        <f>HYPERLINK("https://klasma.github.io/Logging_HOFORS/knärot/A 21731-2019.png", "A 21731-2019")</f>
        <v/>
      </c>
      <c r="V15">
        <f>HYPERLINK("https://klasma.github.io/Logging_HOFORS/klagomål/A 21731-2019.docx", "A 21731-2019")</f>
        <v/>
      </c>
      <c r="W15">
        <f>HYPERLINK("https://klasma.github.io/Logging_HOFORS/klagomålsmail/A 21731-2019.docx", "A 21731-2019")</f>
        <v/>
      </c>
      <c r="X15">
        <f>HYPERLINK("https://klasma.github.io/Logging_HOFORS/tillsyn/A 21731-2019.docx", "A 21731-2019")</f>
        <v/>
      </c>
      <c r="Y15">
        <f>HYPERLINK("https://klasma.github.io/Logging_HOFORS/tillsynsmail/A 21731-2019.docx", "A 21731-2019")</f>
        <v/>
      </c>
    </row>
    <row r="16" ht="15" customHeight="1">
      <c r="A16" t="inlineStr">
        <is>
          <t>A 47483-2021</t>
        </is>
      </c>
      <c r="B16" s="1" t="n">
        <v>44447</v>
      </c>
      <c r="C16" s="1" t="n">
        <v>45203</v>
      </c>
      <c r="D16" t="inlineStr">
        <is>
          <t>GÄVLEBORGS LÄN</t>
        </is>
      </c>
      <c r="E16" t="inlineStr">
        <is>
          <t>HOFORS</t>
        </is>
      </c>
      <c r="G16" t="n">
        <v>6.9</v>
      </c>
      <c r="H16" t="n">
        <v>1</v>
      </c>
      <c r="I16" t="n">
        <v>1</v>
      </c>
      <c r="J16" t="n">
        <v>0</v>
      </c>
      <c r="K16" t="n">
        <v>1</v>
      </c>
      <c r="L16" t="n">
        <v>0</v>
      </c>
      <c r="M16" t="n">
        <v>0</v>
      </c>
      <c r="N16" t="n">
        <v>0</v>
      </c>
      <c r="O16" t="n">
        <v>1</v>
      </c>
      <c r="P16" t="n">
        <v>1</v>
      </c>
      <c r="Q16" t="n">
        <v>2</v>
      </c>
      <c r="R16" s="2" t="inlineStr">
        <is>
          <t>Knärot
Mindre märgborre</t>
        </is>
      </c>
      <c r="S16">
        <f>HYPERLINK("https://klasma.github.io/Logging_HOFORS/artfynd/A 47483-2021.xlsx", "A 47483-2021")</f>
        <v/>
      </c>
      <c r="T16">
        <f>HYPERLINK("https://klasma.github.io/Logging_HOFORS/kartor/A 47483-2021.png", "A 47483-2021")</f>
        <v/>
      </c>
      <c r="U16">
        <f>HYPERLINK("https://klasma.github.io/Logging_HOFORS/knärot/A 47483-2021.png", "A 47483-2021")</f>
        <v/>
      </c>
      <c r="V16">
        <f>HYPERLINK("https://klasma.github.io/Logging_HOFORS/klagomål/A 47483-2021.docx", "A 47483-2021")</f>
        <v/>
      </c>
      <c r="W16">
        <f>HYPERLINK("https://klasma.github.io/Logging_HOFORS/klagomålsmail/A 47483-2021.docx", "A 47483-2021")</f>
        <v/>
      </c>
      <c r="X16">
        <f>HYPERLINK("https://klasma.github.io/Logging_HOFORS/tillsyn/A 47483-2021.docx", "A 47483-2021")</f>
        <v/>
      </c>
      <c r="Y16">
        <f>HYPERLINK("https://klasma.github.io/Logging_HOFORS/tillsynsmail/A 47483-2021.docx", "A 47483-2021")</f>
        <v/>
      </c>
    </row>
    <row r="17" ht="15" customHeight="1">
      <c r="A17" t="inlineStr">
        <is>
          <t>A 27216-2022</t>
        </is>
      </c>
      <c r="B17" s="1" t="n">
        <v>44741</v>
      </c>
      <c r="C17" s="1" t="n">
        <v>45203</v>
      </c>
      <c r="D17" t="inlineStr">
        <is>
          <t>GÄVLEBORGS LÄN</t>
        </is>
      </c>
      <c r="E17" t="inlineStr">
        <is>
          <t>HOFORS</t>
        </is>
      </c>
      <c r="F17" t="inlineStr">
        <is>
          <t>Sveaskog</t>
        </is>
      </c>
      <c r="G17" t="n">
        <v>6.4</v>
      </c>
      <c r="H17" t="n">
        <v>2</v>
      </c>
      <c r="I17" t="n">
        <v>1</v>
      </c>
      <c r="J17" t="n">
        <v>0</v>
      </c>
      <c r="K17" t="n">
        <v>0</v>
      </c>
      <c r="L17" t="n">
        <v>0</v>
      </c>
      <c r="M17" t="n">
        <v>0</v>
      </c>
      <c r="N17" t="n">
        <v>0</v>
      </c>
      <c r="O17" t="n">
        <v>0</v>
      </c>
      <c r="P17" t="n">
        <v>0</v>
      </c>
      <c r="Q17" t="n">
        <v>2</v>
      </c>
      <c r="R17" s="2" t="inlineStr">
        <is>
          <t>Plattlummer
Revlummer</t>
        </is>
      </c>
      <c r="S17">
        <f>HYPERLINK("https://klasma.github.io/Logging_HOFORS/artfynd/A 27216-2022.xlsx", "A 27216-2022")</f>
        <v/>
      </c>
      <c r="T17">
        <f>HYPERLINK("https://klasma.github.io/Logging_HOFORS/kartor/A 27216-2022.png", "A 27216-2022")</f>
        <v/>
      </c>
      <c r="V17">
        <f>HYPERLINK("https://klasma.github.io/Logging_HOFORS/klagomål/A 27216-2022.docx", "A 27216-2022")</f>
        <v/>
      </c>
      <c r="W17">
        <f>HYPERLINK("https://klasma.github.io/Logging_HOFORS/klagomålsmail/A 27216-2022.docx", "A 27216-2022")</f>
        <v/>
      </c>
      <c r="X17">
        <f>HYPERLINK("https://klasma.github.io/Logging_HOFORS/tillsyn/A 27216-2022.docx", "A 27216-2022")</f>
        <v/>
      </c>
      <c r="Y17">
        <f>HYPERLINK("https://klasma.github.io/Logging_HOFORS/tillsynsmail/A 27216-2022.docx", "A 27216-2022")</f>
        <v/>
      </c>
    </row>
    <row r="18" ht="15" customHeight="1">
      <c r="A18" t="inlineStr">
        <is>
          <t>A 38862-2022</t>
        </is>
      </c>
      <c r="B18" s="1" t="n">
        <v>44816</v>
      </c>
      <c r="C18" s="1" t="n">
        <v>45203</v>
      </c>
      <c r="D18" t="inlineStr">
        <is>
          <t>GÄVLEBORGS LÄN</t>
        </is>
      </c>
      <c r="E18" t="inlineStr">
        <is>
          <t>HOFORS</t>
        </is>
      </c>
      <c r="G18" t="n">
        <v>5.1</v>
      </c>
      <c r="H18" t="n">
        <v>1</v>
      </c>
      <c r="I18" t="n">
        <v>1</v>
      </c>
      <c r="J18" t="n">
        <v>1</v>
      </c>
      <c r="K18" t="n">
        <v>0</v>
      </c>
      <c r="L18" t="n">
        <v>0</v>
      </c>
      <c r="M18" t="n">
        <v>0</v>
      </c>
      <c r="N18" t="n">
        <v>0</v>
      </c>
      <c r="O18" t="n">
        <v>1</v>
      </c>
      <c r="P18" t="n">
        <v>0</v>
      </c>
      <c r="Q18" t="n">
        <v>2</v>
      </c>
      <c r="R18" s="2" t="inlineStr">
        <is>
          <t>Spillkråka
Jättesvampmal</t>
        </is>
      </c>
      <c r="S18">
        <f>HYPERLINK("https://klasma.github.io/Logging_HOFORS/artfynd/A 38862-2022.xlsx", "A 38862-2022")</f>
        <v/>
      </c>
      <c r="T18">
        <f>HYPERLINK("https://klasma.github.io/Logging_HOFORS/kartor/A 38862-2022.png", "A 38862-2022")</f>
        <v/>
      </c>
      <c r="V18">
        <f>HYPERLINK("https://klasma.github.io/Logging_HOFORS/klagomål/A 38862-2022.docx", "A 38862-2022")</f>
        <v/>
      </c>
      <c r="W18">
        <f>HYPERLINK("https://klasma.github.io/Logging_HOFORS/klagomålsmail/A 38862-2022.docx", "A 38862-2022")</f>
        <v/>
      </c>
      <c r="X18">
        <f>HYPERLINK("https://klasma.github.io/Logging_HOFORS/tillsyn/A 38862-2022.docx", "A 38862-2022")</f>
        <v/>
      </c>
      <c r="Y18">
        <f>HYPERLINK("https://klasma.github.io/Logging_HOFORS/tillsynsmail/A 38862-2022.docx", "A 38862-2022")</f>
        <v/>
      </c>
    </row>
    <row r="19" ht="15" customHeight="1">
      <c r="A19" t="inlineStr">
        <is>
          <t>A 38855-2022</t>
        </is>
      </c>
      <c r="B19" s="1" t="n">
        <v>44816</v>
      </c>
      <c r="C19" s="1" t="n">
        <v>45203</v>
      </c>
      <c r="D19" t="inlineStr">
        <is>
          <t>GÄVLEBORGS LÄN</t>
        </is>
      </c>
      <c r="E19" t="inlineStr">
        <is>
          <t>HOFORS</t>
        </is>
      </c>
      <c r="G19" t="n">
        <v>7.1</v>
      </c>
      <c r="H19" t="n">
        <v>2</v>
      </c>
      <c r="I19" t="n">
        <v>0</v>
      </c>
      <c r="J19" t="n">
        <v>0</v>
      </c>
      <c r="K19" t="n">
        <v>1</v>
      </c>
      <c r="L19" t="n">
        <v>0</v>
      </c>
      <c r="M19" t="n">
        <v>0</v>
      </c>
      <c r="N19" t="n">
        <v>0</v>
      </c>
      <c r="O19" t="n">
        <v>1</v>
      </c>
      <c r="P19" t="n">
        <v>1</v>
      </c>
      <c r="Q19" t="n">
        <v>2</v>
      </c>
      <c r="R19" s="2" t="inlineStr">
        <is>
          <t>Knärot
Blåsippa</t>
        </is>
      </c>
      <c r="S19">
        <f>HYPERLINK("https://klasma.github.io/Logging_HOFORS/artfynd/A 38855-2022.xlsx", "A 38855-2022")</f>
        <v/>
      </c>
      <c r="T19">
        <f>HYPERLINK("https://klasma.github.io/Logging_HOFORS/kartor/A 38855-2022.png", "A 38855-2022")</f>
        <v/>
      </c>
      <c r="U19">
        <f>HYPERLINK("https://klasma.github.io/Logging_HOFORS/knärot/A 38855-2022.png", "A 38855-2022")</f>
        <v/>
      </c>
      <c r="V19">
        <f>HYPERLINK("https://klasma.github.io/Logging_HOFORS/klagomål/A 38855-2022.docx", "A 38855-2022")</f>
        <v/>
      </c>
      <c r="W19">
        <f>HYPERLINK("https://klasma.github.io/Logging_HOFORS/klagomålsmail/A 38855-2022.docx", "A 38855-2022")</f>
        <v/>
      </c>
      <c r="X19">
        <f>HYPERLINK("https://klasma.github.io/Logging_HOFORS/tillsyn/A 38855-2022.docx", "A 38855-2022")</f>
        <v/>
      </c>
      <c r="Y19">
        <f>HYPERLINK("https://klasma.github.io/Logging_HOFORS/tillsynsmail/A 38855-2022.docx", "A 38855-2022")</f>
        <v/>
      </c>
    </row>
    <row r="20" ht="15" customHeight="1">
      <c r="A20" t="inlineStr">
        <is>
          <t>A 19549-2023</t>
        </is>
      </c>
      <c r="B20" s="1" t="n">
        <v>45050</v>
      </c>
      <c r="C20" s="1" t="n">
        <v>45203</v>
      </c>
      <c r="D20" t="inlineStr">
        <is>
          <t>GÄVLEBORGS LÄN</t>
        </is>
      </c>
      <c r="E20" t="inlineStr">
        <is>
          <t>HOFORS</t>
        </is>
      </c>
      <c r="G20" t="n">
        <v>3.2</v>
      </c>
      <c r="H20" t="n">
        <v>1</v>
      </c>
      <c r="I20" t="n">
        <v>1</v>
      </c>
      <c r="J20" t="n">
        <v>0</v>
      </c>
      <c r="K20" t="n">
        <v>0</v>
      </c>
      <c r="L20" t="n">
        <v>0</v>
      </c>
      <c r="M20" t="n">
        <v>0</v>
      </c>
      <c r="N20" t="n">
        <v>0</v>
      </c>
      <c r="O20" t="n">
        <v>0</v>
      </c>
      <c r="P20" t="n">
        <v>0</v>
      </c>
      <c r="Q20" t="n">
        <v>2</v>
      </c>
      <c r="R20" s="2" t="inlineStr">
        <is>
          <t>Svavelriska
Blåsippa</t>
        </is>
      </c>
      <c r="S20">
        <f>HYPERLINK("https://klasma.github.io/Logging_HOFORS/artfynd/A 19549-2023.xlsx", "A 19549-2023")</f>
        <v/>
      </c>
      <c r="T20">
        <f>HYPERLINK("https://klasma.github.io/Logging_HOFORS/kartor/A 19549-2023.png", "A 19549-2023")</f>
        <v/>
      </c>
      <c r="V20">
        <f>HYPERLINK("https://klasma.github.io/Logging_HOFORS/klagomål/A 19549-2023.docx", "A 19549-2023")</f>
        <v/>
      </c>
      <c r="W20">
        <f>HYPERLINK("https://klasma.github.io/Logging_HOFORS/klagomålsmail/A 19549-2023.docx", "A 19549-2023")</f>
        <v/>
      </c>
      <c r="X20">
        <f>HYPERLINK("https://klasma.github.io/Logging_HOFORS/tillsyn/A 19549-2023.docx", "A 19549-2023")</f>
        <v/>
      </c>
      <c r="Y20">
        <f>HYPERLINK("https://klasma.github.io/Logging_HOFORS/tillsynsmail/A 19549-2023.docx", "A 19549-2023")</f>
        <v/>
      </c>
    </row>
    <row r="21" ht="15" customHeight="1">
      <c r="A21" t="inlineStr">
        <is>
          <t>A 38174-2019</t>
        </is>
      </c>
      <c r="B21" s="1" t="n">
        <v>43684</v>
      </c>
      <c r="C21" s="1" t="n">
        <v>45203</v>
      </c>
      <c r="D21" t="inlineStr">
        <is>
          <t>GÄVLEBORGS LÄN</t>
        </is>
      </c>
      <c r="E21" t="inlineStr">
        <is>
          <t>HOFORS</t>
        </is>
      </c>
      <c r="G21" t="n">
        <v>14</v>
      </c>
      <c r="H21" t="n">
        <v>0</v>
      </c>
      <c r="I21" t="n">
        <v>0</v>
      </c>
      <c r="J21" t="n">
        <v>1</v>
      </c>
      <c r="K21" t="n">
        <v>0</v>
      </c>
      <c r="L21" t="n">
        <v>0</v>
      </c>
      <c r="M21" t="n">
        <v>0</v>
      </c>
      <c r="N21" t="n">
        <v>0</v>
      </c>
      <c r="O21" t="n">
        <v>1</v>
      </c>
      <c r="P21" t="n">
        <v>0</v>
      </c>
      <c r="Q21" t="n">
        <v>1</v>
      </c>
      <c r="R21" s="2" t="inlineStr">
        <is>
          <t>Ullticka</t>
        </is>
      </c>
      <c r="S21">
        <f>HYPERLINK("https://klasma.github.io/Logging_HOFORS/artfynd/A 38174-2019.xlsx", "A 38174-2019")</f>
        <v/>
      </c>
      <c r="T21">
        <f>HYPERLINK("https://klasma.github.io/Logging_HOFORS/kartor/A 38174-2019.png", "A 38174-2019")</f>
        <v/>
      </c>
      <c r="V21">
        <f>HYPERLINK("https://klasma.github.io/Logging_HOFORS/klagomål/A 38174-2019.docx", "A 38174-2019")</f>
        <v/>
      </c>
      <c r="W21">
        <f>HYPERLINK("https://klasma.github.io/Logging_HOFORS/klagomålsmail/A 38174-2019.docx", "A 38174-2019")</f>
        <v/>
      </c>
      <c r="X21">
        <f>HYPERLINK("https://klasma.github.io/Logging_HOFORS/tillsyn/A 38174-2019.docx", "A 38174-2019")</f>
        <v/>
      </c>
      <c r="Y21">
        <f>HYPERLINK("https://klasma.github.io/Logging_HOFORS/tillsynsmail/A 38174-2019.docx", "A 38174-2019")</f>
        <v/>
      </c>
    </row>
    <row r="22" ht="15" customHeight="1">
      <c r="A22" t="inlineStr">
        <is>
          <t>A 44963-2020</t>
        </is>
      </c>
      <c r="B22" s="1" t="n">
        <v>44088</v>
      </c>
      <c r="C22" s="1" t="n">
        <v>45203</v>
      </c>
      <c r="D22" t="inlineStr">
        <is>
          <t>GÄVLEBORGS LÄN</t>
        </is>
      </c>
      <c r="E22" t="inlineStr">
        <is>
          <t>HOFORS</t>
        </is>
      </c>
      <c r="G22" t="n">
        <v>3.1</v>
      </c>
      <c r="H22" t="n">
        <v>0</v>
      </c>
      <c r="I22" t="n">
        <v>0</v>
      </c>
      <c r="J22" t="n">
        <v>1</v>
      </c>
      <c r="K22" t="n">
        <v>0</v>
      </c>
      <c r="L22" t="n">
        <v>0</v>
      </c>
      <c r="M22" t="n">
        <v>0</v>
      </c>
      <c r="N22" t="n">
        <v>0</v>
      </c>
      <c r="O22" t="n">
        <v>1</v>
      </c>
      <c r="P22" t="n">
        <v>0</v>
      </c>
      <c r="Q22" t="n">
        <v>1</v>
      </c>
      <c r="R22" s="2" t="inlineStr">
        <is>
          <t>Slåtterfibbla</t>
        </is>
      </c>
      <c r="S22">
        <f>HYPERLINK("https://klasma.github.io/Logging_HOFORS/artfynd/A 44963-2020.xlsx", "A 44963-2020")</f>
        <v/>
      </c>
      <c r="T22">
        <f>HYPERLINK("https://klasma.github.io/Logging_HOFORS/kartor/A 44963-2020.png", "A 44963-2020")</f>
        <v/>
      </c>
      <c r="V22">
        <f>HYPERLINK("https://klasma.github.io/Logging_HOFORS/klagomål/A 44963-2020.docx", "A 44963-2020")</f>
        <v/>
      </c>
      <c r="W22">
        <f>HYPERLINK("https://klasma.github.io/Logging_HOFORS/klagomålsmail/A 44963-2020.docx", "A 44963-2020")</f>
        <v/>
      </c>
      <c r="X22">
        <f>HYPERLINK("https://klasma.github.io/Logging_HOFORS/tillsyn/A 44963-2020.docx", "A 44963-2020")</f>
        <v/>
      </c>
      <c r="Y22">
        <f>HYPERLINK("https://klasma.github.io/Logging_HOFORS/tillsynsmail/A 44963-2020.docx", "A 44963-2020")</f>
        <v/>
      </c>
    </row>
    <row r="23" ht="15" customHeight="1">
      <c r="A23" t="inlineStr">
        <is>
          <t>A 22096-2021</t>
        </is>
      </c>
      <c r="B23" s="1" t="n">
        <v>44323</v>
      </c>
      <c r="C23" s="1" t="n">
        <v>45203</v>
      </c>
      <c r="D23" t="inlineStr">
        <is>
          <t>GÄVLEBORGS LÄN</t>
        </is>
      </c>
      <c r="E23" t="inlineStr">
        <is>
          <t>HOFORS</t>
        </is>
      </c>
      <c r="F23" t="inlineStr">
        <is>
          <t>Sveaskog</t>
        </is>
      </c>
      <c r="G23" t="n">
        <v>1.7</v>
      </c>
      <c r="H23" t="n">
        <v>1</v>
      </c>
      <c r="I23" t="n">
        <v>0</v>
      </c>
      <c r="J23" t="n">
        <v>0</v>
      </c>
      <c r="K23" t="n">
        <v>1</v>
      </c>
      <c r="L23" t="n">
        <v>0</v>
      </c>
      <c r="M23" t="n">
        <v>0</v>
      </c>
      <c r="N23" t="n">
        <v>0</v>
      </c>
      <c r="O23" t="n">
        <v>1</v>
      </c>
      <c r="P23" t="n">
        <v>1</v>
      </c>
      <c r="Q23" t="n">
        <v>1</v>
      </c>
      <c r="R23" s="2" t="inlineStr">
        <is>
          <t>Knärot</t>
        </is>
      </c>
      <c r="S23">
        <f>HYPERLINK("https://klasma.github.io/Logging_HOFORS/artfynd/A 22096-2021.xlsx", "A 22096-2021")</f>
        <v/>
      </c>
      <c r="T23">
        <f>HYPERLINK("https://klasma.github.io/Logging_HOFORS/kartor/A 22096-2021.png", "A 22096-2021")</f>
        <v/>
      </c>
      <c r="U23">
        <f>HYPERLINK("https://klasma.github.io/Logging_HOFORS/knärot/A 22096-2021.png", "A 22096-2021")</f>
        <v/>
      </c>
      <c r="V23">
        <f>HYPERLINK("https://klasma.github.io/Logging_HOFORS/klagomål/A 22096-2021.docx", "A 22096-2021")</f>
        <v/>
      </c>
      <c r="W23">
        <f>HYPERLINK("https://klasma.github.io/Logging_HOFORS/klagomålsmail/A 22096-2021.docx", "A 22096-2021")</f>
        <v/>
      </c>
      <c r="X23">
        <f>HYPERLINK("https://klasma.github.io/Logging_HOFORS/tillsyn/A 22096-2021.docx", "A 22096-2021")</f>
        <v/>
      </c>
      <c r="Y23">
        <f>HYPERLINK("https://klasma.github.io/Logging_HOFORS/tillsynsmail/A 22096-2021.docx", "A 22096-2021")</f>
        <v/>
      </c>
    </row>
    <row r="24" ht="15" customHeight="1">
      <c r="A24" t="inlineStr">
        <is>
          <t>A 54828-2021</t>
        </is>
      </c>
      <c r="B24" s="1" t="n">
        <v>44473</v>
      </c>
      <c r="C24" s="1" t="n">
        <v>45203</v>
      </c>
      <c r="D24" t="inlineStr">
        <is>
          <t>GÄVLEBORGS LÄN</t>
        </is>
      </c>
      <c r="E24" t="inlineStr">
        <is>
          <t>HOFORS</t>
        </is>
      </c>
      <c r="F24" t="inlineStr">
        <is>
          <t>Bergvik skog väst AB</t>
        </is>
      </c>
      <c r="G24" t="n">
        <v>5.1</v>
      </c>
      <c r="H24" t="n">
        <v>1</v>
      </c>
      <c r="I24" t="n">
        <v>0</v>
      </c>
      <c r="J24" t="n">
        <v>0</v>
      </c>
      <c r="K24" t="n">
        <v>1</v>
      </c>
      <c r="L24" t="n">
        <v>0</v>
      </c>
      <c r="M24" t="n">
        <v>0</v>
      </c>
      <c r="N24" t="n">
        <v>0</v>
      </c>
      <c r="O24" t="n">
        <v>1</v>
      </c>
      <c r="P24" t="n">
        <v>1</v>
      </c>
      <c r="Q24" t="n">
        <v>1</v>
      </c>
      <c r="R24" s="2" t="inlineStr">
        <is>
          <t>Knärot</t>
        </is>
      </c>
      <c r="S24">
        <f>HYPERLINK("https://klasma.github.io/Logging_HOFORS/artfynd/A 54828-2021.xlsx", "A 54828-2021")</f>
        <v/>
      </c>
      <c r="T24">
        <f>HYPERLINK("https://klasma.github.io/Logging_HOFORS/kartor/A 54828-2021.png", "A 54828-2021")</f>
        <v/>
      </c>
      <c r="U24">
        <f>HYPERLINK("https://klasma.github.io/Logging_HOFORS/knärot/A 54828-2021.png", "A 54828-2021")</f>
        <v/>
      </c>
      <c r="V24">
        <f>HYPERLINK("https://klasma.github.io/Logging_HOFORS/klagomål/A 54828-2021.docx", "A 54828-2021")</f>
        <v/>
      </c>
      <c r="W24">
        <f>HYPERLINK("https://klasma.github.io/Logging_HOFORS/klagomålsmail/A 54828-2021.docx", "A 54828-2021")</f>
        <v/>
      </c>
      <c r="X24">
        <f>HYPERLINK("https://klasma.github.io/Logging_HOFORS/tillsyn/A 54828-2021.docx", "A 54828-2021")</f>
        <v/>
      </c>
      <c r="Y24">
        <f>HYPERLINK("https://klasma.github.io/Logging_HOFORS/tillsynsmail/A 54828-2021.docx", "A 54828-2021")</f>
        <v/>
      </c>
    </row>
    <row r="25" ht="15" customHeight="1">
      <c r="A25" t="inlineStr">
        <is>
          <t>A 64604-2021</t>
        </is>
      </c>
      <c r="B25" s="1" t="n">
        <v>44511</v>
      </c>
      <c r="C25" s="1" t="n">
        <v>45203</v>
      </c>
      <c r="D25" t="inlineStr">
        <is>
          <t>GÄVLEBORGS LÄN</t>
        </is>
      </c>
      <c r="E25" t="inlineStr">
        <is>
          <t>HOFORS</t>
        </is>
      </c>
      <c r="F25" t="inlineStr">
        <is>
          <t>Kyrkan</t>
        </is>
      </c>
      <c r="G25" t="n">
        <v>1.7</v>
      </c>
      <c r="H25" t="n">
        <v>0</v>
      </c>
      <c r="I25" t="n">
        <v>1</v>
      </c>
      <c r="J25" t="n">
        <v>0</v>
      </c>
      <c r="K25" t="n">
        <v>0</v>
      </c>
      <c r="L25" t="n">
        <v>0</v>
      </c>
      <c r="M25" t="n">
        <v>0</v>
      </c>
      <c r="N25" t="n">
        <v>0</v>
      </c>
      <c r="O25" t="n">
        <v>0</v>
      </c>
      <c r="P25" t="n">
        <v>0</v>
      </c>
      <c r="Q25" t="n">
        <v>1</v>
      </c>
      <c r="R25" s="2" t="inlineStr">
        <is>
          <t>Bågpraktmossa</t>
        </is>
      </c>
      <c r="S25">
        <f>HYPERLINK("https://klasma.github.io/Logging_HOFORS/artfynd/A 64604-2021.xlsx", "A 64604-2021")</f>
        <v/>
      </c>
      <c r="T25">
        <f>HYPERLINK("https://klasma.github.io/Logging_HOFORS/kartor/A 64604-2021.png", "A 64604-2021")</f>
        <v/>
      </c>
      <c r="V25">
        <f>HYPERLINK("https://klasma.github.io/Logging_HOFORS/klagomål/A 64604-2021.docx", "A 64604-2021")</f>
        <v/>
      </c>
      <c r="W25">
        <f>HYPERLINK("https://klasma.github.io/Logging_HOFORS/klagomålsmail/A 64604-2021.docx", "A 64604-2021")</f>
        <v/>
      </c>
      <c r="X25">
        <f>HYPERLINK("https://klasma.github.io/Logging_HOFORS/tillsyn/A 64604-2021.docx", "A 64604-2021")</f>
        <v/>
      </c>
      <c r="Y25">
        <f>HYPERLINK("https://klasma.github.io/Logging_HOFORS/tillsynsmail/A 64604-2021.docx", "A 64604-2021")</f>
        <v/>
      </c>
    </row>
    <row r="26" ht="15" customHeight="1">
      <c r="A26" t="inlineStr">
        <is>
          <t>A 13741-2023</t>
        </is>
      </c>
      <c r="B26" s="1" t="n">
        <v>45007</v>
      </c>
      <c r="C26" s="1" t="n">
        <v>45203</v>
      </c>
      <c r="D26" t="inlineStr">
        <is>
          <t>GÄVLEBORGS LÄN</t>
        </is>
      </c>
      <c r="E26" t="inlineStr">
        <is>
          <t>HOFORS</t>
        </is>
      </c>
      <c r="F26" t="inlineStr">
        <is>
          <t>Övriga statliga verk och myndigheter</t>
        </is>
      </c>
      <c r="G26" t="n">
        <v>1.6</v>
      </c>
      <c r="H26" t="n">
        <v>0</v>
      </c>
      <c r="I26" t="n">
        <v>1</v>
      </c>
      <c r="J26" t="n">
        <v>0</v>
      </c>
      <c r="K26" t="n">
        <v>0</v>
      </c>
      <c r="L26" t="n">
        <v>0</v>
      </c>
      <c r="M26" t="n">
        <v>0</v>
      </c>
      <c r="N26" t="n">
        <v>0</v>
      </c>
      <c r="O26" t="n">
        <v>0</v>
      </c>
      <c r="P26" t="n">
        <v>0</v>
      </c>
      <c r="Q26" t="n">
        <v>1</v>
      </c>
      <c r="R26" s="2" t="inlineStr">
        <is>
          <t>Skarp dropptaggsvamp</t>
        </is>
      </c>
      <c r="S26">
        <f>HYPERLINK("https://klasma.github.io/Logging_HOFORS/artfynd/A 13741-2023.xlsx", "A 13741-2023")</f>
        <v/>
      </c>
      <c r="T26">
        <f>HYPERLINK("https://klasma.github.io/Logging_HOFORS/kartor/A 13741-2023.png", "A 13741-2023")</f>
        <v/>
      </c>
      <c r="V26">
        <f>HYPERLINK("https://klasma.github.io/Logging_HOFORS/klagomål/A 13741-2023.docx", "A 13741-2023")</f>
        <v/>
      </c>
      <c r="W26">
        <f>HYPERLINK("https://klasma.github.io/Logging_HOFORS/klagomålsmail/A 13741-2023.docx", "A 13741-2023")</f>
        <v/>
      </c>
      <c r="X26">
        <f>HYPERLINK("https://klasma.github.io/Logging_HOFORS/tillsyn/A 13741-2023.docx", "A 13741-2023")</f>
        <v/>
      </c>
      <c r="Y26">
        <f>HYPERLINK("https://klasma.github.io/Logging_HOFORS/tillsynsmail/A 13741-2023.docx", "A 13741-2023")</f>
        <v/>
      </c>
    </row>
    <row r="27" ht="15" customHeight="1">
      <c r="A27" t="inlineStr">
        <is>
          <t>A 14358-2023</t>
        </is>
      </c>
      <c r="B27" s="1" t="n">
        <v>45012</v>
      </c>
      <c r="C27" s="1" t="n">
        <v>45203</v>
      </c>
      <c r="D27" t="inlineStr">
        <is>
          <t>GÄVLEBORGS LÄN</t>
        </is>
      </c>
      <c r="E27" t="inlineStr">
        <is>
          <t>HOFORS</t>
        </is>
      </c>
      <c r="F27" t="inlineStr">
        <is>
          <t>Övriga statliga verk och myndigheter</t>
        </is>
      </c>
      <c r="G27" t="n">
        <v>1.2</v>
      </c>
      <c r="H27" t="n">
        <v>0</v>
      </c>
      <c r="I27" t="n">
        <v>1</v>
      </c>
      <c r="J27" t="n">
        <v>0</v>
      </c>
      <c r="K27" t="n">
        <v>0</v>
      </c>
      <c r="L27" t="n">
        <v>0</v>
      </c>
      <c r="M27" t="n">
        <v>0</v>
      </c>
      <c r="N27" t="n">
        <v>0</v>
      </c>
      <c r="O27" t="n">
        <v>0</v>
      </c>
      <c r="P27" t="n">
        <v>0</v>
      </c>
      <c r="Q27" t="n">
        <v>1</v>
      </c>
      <c r="R27" s="2" t="inlineStr">
        <is>
          <t>Bronshjon</t>
        </is>
      </c>
      <c r="S27">
        <f>HYPERLINK("https://klasma.github.io/Logging_HOFORS/artfynd/A 14358-2023.xlsx", "A 14358-2023")</f>
        <v/>
      </c>
      <c r="T27">
        <f>HYPERLINK("https://klasma.github.io/Logging_HOFORS/kartor/A 14358-2023.png", "A 14358-2023")</f>
        <v/>
      </c>
      <c r="V27">
        <f>HYPERLINK("https://klasma.github.io/Logging_HOFORS/klagomål/A 14358-2023.docx", "A 14358-2023")</f>
        <v/>
      </c>
      <c r="W27">
        <f>HYPERLINK("https://klasma.github.io/Logging_HOFORS/klagomålsmail/A 14358-2023.docx", "A 14358-2023")</f>
        <v/>
      </c>
      <c r="X27">
        <f>HYPERLINK("https://klasma.github.io/Logging_HOFORS/tillsyn/A 14358-2023.docx", "A 14358-2023")</f>
        <v/>
      </c>
      <c r="Y27">
        <f>HYPERLINK("https://klasma.github.io/Logging_HOFORS/tillsynsmail/A 14358-2023.docx", "A 14358-2023")</f>
        <v/>
      </c>
    </row>
    <row r="28" ht="15" customHeight="1">
      <c r="A28" t="inlineStr">
        <is>
          <t>A 29400-2023</t>
        </is>
      </c>
      <c r="B28" s="1" t="n">
        <v>45106</v>
      </c>
      <c r="C28" s="1" t="n">
        <v>45203</v>
      </c>
      <c r="D28" t="inlineStr">
        <is>
          <t>GÄVLEBORGS LÄN</t>
        </is>
      </c>
      <c r="E28" t="inlineStr">
        <is>
          <t>HOFORS</t>
        </is>
      </c>
      <c r="G28" t="n">
        <v>6.8</v>
      </c>
      <c r="H28" t="n">
        <v>1</v>
      </c>
      <c r="I28" t="n">
        <v>0</v>
      </c>
      <c r="J28" t="n">
        <v>0</v>
      </c>
      <c r="K28" t="n">
        <v>1</v>
      </c>
      <c r="L28" t="n">
        <v>0</v>
      </c>
      <c r="M28" t="n">
        <v>0</v>
      </c>
      <c r="N28" t="n">
        <v>0</v>
      </c>
      <c r="O28" t="n">
        <v>1</v>
      </c>
      <c r="P28" t="n">
        <v>1</v>
      </c>
      <c r="Q28" t="n">
        <v>1</v>
      </c>
      <c r="R28" s="2" t="inlineStr">
        <is>
          <t>Knärot</t>
        </is>
      </c>
      <c r="S28">
        <f>HYPERLINK("https://klasma.github.io/Logging_HOFORS/artfynd/A 29400-2023.xlsx", "A 29400-2023")</f>
        <v/>
      </c>
      <c r="T28">
        <f>HYPERLINK("https://klasma.github.io/Logging_HOFORS/kartor/A 29400-2023.png", "A 29400-2023")</f>
        <v/>
      </c>
      <c r="U28">
        <f>HYPERLINK("https://klasma.github.io/Logging_HOFORS/knärot/A 29400-2023.png", "A 29400-2023")</f>
        <v/>
      </c>
      <c r="V28">
        <f>HYPERLINK("https://klasma.github.io/Logging_HOFORS/klagomål/A 29400-2023.docx", "A 29400-2023")</f>
        <v/>
      </c>
      <c r="W28">
        <f>HYPERLINK("https://klasma.github.io/Logging_HOFORS/klagomålsmail/A 29400-2023.docx", "A 29400-2023")</f>
        <v/>
      </c>
      <c r="X28">
        <f>HYPERLINK("https://klasma.github.io/Logging_HOFORS/tillsyn/A 29400-2023.docx", "A 29400-2023")</f>
        <v/>
      </c>
      <c r="Y28">
        <f>HYPERLINK("https://klasma.github.io/Logging_HOFORS/tillsynsmail/A 29400-2023.docx", "A 29400-2023")</f>
        <v/>
      </c>
    </row>
    <row r="29" ht="15" customHeight="1">
      <c r="A29" t="inlineStr">
        <is>
          <t>A 33491-2023</t>
        </is>
      </c>
      <c r="B29" s="1" t="n">
        <v>45118</v>
      </c>
      <c r="C29" s="1" t="n">
        <v>45203</v>
      </c>
      <c r="D29" t="inlineStr">
        <is>
          <t>GÄVLEBORGS LÄN</t>
        </is>
      </c>
      <c r="E29" t="inlineStr">
        <is>
          <t>HOFORS</t>
        </is>
      </c>
      <c r="F29" t="inlineStr">
        <is>
          <t>Bergvik skog väst AB</t>
        </is>
      </c>
      <c r="G29" t="n">
        <v>32.3</v>
      </c>
      <c r="H29" t="n">
        <v>1</v>
      </c>
      <c r="I29" t="n">
        <v>0</v>
      </c>
      <c r="J29" t="n">
        <v>0</v>
      </c>
      <c r="K29" t="n">
        <v>0</v>
      </c>
      <c r="L29" t="n">
        <v>0</v>
      </c>
      <c r="M29" t="n">
        <v>0</v>
      </c>
      <c r="N29" t="n">
        <v>0</v>
      </c>
      <c r="O29" t="n">
        <v>0</v>
      </c>
      <c r="P29" t="n">
        <v>0</v>
      </c>
      <c r="Q29" t="n">
        <v>1</v>
      </c>
      <c r="R29" s="2" t="inlineStr">
        <is>
          <t>Revlummer</t>
        </is>
      </c>
      <c r="S29">
        <f>HYPERLINK("https://klasma.github.io/Logging_HOFORS/artfynd/A 33491-2023.xlsx", "A 33491-2023")</f>
        <v/>
      </c>
      <c r="T29">
        <f>HYPERLINK("https://klasma.github.io/Logging_HOFORS/kartor/A 33491-2023.png", "A 33491-2023")</f>
        <v/>
      </c>
      <c r="V29">
        <f>HYPERLINK("https://klasma.github.io/Logging_HOFORS/klagomål/A 33491-2023.docx", "A 33491-2023")</f>
        <v/>
      </c>
      <c r="W29">
        <f>HYPERLINK("https://klasma.github.io/Logging_HOFORS/klagomålsmail/A 33491-2023.docx", "A 33491-2023")</f>
        <v/>
      </c>
      <c r="X29">
        <f>HYPERLINK("https://klasma.github.io/Logging_HOFORS/tillsyn/A 33491-2023.docx", "A 33491-2023")</f>
        <v/>
      </c>
      <c r="Y29">
        <f>HYPERLINK("https://klasma.github.io/Logging_HOFORS/tillsynsmail/A 33491-2023.docx", "A 33491-2023")</f>
        <v/>
      </c>
    </row>
    <row r="30" ht="15" customHeight="1">
      <c r="A30" t="inlineStr">
        <is>
          <t>A 33298-2023</t>
        </is>
      </c>
      <c r="B30" s="1" t="n">
        <v>45127</v>
      </c>
      <c r="C30" s="1" t="n">
        <v>45203</v>
      </c>
      <c r="D30" t="inlineStr">
        <is>
          <t>GÄVLEBORGS LÄN</t>
        </is>
      </c>
      <c r="E30" t="inlineStr">
        <is>
          <t>HOFORS</t>
        </is>
      </c>
      <c r="F30" t="inlineStr">
        <is>
          <t>Sveaskog</t>
        </is>
      </c>
      <c r="G30" t="n">
        <v>5.6</v>
      </c>
      <c r="H30" t="n">
        <v>0</v>
      </c>
      <c r="I30" t="n">
        <v>1</v>
      </c>
      <c r="J30" t="n">
        <v>0</v>
      </c>
      <c r="K30" t="n">
        <v>0</v>
      </c>
      <c r="L30" t="n">
        <v>0</v>
      </c>
      <c r="M30" t="n">
        <v>0</v>
      </c>
      <c r="N30" t="n">
        <v>0</v>
      </c>
      <c r="O30" t="n">
        <v>0</v>
      </c>
      <c r="P30" t="n">
        <v>0</v>
      </c>
      <c r="Q30" t="n">
        <v>1</v>
      </c>
      <c r="R30" s="2" t="inlineStr">
        <is>
          <t>Vedticka</t>
        </is>
      </c>
      <c r="S30">
        <f>HYPERLINK("https://klasma.github.io/Logging_HOFORS/artfynd/A 33298-2023.xlsx", "A 33298-2023")</f>
        <v/>
      </c>
      <c r="T30">
        <f>HYPERLINK("https://klasma.github.io/Logging_HOFORS/kartor/A 33298-2023.png", "A 33298-2023")</f>
        <v/>
      </c>
      <c r="V30">
        <f>HYPERLINK("https://klasma.github.io/Logging_HOFORS/klagomål/A 33298-2023.docx", "A 33298-2023")</f>
        <v/>
      </c>
      <c r="W30">
        <f>HYPERLINK("https://klasma.github.io/Logging_HOFORS/klagomålsmail/A 33298-2023.docx", "A 33298-2023")</f>
        <v/>
      </c>
      <c r="X30">
        <f>HYPERLINK("https://klasma.github.io/Logging_HOFORS/tillsyn/A 33298-2023.docx", "A 33298-2023")</f>
        <v/>
      </c>
      <c r="Y30">
        <f>HYPERLINK("https://klasma.github.io/Logging_HOFORS/tillsynsmail/A 33298-2023.docx", "A 33298-2023")</f>
        <v/>
      </c>
    </row>
    <row r="31" ht="15" customHeight="1">
      <c r="A31" t="inlineStr">
        <is>
          <t>A 45906-2018</t>
        </is>
      </c>
      <c r="B31" s="1" t="n">
        <v>43363</v>
      </c>
      <c r="C31" s="1" t="n">
        <v>45203</v>
      </c>
      <c r="D31" t="inlineStr">
        <is>
          <t>GÄVLEBORGS LÄN</t>
        </is>
      </c>
      <c r="E31" t="inlineStr">
        <is>
          <t>HOFORS</t>
        </is>
      </c>
      <c r="G31" t="n">
        <v>3.8</v>
      </c>
      <c r="H31" t="n">
        <v>0</v>
      </c>
      <c r="I31" t="n">
        <v>0</v>
      </c>
      <c r="J31" t="n">
        <v>0</v>
      </c>
      <c r="K31" t="n">
        <v>0</v>
      </c>
      <c r="L31" t="n">
        <v>0</v>
      </c>
      <c r="M31" t="n">
        <v>0</v>
      </c>
      <c r="N31" t="n">
        <v>0</v>
      </c>
      <c r="O31" t="n">
        <v>0</v>
      </c>
      <c r="P31" t="n">
        <v>0</v>
      </c>
      <c r="Q31" t="n">
        <v>0</v>
      </c>
      <c r="R31" s="2" t="inlineStr"/>
    </row>
    <row r="32" ht="15" customHeight="1">
      <c r="A32" t="inlineStr">
        <is>
          <t>A 69675-2018</t>
        </is>
      </c>
      <c r="B32" s="1" t="n">
        <v>43444</v>
      </c>
      <c r="C32" s="1" t="n">
        <v>45203</v>
      </c>
      <c r="D32" t="inlineStr">
        <is>
          <t>GÄVLEBORGS LÄN</t>
        </is>
      </c>
      <c r="E32" t="inlineStr">
        <is>
          <t>HOFORS</t>
        </is>
      </c>
      <c r="G32" t="n">
        <v>2.7</v>
      </c>
      <c r="H32" t="n">
        <v>0</v>
      </c>
      <c r="I32" t="n">
        <v>0</v>
      </c>
      <c r="J32" t="n">
        <v>0</v>
      </c>
      <c r="K32" t="n">
        <v>0</v>
      </c>
      <c r="L32" t="n">
        <v>0</v>
      </c>
      <c r="M32" t="n">
        <v>0</v>
      </c>
      <c r="N32" t="n">
        <v>0</v>
      </c>
      <c r="O32" t="n">
        <v>0</v>
      </c>
      <c r="P32" t="n">
        <v>0</v>
      </c>
      <c r="Q32" t="n">
        <v>0</v>
      </c>
      <c r="R32" s="2" t="inlineStr"/>
    </row>
    <row r="33" ht="15" customHeight="1">
      <c r="A33" t="inlineStr">
        <is>
          <t>A 70699-2018</t>
        </is>
      </c>
      <c r="B33" s="1" t="n">
        <v>43451</v>
      </c>
      <c r="C33" s="1" t="n">
        <v>45203</v>
      </c>
      <c r="D33" t="inlineStr">
        <is>
          <t>GÄVLEBORGS LÄN</t>
        </is>
      </c>
      <c r="E33" t="inlineStr">
        <is>
          <t>HOFORS</t>
        </is>
      </c>
      <c r="G33" t="n">
        <v>1.6</v>
      </c>
      <c r="H33" t="n">
        <v>0</v>
      </c>
      <c r="I33" t="n">
        <v>0</v>
      </c>
      <c r="J33" t="n">
        <v>0</v>
      </c>
      <c r="K33" t="n">
        <v>0</v>
      </c>
      <c r="L33" t="n">
        <v>0</v>
      </c>
      <c r="M33" t="n">
        <v>0</v>
      </c>
      <c r="N33" t="n">
        <v>0</v>
      </c>
      <c r="O33" t="n">
        <v>0</v>
      </c>
      <c r="P33" t="n">
        <v>0</v>
      </c>
      <c r="Q33" t="n">
        <v>0</v>
      </c>
      <c r="R33" s="2" t="inlineStr"/>
    </row>
    <row r="34" ht="15" customHeight="1">
      <c r="A34" t="inlineStr">
        <is>
          <t>A 867-2019</t>
        </is>
      </c>
      <c r="B34" s="1" t="n">
        <v>43472</v>
      </c>
      <c r="C34" s="1" t="n">
        <v>45203</v>
      </c>
      <c r="D34" t="inlineStr">
        <is>
          <t>GÄVLEBORGS LÄN</t>
        </is>
      </c>
      <c r="E34" t="inlineStr">
        <is>
          <t>HOFORS</t>
        </is>
      </c>
      <c r="G34" t="n">
        <v>7.2</v>
      </c>
      <c r="H34" t="n">
        <v>0</v>
      </c>
      <c r="I34" t="n">
        <v>0</v>
      </c>
      <c r="J34" t="n">
        <v>0</v>
      </c>
      <c r="K34" t="n">
        <v>0</v>
      </c>
      <c r="L34" t="n">
        <v>0</v>
      </c>
      <c r="M34" t="n">
        <v>0</v>
      </c>
      <c r="N34" t="n">
        <v>0</v>
      </c>
      <c r="O34" t="n">
        <v>0</v>
      </c>
      <c r="P34" t="n">
        <v>0</v>
      </c>
      <c r="Q34" t="n">
        <v>0</v>
      </c>
      <c r="R34" s="2" t="inlineStr"/>
    </row>
    <row r="35" ht="15" customHeight="1">
      <c r="A35" t="inlineStr">
        <is>
          <t>A 1426-2019</t>
        </is>
      </c>
      <c r="B35" s="1" t="n">
        <v>43473</v>
      </c>
      <c r="C35" s="1" t="n">
        <v>45203</v>
      </c>
      <c r="D35" t="inlineStr">
        <is>
          <t>GÄVLEBORGS LÄN</t>
        </is>
      </c>
      <c r="E35" t="inlineStr">
        <is>
          <t>HOFORS</t>
        </is>
      </c>
      <c r="G35" t="n">
        <v>1.6</v>
      </c>
      <c r="H35" t="n">
        <v>0</v>
      </c>
      <c r="I35" t="n">
        <v>0</v>
      </c>
      <c r="J35" t="n">
        <v>0</v>
      </c>
      <c r="K35" t="n">
        <v>0</v>
      </c>
      <c r="L35" t="n">
        <v>0</v>
      </c>
      <c r="M35" t="n">
        <v>0</v>
      </c>
      <c r="N35" t="n">
        <v>0</v>
      </c>
      <c r="O35" t="n">
        <v>0</v>
      </c>
      <c r="P35" t="n">
        <v>0</v>
      </c>
      <c r="Q35" t="n">
        <v>0</v>
      </c>
      <c r="R35" s="2" t="inlineStr"/>
    </row>
    <row r="36" ht="15" customHeight="1">
      <c r="A36" t="inlineStr">
        <is>
          <t>A 3794-2019</t>
        </is>
      </c>
      <c r="B36" s="1" t="n">
        <v>43482</v>
      </c>
      <c r="C36" s="1" t="n">
        <v>45203</v>
      </c>
      <c r="D36" t="inlineStr">
        <is>
          <t>GÄVLEBORGS LÄN</t>
        </is>
      </c>
      <c r="E36" t="inlineStr">
        <is>
          <t>HOFORS</t>
        </is>
      </c>
      <c r="G36" t="n">
        <v>0.7</v>
      </c>
      <c r="H36" t="n">
        <v>0</v>
      </c>
      <c r="I36" t="n">
        <v>0</v>
      </c>
      <c r="J36" t="n">
        <v>0</v>
      </c>
      <c r="K36" t="n">
        <v>0</v>
      </c>
      <c r="L36" t="n">
        <v>0</v>
      </c>
      <c r="M36" t="n">
        <v>0</v>
      </c>
      <c r="N36" t="n">
        <v>0</v>
      </c>
      <c r="O36" t="n">
        <v>0</v>
      </c>
      <c r="P36" t="n">
        <v>0</v>
      </c>
      <c r="Q36" t="n">
        <v>0</v>
      </c>
      <c r="R36" s="2" t="inlineStr"/>
    </row>
    <row r="37" ht="15" customHeight="1">
      <c r="A37" t="inlineStr">
        <is>
          <t>A 3796-2019</t>
        </is>
      </c>
      <c r="B37" s="1" t="n">
        <v>43482</v>
      </c>
      <c r="C37" s="1" t="n">
        <v>45203</v>
      </c>
      <c r="D37" t="inlineStr">
        <is>
          <t>GÄVLEBORGS LÄN</t>
        </is>
      </c>
      <c r="E37" t="inlineStr">
        <is>
          <t>HOFORS</t>
        </is>
      </c>
      <c r="G37" t="n">
        <v>0.9</v>
      </c>
      <c r="H37" t="n">
        <v>0</v>
      </c>
      <c r="I37" t="n">
        <v>0</v>
      </c>
      <c r="J37" t="n">
        <v>0</v>
      </c>
      <c r="K37" t="n">
        <v>0</v>
      </c>
      <c r="L37" t="n">
        <v>0</v>
      </c>
      <c r="M37" t="n">
        <v>0</v>
      </c>
      <c r="N37" t="n">
        <v>0</v>
      </c>
      <c r="O37" t="n">
        <v>0</v>
      </c>
      <c r="P37" t="n">
        <v>0</v>
      </c>
      <c r="Q37" t="n">
        <v>0</v>
      </c>
      <c r="R37" s="2" t="inlineStr"/>
    </row>
    <row r="38" ht="15" customHeight="1">
      <c r="A38" t="inlineStr">
        <is>
          <t>A 5746-2019</t>
        </is>
      </c>
      <c r="B38" s="1" t="n">
        <v>43490</v>
      </c>
      <c r="C38" s="1" t="n">
        <v>45203</v>
      </c>
      <c r="D38" t="inlineStr">
        <is>
          <t>GÄVLEBORGS LÄN</t>
        </is>
      </c>
      <c r="E38" t="inlineStr">
        <is>
          <t>HOFORS</t>
        </is>
      </c>
      <c r="G38" t="n">
        <v>3.1</v>
      </c>
      <c r="H38" t="n">
        <v>0</v>
      </c>
      <c r="I38" t="n">
        <v>0</v>
      </c>
      <c r="J38" t="n">
        <v>0</v>
      </c>
      <c r="K38" t="n">
        <v>0</v>
      </c>
      <c r="L38" t="n">
        <v>0</v>
      </c>
      <c r="M38" t="n">
        <v>0</v>
      </c>
      <c r="N38" t="n">
        <v>0</v>
      </c>
      <c r="O38" t="n">
        <v>0</v>
      </c>
      <c r="P38" t="n">
        <v>0</v>
      </c>
      <c r="Q38" t="n">
        <v>0</v>
      </c>
      <c r="R38" s="2" t="inlineStr"/>
    </row>
    <row r="39" ht="15" customHeight="1">
      <c r="A39" t="inlineStr">
        <is>
          <t>A 12538-2019</t>
        </is>
      </c>
      <c r="B39" s="1" t="n">
        <v>43524</v>
      </c>
      <c r="C39" s="1" t="n">
        <v>45203</v>
      </c>
      <c r="D39" t="inlineStr">
        <is>
          <t>GÄVLEBORGS LÄN</t>
        </is>
      </c>
      <c r="E39" t="inlineStr">
        <is>
          <t>HOFORS</t>
        </is>
      </c>
      <c r="G39" t="n">
        <v>8.699999999999999</v>
      </c>
      <c r="H39" t="n">
        <v>0</v>
      </c>
      <c r="I39" t="n">
        <v>0</v>
      </c>
      <c r="J39" t="n">
        <v>0</v>
      </c>
      <c r="K39" t="n">
        <v>0</v>
      </c>
      <c r="L39" t="n">
        <v>0</v>
      </c>
      <c r="M39" t="n">
        <v>0</v>
      </c>
      <c r="N39" t="n">
        <v>0</v>
      </c>
      <c r="O39" t="n">
        <v>0</v>
      </c>
      <c r="P39" t="n">
        <v>0</v>
      </c>
      <c r="Q39" t="n">
        <v>0</v>
      </c>
      <c r="R39" s="2" t="inlineStr"/>
    </row>
    <row r="40" ht="15" customHeight="1">
      <c r="A40" t="inlineStr">
        <is>
          <t>A 17691-2019</t>
        </is>
      </c>
      <c r="B40" s="1" t="n">
        <v>43556</v>
      </c>
      <c r="C40" s="1" t="n">
        <v>45203</v>
      </c>
      <c r="D40" t="inlineStr">
        <is>
          <t>GÄVLEBORGS LÄN</t>
        </is>
      </c>
      <c r="E40" t="inlineStr">
        <is>
          <t>HOFORS</t>
        </is>
      </c>
      <c r="F40" t="inlineStr">
        <is>
          <t>Kommuner</t>
        </is>
      </c>
      <c r="G40" t="n">
        <v>3.9</v>
      </c>
      <c r="H40" t="n">
        <v>0</v>
      </c>
      <c r="I40" t="n">
        <v>0</v>
      </c>
      <c r="J40" t="n">
        <v>0</v>
      </c>
      <c r="K40" t="n">
        <v>0</v>
      </c>
      <c r="L40" t="n">
        <v>0</v>
      </c>
      <c r="M40" t="n">
        <v>0</v>
      </c>
      <c r="N40" t="n">
        <v>0</v>
      </c>
      <c r="O40" t="n">
        <v>0</v>
      </c>
      <c r="P40" t="n">
        <v>0</v>
      </c>
      <c r="Q40" t="n">
        <v>0</v>
      </c>
      <c r="R40" s="2" t="inlineStr"/>
    </row>
    <row r="41" ht="15" customHeight="1">
      <c r="A41" t="inlineStr">
        <is>
          <t>A 18095-2019</t>
        </is>
      </c>
      <c r="B41" s="1" t="n">
        <v>43558</v>
      </c>
      <c r="C41" s="1" t="n">
        <v>45203</v>
      </c>
      <c r="D41" t="inlineStr">
        <is>
          <t>GÄVLEBORGS LÄN</t>
        </is>
      </c>
      <c r="E41" t="inlineStr">
        <is>
          <t>HOFORS</t>
        </is>
      </c>
      <c r="F41" t="inlineStr">
        <is>
          <t>Sveaskog</t>
        </is>
      </c>
      <c r="G41" t="n">
        <v>2.8</v>
      </c>
      <c r="H41" t="n">
        <v>0</v>
      </c>
      <c r="I41" t="n">
        <v>0</v>
      </c>
      <c r="J41" t="n">
        <v>0</v>
      </c>
      <c r="K41" t="n">
        <v>0</v>
      </c>
      <c r="L41" t="n">
        <v>0</v>
      </c>
      <c r="M41" t="n">
        <v>0</v>
      </c>
      <c r="N41" t="n">
        <v>0</v>
      </c>
      <c r="O41" t="n">
        <v>0</v>
      </c>
      <c r="P41" t="n">
        <v>0</v>
      </c>
      <c r="Q41" t="n">
        <v>0</v>
      </c>
      <c r="R41" s="2" t="inlineStr"/>
    </row>
    <row r="42" ht="15" customHeight="1">
      <c r="A42" t="inlineStr">
        <is>
          <t>A 18085-2019</t>
        </is>
      </c>
      <c r="B42" s="1" t="n">
        <v>43558</v>
      </c>
      <c r="C42" s="1" t="n">
        <v>45203</v>
      </c>
      <c r="D42" t="inlineStr">
        <is>
          <t>GÄVLEBORGS LÄN</t>
        </is>
      </c>
      <c r="E42" t="inlineStr">
        <is>
          <t>HOFORS</t>
        </is>
      </c>
      <c r="F42" t="inlineStr">
        <is>
          <t>Sveaskog</t>
        </is>
      </c>
      <c r="G42" t="n">
        <v>1.4</v>
      </c>
      <c r="H42" t="n">
        <v>0</v>
      </c>
      <c r="I42" t="n">
        <v>0</v>
      </c>
      <c r="J42" t="n">
        <v>0</v>
      </c>
      <c r="K42" t="n">
        <v>0</v>
      </c>
      <c r="L42" t="n">
        <v>0</v>
      </c>
      <c r="M42" t="n">
        <v>0</v>
      </c>
      <c r="N42" t="n">
        <v>0</v>
      </c>
      <c r="O42" t="n">
        <v>0</v>
      </c>
      <c r="P42" t="n">
        <v>0</v>
      </c>
      <c r="Q42" t="n">
        <v>0</v>
      </c>
      <c r="R42" s="2" t="inlineStr"/>
    </row>
    <row r="43" ht="15" customHeight="1">
      <c r="A43" t="inlineStr">
        <is>
          <t>A 19095-2019</t>
        </is>
      </c>
      <c r="B43" s="1" t="n">
        <v>43564</v>
      </c>
      <c r="C43" s="1" t="n">
        <v>45203</v>
      </c>
      <c r="D43" t="inlineStr">
        <is>
          <t>GÄVLEBORGS LÄN</t>
        </is>
      </c>
      <c r="E43" t="inlineStr">
        <is>
          <t>HOFORS</t>
        </is>
      </c>
      <c r="G43" t="n">
        <v>8</v>
      </c>
      <c r="H43" t="n">
        <v>0</v>
      </c>
      <c r="I43" t="n">
        <v>0</v>
      </c>
      <c r="J43" t="n">
        <v>0</v>
      </c>
      <c r="K43" t="n">
        <v>0</v>
      </c>
      <c r="L43" t="n">
        <v>0</v>
      </c>
      <c r="M43" t="n">
        <v>0</v>
      </c>
      <c r="N43" t="n">
        <v>0</v>
      </c>
      <c r="O43" t="n">
        <v>0</v>
      </c>
      <c r="P43" t="n">
        <v>0</v>
      </c>
      <c r="Q43" t="n">
        <v>0</v>
      </c>
      <c r="R43" s="2" t="inlineStr"/>
    </row>
    <row r="44" ht="15" customHeight="1">
      <c r="A44" t="inlineStr">
        <is>
          <t>A 21734-2019</t>
        </is>
      </c>
      <c r="B44" s="1" t="n">
        <v>43581</v>
      </c>
      <c r="C44" s="1" t="n">
        <v>45203</v>
      </c>
      <c r="D44" t="inlineStr">
        <is>
          <t>GÄVLEBORGS LÄN</t>
        </is>
      </c>
      <c r="E44" t="inlineStr">
        <is>
          <t>HOFORS</t>
        </is>
      </c>
      <c r="F44" t="inlineStr">
        <is>
          <t>Sveaskog</t>
        </is>
      </c>
      <c r="G44" t="n">
        <v>1.6</v>
      </c>
      <c r="H44" t="n">
        <v>0</v>
      </c>
      <c r="I44" t="n">
        <v>0</v>
      </c>
      <c r="J44" t="n">
        <v>0</v>
      </c>
      <c r="K44" t="n">
        <v>0</v>
      </c>
      <c r="L44" t="n">
        <v>0</v>
      </c>
      <c r="M44" t="n">
        <v>0</v>
      </c>
      <c r="N44" t="n">
        <v>0</v>
      </c>
      <c r="O44" t="n">
        <v>0</v>
      </c>
      <c r="P44" t="n">
        <v>0</v>
      </c>
      <c r="Q44" t="n">
        <v>0</v>
      </c>
      <c r="R44" s="2" t="inlineStr"/>
      <c r="U44">
        <f>HYPERLINK("https://klasma.github.io/Logging_HOFORS/knärot/A 21734-2019.png", "A 21734-2019")</f>
        <v/>
      </c>
      <c r="V44">
        <f>HYPERLINK("https://klasma.github.io/Logging_HOFORS/klagomål/A 21734-2019.docx", "A 21734-2019")</f>
        <v/>
      </c>
      <c r="W44">
        <f>HYPERLINK("https://klasma.github.io/Logging_HOFORS/klagomålsmail/A 21734-2019.docx", "A 21734-2019")</f>
        <v/>
      </c>
      <c r="X44">
        <f>HYPERLINK("https://klasma.github.io/Logging_HOFORS/tillsyn/A 21734-2019.docx", "A 21734-2019")</f>
        <v/>
      </c>
      <c r="Y44">
        <f>HYPERLINK("https://klasma.github.io/Logging_HOFORS/tillsynsmail/A 21734-2019.docx", "A 21734-2019")</f>
        <v/>
      </c>
    </row>
    <row r="45" ht="15" customHeight="1">
      <c r="A45" t="inlineStr">
        <is>
          <t>A 22734-2019</t>
        </is>
      </c>
      <c r="B45" s="1" t="n">
        <v>43588</v>
      </c>
      <c r="C45" s="1" t="n">
        <v>45203</v>
      </c>
      <c r="D45" t="inlineStr">
        <is>
          <t>GÄVLEBORGS LÄN</t>
        </is>
      </c>
      <c r="E45" t="inlineStr">
        <is>
          <t>HOFORS</t>
        </is>
      </c>
      <c r="F45" t="inlineStr">
        <is>
          <t>Sveaskog</t>
        </is>
      </c>
      <c r="G45" t="n">
        <v>5.7</v>
      </c>
      <c r="H45" t="n">
        <v>0</v>
      </c>
      <c r="I45" t="n">
        <v>0</v>
      </c>
      <c r="J45" t="n">
        <v>0</v>
      </c>
      <c r="K45" t="n">
        <v>0</v>
      </c>
      <c r="L45" t="n">
        <v>0</v>
      </c>
      <c r="M45" t="n">
        <v>0</v>
      </c>
      <c r="N45" t="n">
        <v>0</v>
      </c>
      <c r="O45" t="n">
        <v>0</v>
      </c>
      <c r="P45" t="n">
        <v>0</v>
      </c>
      <c r="Q45" t="n">
        <v>0</v>
      </c>
      <c r="R45" s="2" t="inlineStr"/>
    </row>
    <row r="46" ht="15" customHeight="1">
      <c r="A46" t="inlineStr">
        <is>
          <t>A 23881-2019</t>
        </is>
      </c>
      <c r="B46" s="1" t="n">
        <v>43595</v>
      </c>
      <c r="C46" s="1" t="n">
        <v>45203</v>
      </c>
      <c r="D46" t="inlineStr">
        <is>
          <t>GÄVLEBORGS LÄN</t>
        </is>
      </c>
      <c r="E46" t="inlineStr">
        <is>
          <t>HOFORS</t>
        </is>
      </c>
      <c r="G46" t="n">
        <v>3.2</v>
      </c>
      <c r="H46" t="n">
        <v>0</v>
      </c>
      <c r="I46" t="n">
        <v>0</v>
      </c>
      <c r="J46" t="n">
        <v>0</v>
      </c>
      <c r="K46" t="n">
        <v>0</v>
      </c>
      <c r="L46" t="n">
        <v>0</v>
      </c>
      <c r="M46" t="n">
        <v>0</v>
      </c>
      <c r="N46" t="n">
        <v>0</v>
      </c>
      <c r="O46" t="n">
        <v>0</v>
      </c>
      <c r="P46" t="n">
        <v>0</v>
      </c>
      <c r="Q46" t="n">
        <v>0</v>
      </c>
      <c r="R46" s="2" t="inlineStr"/>
    </row>
    <row r="47" ht="15" customHeight="1">
      <c r="A47" t="inlineStr">
        <is>
          <t>A 24756-2019</t>
        </is>
      </c>
      <c r="B47" s="1" t="n">
        <v>43601</v>
      </c>
      <c r="C47" s="1" t="n">
        <v>45203</v>
      </c>
      <c r="D47" t="inlineStr">
        <is>
          <t>GÄVLEBORGS LÄN</t>
        </is>
      </c>
      <c r="E47" t="inlineStr">
        <is>
          <t>HOFORS</t>
        </is>
      </c>
      <c r="F47" t="inlineStr">
        <is>
          <t>Sveaskog</t>
        </is>
      </c>
      <c r="G47" t="n">
        <v>1.1</v>
      </c>
      <c r="H47" t="n">
        <v>0</v>
      </c>
      <c r="I47" t="n">
        <v>0</v>
      </c>
      <c r="J47" t="n">
        <v>0</v>
      </c>
      <c r="K47" t="n">
        <v>0</v>
      </c>
      <c r="L47" t="n">
        <v>0</v>
      </c>
      <c r="M47" t="n">
        <v>0</v>
      </c>
      <c r="N47" t="n">
        <v>0</v>
      </c>
      <c r="O47" t="n">
        <v>0</v>
      </c>
      <c r="P47" t="n">
        <v>0</v>
      </c>
      <c r="Q47" t="n">
        <v>0</v>
      </c>
      <c r="R47" s="2" t="inlineStr"/>
    </row>
    <row r="48" ht="15" customHeight="1">
      <c r="A48" t="inlineStr">
        <is>
          <t>A 25517-2019</t>
        </is>
      </c>
      <c r="B48" s="1" t="n">
        <v>43606</v>
      </c>
      <c r="C48" s="1" t="n">
        <v>45203</v>
      </c>
      <c r="D48" t="inlineStr">
        <is>
          <t>GÄVLEBORGS LÄN</t>
        </is>
      </c>
      <c r="E48" t="inlineStr">
        <is>
          <t>HOFORS</t>
        </is>
      </c>
      <c r="F48" t="inlineStr">
        <is>
          <t>Sveaskog</t>
        </is>
      </c>
      <c r="G48" t="n">
        <v>0.8</v>
      </c>
      <c r="H48" t="n">
        <v>0</v>
      </c>
      <c r="I48" t="n">
        <v>0</v>
      </c>
      <c r="J48" t="n">
        <v>0</v>
      </c>
      <c r="K48" t="n">
        <v>0</v>
      </c>
      <c r="L48" t="n">
        <v>0</v>
      </c>
      <c r="M48" t="n">
        <v>0</v>
      </c>
      <c r="N48" t="n">
        <v>0</v>
      </c>
      <c r="O48" t="n">
        <v>0</v>
      </c>
      <c r="P48" t="n">
        <v>0</v>
      </c>
      <c r="Q48" t="n">
        <v>0</v>
      </c>
      <c r="R48" s="2" t="inlineStr"/>
    </row>
    <row r="49" ht="15" customHeight="1">
      <c r="A49" t="inlineStr">
        <is>
          <t>A 30591-2019</t>
        </is>
      </c>
      <c r="B49" s="1" t="n">
        <v>43635</v>
      </c>
      <c r="C49" s="1" t="n">
        <v>45203</v>
      </c>
      <c r="D49" t="inlineStr">
        <is>
          <t>GÄVLEBORGS LÄN</t>
        </is>
      </c>
      <c r="E49" t="inlineStr">
        <is>
          <t>HOFORS</t>
        </is>
      </c>
      <c r="F49" t="inlineStr">
        <is>
          <t>Sveaskog</t>
        </is>
      </c>
      <c r="G49" t="n">
        <v>8.5</v>
      </c>
      <c r="H49" t="n">
        <v>0</v>
      </c>
      <c r="I49" t="n">
        <v>0</v>
      </c>
      <c r="J49" t="n">
        <v>0</v>
      </c>
      <c r="K49" t="n">
        <v>0</v>
      </c>
      <c r="L49" t="n">
        <v>0</v>
      </c>
      <c r="M49" t="n">
        <v>0</v>
      </c>
      <c r="N49" t="n">
        <v>0</v>
      </c>
      <c r="O49" t="n">
        <v>0</v>
      </c>
      <c r="P49" t="n">
        <v>0</v>
      </c>
      <c r="Q49" t="n">
        <v>0</v>
      </c>
      <c r="R49" s="2" t="inlineStr"/>
    </row>
    <row r="50" ht="15" customHeight="1">
      <c r="A50" t="inlineStr">
        <is>
          <t>A 30592-2019</t>
        </is>
      </c>
      <c r="B50" s="1" t="n">
        <v>43635</v>
      </c>
      <c r="C50" s="1" t="n">
        <v>45203</v>
      </c>
      <c r="D50" t="inlineStr">
        <is>
          <t>GÄVLEBORGS LÄN</t>
        </is>
      </c>
      <c r="E50" t="inlineStr">
        <is>
          <t>HOFORS</t>
        </is>
      </c>
      <c r="F50" t="inlineStr">
        <is>
          <t>Sveaskog</t>
        </is>
      </c>
      <c r="G50" t="n">
        <v>3.3</v>
      </c>
      <c r="H50" t="n">
        <v>0</v>
      </c>
      <c r="I50" t="n">
        <v>0</v>
      </c>
      <c r="J50" t="n">
        <v>0</v>
      </c>
      <c r="K50" t="n">
        <v>0</v>
      </c>
      <c r="L50" t="n">
        <v>0</v>
      </c>
      <c r="M50" t="n">
        <v>0</v>
      </c>
      <c r="N50" t="n">
        <v>0</v>
      </c>
      <c r="O50" t="n">
        <v>0</v>
      </c>
      <c r="P50" t="n">
        <v>0</v>
      </c>
      <c r="Q50" t="n">
        <v>0</v>
      </c>
      <c r="R50" s="2" t="inlineStr"/>
    </row>
    <row r="51" ht="15" customHeight="1">
      <c r="A51" t="inlineStr">
        <is>
          <t>A 40385-2019</t>
        </is>
      </c>
      <c r="B51" s="1" t="n">
        <v>43696</v>
      </c>
      <c r="C51" s="1" t="n">
        <v>45203</v>
      </c>
      <c r="D51" t="inlineStr">
        <is>
          <t>GÄVLEBORGS LÄN</t>
        </is>
      </c>
      <c r="E51" t="inlineStr">
        <is>
          <t>HOFORS</t>
        </is>
      </c>
      <c r="F51" t="inlineStr">
        <is>
          <t>Sveaskog</t>
        </is>
      </c>
      <c r="G51" t="n">
        <v>2.7</v>
      </c>
      <c r="H51" t="n">
        <v>0</v>
      </c>
      <c r="I51" t="n">
        <v>0</v>
      </c>
      <c r="J51" t="n">
        <v>0</v>
      </c>
      <c r="K51" t="n">
        <v>0</v>
      </c>
      <c r="L51" t="n">
        <v>0</v>
      </c>
      <c r="M51" t="n">
        <v>0</v>
      </c>
      <c r="N51" t="n">
        <v>0</v>
      </c>
      <c r="O51" t="n">
        <v>0</v>
      </c>
      <c r="P51" t="n">
        <v>0</v>
      </c>
      <c r="Q51" t="n">
        <v>0</v>
      </c>
      <c r="R51" s="2" t="inlineStr"/>
      <c r="U51">
        <f>HYPERLINK("https://klasma.github.io/Logging_HOFORS/knärot/A 40385-2019.png", "A 40385-2019")</f>
        <v/>
      </c>
      <c r="V51">
        <f>HYPERLINK("https://klasma.github.io/Logging_HOFORS/klagomål/A 40385-2019.docx", "A 40385-2019")</f>
        <v/>
      </c>
      <c r="W51">
        <f>HYPERLINK("https://klasma.github.io/Logging_HOFORS/klagomålsmail/A 40385-2019.docx", "A 40385-2019")</f>
        <v/>
      </c>
      <c r="X51">
        <f>HYPERLINK("https://klasma.github.io/Logging_HOFORS/tillsyn/A 40385-2019.docx", "A 40385-2019")</f>
        <v/>
      </c>
      <c r="Y51">
        <f>HYPERLINK("https://klasma.github.io/Logging_HOFORS/tillsynsmail/A 40385-2019.docx", "A 40385-2019")</f>
        <v/>
      </c>
    </row>
    <row r="52" ht="15" customHeight="1">
      <c r="A52" t="inlineStr">
        <is>
          <t>A 42253-2019</t>
        </is>
      </c>
      <c r="B52" s="1" t="n">
        <v>43703</v>
      </c>
      <c r="C52" s="1" t="n">
        <v>45203</v>
      </c>
      <c r="D52" t="inlineStr">
        <is>
          <t>GÄVLEBORGS LÄN</t>
        </is>
      </c>
      <c r="E52" t="inlineStr">
        <is>
          <t>HOFORS</t>
        </is>
      </c>
      <c r="F52" t="inlineStr">
        <is>
          <t>Sveaskog</t>
        </is>
      </c>
      <c r="G52" t="n">
        <v>2.5</v>
      </c>
      <c r="H52" t="n">
        <v>0</v>
      </c>
      <c r="I52" t="n">
        <v>0</v>
      </c>
      <c r="J52" t="n">
        <v>0</v>
      </c>
      <c r="K52" t="n">
        <v>0</v>
      </c>
      <c r="L52" t="n">
        <v>0</v>
      </c>
      <c r="M52" t="n">
        <v>0</v>
      </c>
      <c r="N52" t="n">
        <v>0</v>
      </c>
      <c r="O52" t="n">
        <v>0</v>
      </c>
      <c r="P52" t="n">
        <v>0</v>
      </c>
      <c r="Q52" t="n">
        <v>0</v>
      </c>
      <c r="R52" s="2" t="inlineStr"/>
    </row>
    <row r="53" ht="15" customHeight="1">
      <c r="A53" t="inlineStr">
        <is>
          <t>A 44791-2019</t>
        </is>
      </c>
      <c r="B53" s="1" t="n">
        <v>43707</v>
      </c>
      <c r="C53" s="1" t="n">
        <v>45203</v>
      </c>
      <c r="D53" t="inlineStr">
        <is>
          <t>GÄVLEBORGS LÄN</t>
        </is>
      </c>
      <c r="E53" t="inlineStr">
        <is>
          <t>HOFORS</t>
        </is>
      </c>
      <c r="G53" t="n">
        <v>14.7</v>
      </c>
      <c r="H53" t="n">
        <v>0</v>
      </c>
      <c r="I53" t="n">
        <v>0</v>
      </c>
      <c r="J53" t="n">
        <v>0</v>
      </c>
      <c r="K53" t="n">
        <v>0</v>
      </c>
      <c r="L53" t="n">
        <v>0</v>
      </c>
      <c r="M53" t="n">
        <v>0</v>
      </c>
      <c r="N53" t="n">
        <v>0</v>
      </c>
      <c r="O53" t="n">
        <v>0</v>
      </c>
      <c r="P53" t="n">
        <v>0</v>
      </c>
      <c r="Q53" t="n">
        <v>0</v>
      </c>
      <c r="R53" s="2" t="inlineStr"/>
    </row>
    <row r="54" ht="15" customHeight="1">
      <c r="A54" t="inlineStr">
        <is>
          <t>A 44196-2019</t>
        </is>
      </c>
      <c r="B54" s="1" t="n">
        <v>43710</v>
      </c>
      <c r="C54" s="1" t="n">
        <v>45203</v>
      </c>
      <c r="D54" t="inlineStr">
        <is>
          <t>GÄVLEBORGS LÄN</t>
        </is>
      </c>
      <c r="E54" t="inlineStr">
        <is>
          <t>HOFORS</t>
        </is>
      </c>
      <c r="F54" t="inlineStr">
        <is>
          <t>Sveaskog</t>
        </is>
      </c>
      <c r="G54" t="n">
        <v>2.6</v>
      </c>
      <c r="H54" t="n">
        <v>0</v>
      </c>
      <c r="I54" t="n">
        <v>0</v>
      </c>
      <c r="J54" t="n">
        <v>0</v>
      </c>
      <c r="K54" t="n">
        <v>0</v>
      </c>
      <c r="L54" t="n">
        <v>0</v>
      </c>
      <c r="M54" t="n">
        <v>0</v>
      </c>
      <c r="N54" t="n">
        <v>0</v>
      </c>
      <c r="O54" t="n">
        <v>0</v>
      </c>
      <c r="P54" t="n">
        <v>0</v>
      </c>
      <c r="Q54" t="n">
        <v>0</v>
      </c>
      <c r="R54" s="2" t="inlineStr"/>
    </row>
    <row r="55" ht="15" customHeight="1">
      <c r="A55" t="inlineStr">
        <is>
          <t>A 44218-2019</t>
        </is>
      </c>
      <c r="B55" s="1" t="n">
        <v>43710</v>
      </c>
      <c r="C55" s="1" t="n">
        <v>45203</v>
      </c>
      <c r="D55" t="inlineStr">
        <is>
          <t>GÄVLEBORGS LÄN</t>
        </is>
      </c>
      <c r="E55" t="inlineStr">
        <is>
          <t>HOFORS</t>
        </is>
      </c>
      <c r="F55" t="inlineStr">
        <is>
          <t>Sveaskog</t>
        </is>
      </c>
      <c r="G55" t="n">
        <v>3.1</v>
      </c>
      <c r="H55" t="n">
        <v>0</v>
      </c>
      <c r="I55" t="n">
        <v>0</v>
      </c>
      <c r="J55" t="n">
        <v>0</v>
      </c>
      <c r="K55" t="n">
        <v>0</v>
      </c>
      <c r="L55" t="n">
        <v>0</v>
      </c>
      <c r="M55" t="n">
        <v>0</v>
      </c>
      <c r="N55" t="n">
        <v>0</v>
      </c>
      <c r="O55" t="n">
        <v>0</v>
      </c>
      <c r="P55" t="n">
        <v>0</v>
      </c>
      <c r="Q55" t="n">
        <v>0</v>
      </c>
      <c r="R55" s="2" t="inlineStr"/>
    </row>
    <row r="56" ht="15" customHeight="1">
      <c r="A56" t="inlineStr">
        <is>
          <t>A 46153-2019</t>
        </is>
      </c>
      <c r="B56" s="1" t="n">
        <v>43718</v>
      </c>
      <c r="C56" s="1" t="n">
        <v>45203</v>
      </c>
      <c r="D56" t="inlineStr">
        <is>
          <t>GÄVLEBORGS LÄN</t>
        </is>
      </c>
      <c r="E56" t="inlineStr">
        <is>
          <t>HOFORS</t>
        </is>
      </c>
      <c r="F56" t="inlineStr">
        <is>
          <t>Sveaskog</t>
        </is>
      </c>
      <c r="G56" t="n">
        <v>0.6</v>
      </c>
      <c r="H56" t="n">
        <v>0</v>
      </c>
      <c r="I56" t="n">
        <v>0</v>
      </c>
      <c r="J56" t="n">
        <v>0</v>
      </c>
      <c r="K56" t="n">
        <v>0</v>
      </c>
      <c r="L56" t="n">
        <v>0</v>
      </c>
      <c r="M56" t="n">
        <v>0</v>
      </c>
      <c r="N56" t="n">
        <v>0</v>
      </c>
      <c r="O56" t="n">
        <v>0</v>
      </c>
      <c r="P56" t="n">
        <v>0</v>
      </c>
      <c r="Q56" t="n">
        <v>0</v>
      </c>
      <c r="R56" s="2" t="inlineStr"/>
    </row>
    <row r="57" ht="15" customHeight="1">
      <c r="A57" t="inlineStr">
        <is>
          <t>A 46161-2019</t>
        </is>
      </c>
      <c r="B57" s="1" t="n">
        <v>43718</v>
      </c>
      <c r="C57" s="1" t="n">
        <v>45203</v>
      </c>
      <c r="D57" t="inlineStr">
        <is>
          <t>GÄVLEBORGS LÄN</t>
        </is>
      </c>
      <c r="E57" t="inlineStr">
        <is>
          <t>HOFORS</t>
        </is>
      </c>
      <c r="F57" t="inlineStr">
        <is>
          <t>Sveaskog</t>
        </is>
      </c>
      <c r="G57" t="n">
        <v>0.7</v>
      </c>
      <c r="H57" t="n">
        <v>0</v>
      </c>
      <c r="I57" t="n">
        <v>0</v>
      </c>
      <c r="J57" t="n">
        <v>0</v>
      </c>
      <c r="K57" t="n">
        <v>0</v>
      </c>
      <c r="L57" t="n">
        <v>0</v>
      </c>
      <c r="M57" t="n">
        <v>0</v>
      </c>
      <c r="N57" t="n">
        <v>0</v>
      </c>
      <c r="O57" t="n">
        <v>0</v>
      </c>
      <c r="P57" t="n">
        <v>0</v>
      </c>
      <c r="Q57" t="n">
        <v>0</v>
      </c>
      <c r="R57" s="2" t="inlineStr"/>
    </row>
    <row r="58" ht="15" customHeight="1">
      <c r="A58" t="inlineStr">
        <is>
          <t>A 49296-2019</t>
        </is>
      </c>
      <c r="B58" s="1" t="n">
        <v>43731</v>
      </c>
      <c r="C58" s="1" t="n">
        <v>45203</v>
      </c>
      <c r="D58" t="inlineStr">
        <is>
          <t>GÄVLEBORGS LÄN</t>
        </is>
      </c>
      <c r="E58" t="inlineStr">
        <is>
          <t>HOFORS</t>
        </is>
      </c>
      <c r="F58" t="inlineStr">
        <is>
          <t>Sveaskog</t>
        </is>
      </c>
      <c r="G58" t="n">
        <v>3.1</v>
      </c>
      <c r="H58" t="n">
        <v>0</v>
      </c>
      <c r="I58" t="n">
        <v>0</v>
      </c>
      <c r="J58" t="n">
        <v>0</v>
      </c>
      <c r="K58" t="n">
        <v>0</v>
      </c>
      <c r="L58" t="n">
        <v>0</v>
      </c>
      <c r="M58" t="n">
        <v>0</v>
      </c>
      <c r="N58" t="n">
        <v>0</v>
      </c>
      <c r="O58" t="n">
        <v>0</v>
      </c>
      <c r="P58" t="n">
        <v>0</v>
      </c>
      <c r="Q58" t="n">
        <v>0</v>
      </c>
      <c r="R58" s="2" t="inlineStr"/>
    </row>
    <row r="59" ht="15" customHeight="1">
      <c r="A59" t="inlineStr">
        <is>
          <t>A 49361-2019</t>
        </is>
      </c>
      <c r="B59" s="1" t="n">
        <v>43731</v>
      </c>
      <c r="C59" s="1" t="n">
        <v>45203</v>
      </c>
      <c r="D59" t="inlineStr">
        <is>
          <t>GÄVLEBORGS LÄN</t>
        </is>
      </c>
      <c r="E59" t="inlineStr">
        <is>
          <t>HOFORS</t>
        </is>
      </c>
      <c r="F59" t="inlineStr">
        <is>
          <t>Sveaskog</t>
        </is>
      </c>
      <c r="G59" t="n">
        <v>0.6</v>
      </c>
      <c r="H59" t="n">
        <v>0</v>
      </c>
      <c r="I59" t="n">
        <v>0</v>
      </c>
      <c r="J59" t="n">
        <v>0</v>
      </c>
      <c r="K59" t="n">
        <v>0</v>
      </c>
      <c r="L59" t="n">
        <v>0</v>
      </c>
      <c r="M59" t="n">
        <v>0</v>
      </c>
      <c r="N59" t="n">
        <v>0</v>
      </c>
      <c r="O59" t="n">
        <v>0</v>
      </c>
      <c r="P59" t="n">
        <v>0</v>
      </c>
      <c r="Q59" t="n">
        <v>0</v>
      </c>
      <c r="R59" s="2" t="inlineStr"/>
    </row>
    <row r="60" ht="15" customHeight="1">
      <c r="A60" t="inlineStr">
        <is>
          <t>A 50696-2019</t>
        </is>
      </c>
      <c r="B60" s="1" t="n">
        <v>43738</v>
      </c>
      <c r="C60" s="1" t="n">
        <v>45203</v>
      </c>
      <c r="D60" t="inlineStr">
        <is>
          <t>GÄVLEBORGS LÄN</t>
        </is>
      </c>
      <c r="E60" t="inlineStr">
        <is>
          <t>HOFORS</t>
        </is>
      </c>
      <c r="F60" t="inlineStr">
        <is>
          <t>Sveaskog</t>
        </is>
      </c>
      <c r="G60" t="n">
        <v>0.2</v>
      </c>
      <c r="H60" t="n">
        <v>0</v>
      </c>
      <c r="I60" t="n">
        <v>0</v>
      </c>
      <c r="J60" t="n">
        <v>0</v>
      </c>
      <c r="K60" t="n">
        <v>0</v>
      </c>
      <c r="L60" t="n">
        <v>0</v>
      </c>
      <c r="M60" t="n">
        <v>0</v>
      </c>
      <c r="N60" t="n">
        <v>0</v>
      </c>
      <c r="O60" t="n">
        <v>0</v>
      </c>
      <c r="P60" t="n">
        <v>0</v>
      </c>
      <c r="Q60" t="n">
        <v>0</v>
      </c>
      <c r="R60" s="2" t="inlineStr"/>
    </row>
    <row r="61" ht="15" customHeight="1">
      <c r="A61" t="inlineStr">
        <is>
          <t>A 50694-2019</t>
        </is>
      </c>
      <c r="B61" s="1" t="n">
        <v>43738</v>
      </c>
      <c r="C61" s="1" t="n">
        <v>45203</v>
      </c>
      <c r="D61" t="inlineStr">
        <is>
          <t>GÄVLEBORGS LÄN</t>
        </is>
      </c>
      <c r="E61" t="inlineStr">
        <is>
          <t>HOFORS</t>
        </is>
      </c>
      <c r="G61" t="n">
        <v>0.6</v>
      </c>
      <c r="H61" t="n">
        <v>0</v>
      </c>
      <c r="I61" t="n">
        <v>0</v>
      </c>
      <c r="J61" t="n">
        <v>0</v>
      </c>
      <c r="K61" t="n">
        <v>0</v>
      </c>
      <c r="L61" t="n">
        <v>0</v>
      </c>
      <c r="M61" t="n">
        <v>0</v>
      </c>
      <c r="N61" t="n">
        <v>0</v>
      </c>
      <c r="O61" t="n">
        <v>0</v>
      </c>
      <c r="P61" t="n">
        <v>0</v>
      </c>
      <c r="Q61" t="n">
        <v>0</v>
      </c>
      <c r="R61" s="2" t="inlineStr"/>
    </row>
    <row r="62" ht="15" customHeight="1">
      <c r="A62" t="inlineStr">
        <is>
          <t>A 51927-2019</t>
        </is>
      </c>
      <c r="B62" s="1" t="n">
        <v>43741</v>
      </c>
      <c r="C62" s="1" t="n">
        <v>45203</v>
      </c>
      <c r="D62" t="inlineStr">
        <is>
          <t>GÄVLEBORGS LÄN</t>
        </is>
      </c>
      <c r="E62" t="inlineStr">
        <is>
          <t>HOFORS</t>
        </is>
      </c>
      <c r="F62" t="inlineStr">
        <is>
          <t>Sveaskog</t>
        </is>
      </c>
      <c r="G62" t="n">
        <v>0.6</v>
      </c>
      <c r="H62" t="n">
        <v>0</v>
      </c>
      <c r="I62" t="n">
        <v>0</v>
      </c>
      <c r="J62" t="n">
        <v>0</v>
      </c>
      <c r="K62" t="n">
        <v>0</v>
      </c>
      <c r="L62" t="n">
        <v>0</v>
      </c>
      <c r="M62" t="n">
        <v>0</v>
      </c>
      <c r="N62" t="n">
        <v>0</v>
      </c>
      <c r="O62" t="n">
        <v>0</v>
      </c>
      <c r="P62" t="n">
        <v>0</v>
      </c>
      <c r="Q62" t="n">
        <v>0</v>
      </c>
      <c r="R62" s="2" t="inlineStr"/>
    </row>
    <row r="63" ht="15" customHeight="1">
      <c r="A63" t="inlineStr">
        <is>
          <t>A 53312-2019</t>
        </is>
      </c>
      <c r="B63" s="1" t="n">
        <v>43748</v>
      </c>
      <c r="C63" s="1" t="n">
        <v>45203</v>
      </c>
      <c r="D63" t="inlineStr">
        <is>
          <t>GÄVLEBORGS LÄN</t>
        </is>
      </c>
      <c r="E63" t="inlineStr">
        <is>
          <t>HOFORS</t>
        </is>
      </c>
      <c r="G63" t="n">
        <v>3.5</v>
      </c>
      <c r="H63" t="n">
        <v>0</v>
      </c>
      <c r="I63" t="n">
        <v>0</v>
      </c>
      <c r="J63" t="n">
        <v>0</v>
      </c>
      <c r="K63" t="n">
        <v>0</v>
      </c>
      <c r="L63" t="n">
        <v>0</v>
      </c>
      <c r="M63" t="n">
        <v>0</v>
      </c>
      <c r="N63" t="n">
        <v>0</v>
      </c>
      <c r="O63" t="n">
        <v>0</v>
      </c>
      <c r="P63" t="n">
        <v>0</v>
      </c>
      <c r="Q63" t="n">
        <v>0</v>
      </c>
      <c r="R63" s="2" t="inlineStr"/>
    </row>
    <row r="64" ht="15" customHeight="1">
      <c r="A64" t="inlineStr">
        <is>
          <t>A 53850-2019</t>
        </is>
      </c>
      <c r="B64" s="1" t="n">
        <v>43752</v>
      </c>
      <c r="C64" s="1" t="n">
        <v>45203</v>
      </c>
      <c r="D64" t="inlineStr">
        <is>
          <t>GÄVLEBORGS LÄN</t>
        </is>
      </c>
      <c r="E64" t="inlineStr">
        <is>
          <t>HOFORS</t>
        </is>
      </c>
      <c r="F64" t="inlineStr">
        <is>
          <t>Sveaskog</t>
        </is>
      </c>
      <c r="G64" t="n">
        <v>6.1</v>
      </c>
      <c r="H64" t="n">
        <v>0</v>
      </c>
      <c r="I64" t="n">
        <v>0</v>
      </c>
      <c r="J64" t="n">
        <v>0</v>
      </c>
      <c r="K64" t="n">
        <v>0</v>
      </c>
      <c r="L64" t="n">
        <v>0</v>
      </c>
      <c r="M64" t="n">
        <v>0</v>
      </c>
      <c r="N64" t="n">
        <v>0</v>
      </c>
      <c r="O64" t="n">
        <v>0</v>
      </c>
      <c r="P64" t="n">
        <v>0</v>
      </c>
      <c r="Q64" t="n">
        <v>0</v>
      </c>
      <c r="R64" s="2" t="inlineStr"/>
    </row>
    <row r="65" ht="15" customHeight="1">
      <c r="A65" t="inlineStr">
        <is>
          <t>A 53908-2019</t>
        </is>
      </c>
      <c r="B65" s="1" t="n">
        <v>43752</v>
      </c>
      <c r="C65" s="1" t="n">
        <v>45203</v>
      </c>
      <c r="D65" t="inlineStr">
        <is>
          <t>GÄVLEBORGS LÄN</t>
        </is>
      </c>
      <c r="E65" t="inlineStr">
        <is>
          <t>HOFORS</t>
        </is>
      </c>
      <c r="F65" t="inlineStr">
        <is>
          <t>Sveaskog</t>
        </is>
      </c>
      <c r="G65" t="n">
        <v>2.3</v>
      </c>
      <c r="H65" t="n">
        <v>0</v>
      </c>
      <c r="I65" t="n">
        <v>0</v>
      </c>
      <c r="J65" t="n">
        <v>0</v>
      </c>
      <c r="K65" t="n">
        <v>0</v>
      </c>
      <c r="L65" t="n">
        <v>0</v>
      </c>
      <c r="M65" t="n">
        <v>0</v>
      </c>
      <c r="N65" t="n">
        <v>0</v>
      </c>
      <c r="O65" t="n">
        <v>0</v>
      </c>
      <c r="P65" t="n">
        <v>0</v>
      </c>
      <c r="Q65" t="n">
        <v>0</v>
      </c>
      <c r="R65" s="2" t="inlineStr"/>
    </row>
    <row r="66" ht="15" customHeight="1">
      <c r="A66" t="inlineStr">
        <is>
          <t>A 53930-2019</t>
        </is>
      </c>
      <c r="B66" s="1" t="n">
        <v>43752</v>
      </c>
      <c r="C66" s="1" t="n">
        <v>45203</v>
      </c>
      <c r="D66" t="inlineStr">
        <is>
          <t>GÄVLEBORGS LÄN</t>
        </is>
      </c>
      <c r="E66" t="inlineStr">
        <is>
          <t>HOFORS</t>
        </is>
      </c>
      <c r="F66" t="inlineStr">
        <is>
          <t>Sveaskog</t>
        </is>
      </c>
      <c r="G66" t="n">
        <v>0.8</v>
      </c>
      <c r="H66" t="n">
        <v>0</v>
      </c>
      <c r="I66" t="n">
        <v>0</v>
      </c>
      <c r="J66" t="n">
        <v>0</v>
      </c>
      <c r="K66" t="n">
        <v>0</v>
      </c>
      <c r="L66" t="n">
        <v>0</v>
      </c>
      <c r="M66" t="n">
        <v>0</v>
      </c>
      <c r="N66" t="n">
        <v>0</v>
      </c>
      <c r="O66" t="n">
        <v>0</v>
      </c>
      <c r="P66" t="n">
        <v>0</v>
      </c>
      <c r="Q66" t="n">
        <v>0</v>
      </c>
      <c r="R66" s="2" t="inlineStr"/>
    </row>
    <row r="67" ht="15" customHeight="1">
      <c r="A67" t="inlineStr">
        <is>
          <t>A 53975-2019</t>
        </is>
      </c>
      <c r="B67" s="1" t="n">
        <v>43752</v>
      </c>
      <c r="C67" s="1" t="n">
        <v>45203</v>
      </c>
      <c r="D67" t="inlineStr">
        <is>
          <t>GÄVLEBORGS LÄN</t>
        </is>
      </c>
      <c r="E67" t="inlineStr">
        <is>
          <t>HOFORS</t>
        </is>
      </c>
      <c r="F67" t="inlineStr">
        <is>
          <t>Sveaskog</t>
        </is>
      </c>
      <c r="G67" t="n">
        <v>3.3</v>
      </c>
      <c r="H67" t="n">
        <v>0</v>
      </c>
      <c r="I67" t="n">
        <v>0</v>
      </c>
      <c r="J67" t="n">
        <v>0</v>
      </c>
      <c r="K67" t="n">
        <v>0</v>
      </c>
      <c r="L67" t="n">
        <v>0</v>
      </c>
      <c r="M67" t="n">
        <v>0</v>
      </c>
      <c r="N67" t="n">
        <v>0</v>
      </c>
      <c r="O67" t="n">
        <v>0</v>
      </c>
      <c r="P67" t="n">
        <v>0</v>
      </c>
      <c r="Q67" t="n">
        <v>0</v>
      </c>
      <c r="R67" s="2" t="inlineStr"/>
    </row>
    <row r="68" ht="15" customHeight="1">
      <c r="A68" t="inlineStr">
        <is>
          <t>A 54934-2019</t>
        </is>
      </c>
      <c r="B68" s="1" t="n">
        <v>43755</v>
      </c>
      <c r="C68" s="1" t="n">
        <v>45203</v>
      </c>
      <c r="D68" t="inlineStr">
        <is>
          <t>GÄVLEBORGS LÄN</t>
        </is>
      </c>
      <c r="E68" t="inlineStr">
        <is>
          <t>HOFORS</t>
        </is>
      </c>
      <c r="G68" t="n">
        <v>2</v>
      </c>
      <c r="H68" t="n">
        <v>0</v>
      </c>
      <c r="I68" t="n">
        <v>0</v>
      </c>
      <c r="J68" t="n">
        <v>0</v>
      </c>
      <c r="K68" t="n">
        <v>0</v>
      </c>
      <c r="L68" t="n">
        <v>0</v>
      </c>
      <c r="M68" t="n">
        <v>0</v>
      </c>
      <c r="N68" t="n">
        <v>0</v>
      </c>
      <c r="O68" t="n">
        <v>0</v>
      </c>
      <c r="P68" t="n">
        <v>0</v>
      </c>
      <c r="Q68" t="n">
        <v>0</v>
      </c>
      <c r="R68" s="2" t="inlineStr"/>
    </row>
    <row r="69" ht="15" customHeight="1">
      <c r="A69" t="inlineStr">
        <is>
          <t>A 56578-2019</t>
        </is>
      </c>
      <c r="B69" s="1" t="n">
        <v>43763</v>
      </c>
      <c r="C69" s="1" t="n">
        <v>45203</v>
      </c>
      <c r="D69" t="inlineStr">
        <is>
          <t>GÄVLEBORGS LÄN</t>
        </is>
      </c>
      <c r="E69" t="inlineStr">
        <is>
          <t>HOFORS</t>
        </is>
      </c>
      <c r="F69" t="inlineStr">
        <is>
          <t>Sveaskog</t>
        </is>
      </c>
      <c r="G69" t="n">
        <v>7.1</v>
      </c>
      <c r="H69" t="n">
        <v>0</v>
      </c>
      <c r="I69" t="n">
        <v>0</v>
      </c>
      <c r="J69" t="n">
        <v>0</v>
      </c>
      <c r="K69" t="n">
        <v>0</v>
      </c>
      <c r="L69" t="n">
        <v>0</v>
      </c>
      <c r="M69" t="n">
        <v>0</v>
      </c>
      <c r="N69" t="n">
        <v>0</v>
      </c>
      <c r="O69" t="n">
        <v>0</v>
      </c>
      <c r="P69" t="n">
        <v>0</v>
      </c>
      <c r="Q69" t="n">
        <v>0</v>
      </c>
      <c r="R69" s="2" t="inlineStr"/>
    </row>
    <row r="70" ht="15" customHeight="1">
      <c r="A70" t="inlineStr">
        <is>
          <t>A 59116-2019</t>
        </is>
      </c>
      <c r="B70" s="1" t="n">
        <v>43775</v>
      </c>
      <c r="C70" s="1" t="n">
        <v>45203</v>
      </c>
      <c r="D70" t="inlineStr">
        <is>
          <t>GÄVLEBORGS LÄN</t>
        </is>
      </c>
      <c r="E70" t="inlineStr">
        <is>
          <t>HOFORS</t>
        </is>
      </c>
      <c r="G70" t="n">
        <v>0.5</v>
      </c>
      <c r="H70" t="n">
        <v>0</v>
      </c>
      <c r="I70" t="n">
        <v>0</v>
      </c>
      <c r="J70" t="n">
        <v>0</v>
      </c>
      <c r="K70" t="n">
        <v>0</v>
      </c>
      <c r="L70" t="n">
        <v>0</v>
      </c>
      <c r="M70" t="n">
        <v>0</v>
      </c>
      <c r="N70" t="n">
        <v>0</v>
      </c>
      <c r="O70" t="n">
        <v>0</v>
      </c>
      <c r="P70" t="n">
        <v>0</v>
      </c>
      <c r="Q70" t="n">
        <v>0</v>
      </c>
      <c r="R70" s="2" t="inlineStr"/>
    </row>
    <row r="71" ht="15" customHeight="1">
      <c r="A71" t="inlineStr">
        <is>
          <t>A 59115-2019</t>
        </is>
      </c>
      <c r="B71" s="1" t="n">
        <v>43775</v>
      </c>
      <c r="C71" s="1" t="n">
        <v>45203</v>
      </c>
      <c r="D71" t="inlineStr">
        <is>
          <t>GÄVLEBORGS LÄN</t>
        </is>
      </c>
      <c r="E71" t="inlineStr">
        <is>
          <t>HOFORS</t>
        </is>
      </c>
      <c r="G71" t="n">
        <v>0.7</v>
      </c>
      <c r="H71" t="n">
        <v>0</v>
      </c>
      <c r="I71" t="n">
        <v>0</v>
      </c>
      <c r="J71" t="n">
        <v>0</v>
      </c>
      <c r="K71" t="n">
        <v>0</v>
      </c>
      <c r="L71" t="n">
        <v>0</v>
      </c>
      <c r="M71" t="n">
        <v>0</v>
      </c>
      <c r="N71" t="n">
        <v>0</v>
      </c>
      <c r="O71" t="n">
        <v>0</v>
      </c>
      <c r="P71" t="n">
        <v>0</v>
      </c>
      <c r="Q71" t="n">
        <v>0</v>
      </c>
      <c r="R71" s="2" t="inlineStr"/>
    </row>
    <row r="72" ht="15" customHeight="1">
      <c r="A72" t="inlineStr">
        <is>
          <t>A 60049-2019</t>
        </is>
      </c>
      <c r="B72" s="1" t="n">
        <v>43777</v>
      </c>
      <c r="C72" s="1" t="n">
        <v>45203</v>
      </c>
      <c r="D72" t="inlineStr">
        <is>
          <t>GÄVLEBORGS LÄN</t>
        </is>
      </c>
      <c r="E72" t="inlineStr">
        <is>
          <t>HOFORS</t>
        </is>
      </c>
      <c r="F72" t="inlineStr">
        <is>
          <t>Sveaskog</t>
        </is>
      </c>
      <c r="G72" t="n">
        <v>2.2</v>
      </c>
      <c r="H72" t="n">
        <v>0</v>
      </c>
      <c r="I72" t="n">
        <v>0</v>
      </c>
      <c r="J72" t="n">
        <v>0</v>
      </c>
      <c r="K72" t="n">
        <v>0</v>
      </c>
      <c r="L72" t="n">
        <v>0</v>
      </c>
      <c r="M72" t="n">
        <v>0</v>
      </c>
      <c r="N72" t="n">
        <v>0</v>
      </c>
      <c r="O72" t="n">
        <v>0</v>
      </c>
      <c r="P72" t="n">
        <v>0</v>
      </c>
      <c r="Q72" t="n">
        <v>0</v>
      </c>
      <c r="R72" s="2" t="inlineStr"/>
    </row>
    <row r="73" ht="15" customHeight="1">
      <c r="A73" t="inlineStr">
        <is>
          <t>A 60262-2019</t>
        </is>
      </c>
      <c r="B73" s="1" t="n">
        <v>43780</v>
      </c>
      <c r="C73" s="1" t="n">
        <v>45203</v>
      </c>
      <c r="D73" t="inlineStr">
        <is>
          <t>GÄVLEBORGS LÄN</t>
        </is>
      </c>
      <c r="E73" t="inlineStr">
        <is>
          <t>HOFORS</t>
        </is>
      </c>
      <c r="F73" t="inlineStr">
        <is>
          <t>Sveaskog</t>
        </is>
      </c>
      <c r="G73" t="n">
        <v>5</v>
      </c>
      <c r="H73" t="n">
        <v>0</v>
      </c>
      <c r="I73" t="n">
        <v>0</v>
      </c>
      <c r="J73" t="n">
        <v>0</v>
      </c>
      <c r="K73" t="n">
        <v>0</v>
      </c>
      <c r="L73" t="n">
        <v>0</v>
      </c>
      <c r="M73" t="n">
        <v>0</v>
      </c>
      <c r="N73" t="n">
        <v>0</v>
      </c>
      <c r="O73" t="n">
        <v>0</v>
      </c>
      <c r="P73" t="n">
        <v>0</v>
      </c>
      <c r="Q73" t="n">
        <v>0</v>
      </c>
      <c r="R73" s="2" t="inlineStr"/>
    </row>
    <row r="74" ht="15" customHeight="1">
      <c r="A74" t="inlineStr">
        <is>
          <t>A 60552-2019</t>
        </is>
      </c>
      <c r="B74" s="1" t="n">
        <v>43781</v>
      </c>
      <c r="C74" s="1" t="n">
        <v>45203</v>
      </c>
      <c r="D74" t="inlineStr">
        <is>
          <t>GÄVLEBORGS LÄN</t>
        </is>
      </c>
      <c r="E74" t="inlineStr">
        <is>
          <t>HOFORS</t>
        </is>
      </c>
      <c r="F74" t="inlineStr">
        <is>
          <t>Sveaskog</t>
        </is>
      </c>
      <c r="G74" t="n">
        <v>0.6</v>
      </c>
      <c r="H74" t="n">
        <v>0</v>
      </c>
      <c r="I74" t="n">
        <v>0</v>
      </c>
      <c r="J74" t="n">
        <v>0</v>
      </c>
      <c r="K74" t="n">
        <v>0</v>
      </c>
      <c r="L74" t="n">
        <v>0</v>
      </c>
      <c r="M74" t="n">
        <v>0</v>
      </c>
      <c r="N74" t="n">
        <v>0</v>
      </c>
      <c r="O74" t="n">
        <v>0</v>
      </c>
      <c r="P74" t="n">
        <v>0</v>
      </c>
      <c r="Q74" t="n">
        <v>0</v>
      </c>
      <c r="R74" s="2" t="inlineStr"/>
    </row>
    <row r="75" ht="15" customHeight="1">
      <c r="A75" t="inlineStr">
        <is>
          <t>A 61168-2019</t>
        </is>
      </c>
      <c r="B75" s="1" t="n">
        <v>43782</v>
      </c>
      <c r="C75" s="1" t="n">
        <v>45203</v>
      </c>
      <c r="D75" t="inlineStr">
        <is>
          <t>GÄVLEBORGS LÄN</t>
        </is>
      </c>
      <c r="E75" t="inlineStr">
        <is>
          <t>HOFORS</t>
        </is>
      </c>
      <c r="G75" t="n">
        <v>2.9</v>
      </c>
      <c r="H75" t="n">
        <v>0</v>
      </c>
      <c r="I75" t="n">
        <v>0</v>
      </c>
      <c r="J75" t="n">
        <v>0</v>
      </c>
      <c r="K75" t="n">
        <v>0</v>
      </c>
      <c r="L75" t="n">
        <v>0</v>
      </c>
      <c r="M75" t="n">
        <v>0</v>
      </c>
      <c r="N75" t="n">
        <v>0</v>
      </c>
      <c r="O75" t="n">
        <v>0</v>
      </c>
      <c r="P75" t="n">
        <v>0</v>
      </c>
      <c r="Q75" t="n">
        <v>0</v>
      </c>
      <c r="R75" s="2" t="inlineStr"/>
    </row>
    <row r="76" ht="15" customHeight="1">
      <c r="A76" t="inlineStr">
        <is>
          <t>A 62091-2019</t>
        </is>
      </c>
      <c r="B76" s="1" t="n">
        <v>43782</v>
      </c>
      <c r="C76" s="1" t="n">
        <v>45203</v>
      </c>
      <c r="D76" t="inlineStr">
        <is>
          <t>GÄVLEBORGS LÄN</t>
        </is>
      </c>
      <c r="E76" t="inlineStr">
        <is>
          <t>HOFORS</t>
        </is>
      </c>
      <c r="G76" t="n">
        <v>5</v>
      </c>
      <c r="H76" t="n">
        <v>0</v>
      </c>
      <c r="I76" t="n">
        <v>0</v>
      </c>
      <c r="J76" t="n">
        <v>0</v>
      </c>
      <c r="K76" t="n">
        <v>0</v>
      </c>
      <c r="L76" t="n">
        <v>0</v>
      </c>
      <c r="M76" t="n">
        <v>0</v>
      </c>
      <c r="N76" t="n">
        <v>0</v>
      </c>
      <c r="O76" t="n">
        <v>0</v>
      </c>
      <c r="P76" t="n">
        <v>0</v>
      </c>
      <c r="Q76" t="n">
        <v>0</v>
      </c>
      <c r="R76" s="2" t="inlineStr"/>
    </row>
    <row r="77" ht="15" customHeight="1">
      <c r="A77" t="inlineStr">
        <is>
          <t>A 63588-2019</t>
        </is>
      </c>
      <c r="B77" s="1" t="n">
        <v>43795</v>
      </c>
      <c r="C77" s="1" t="n">
        <v>45203</v>
      </c>
      <c r="D77" t="inlineStr">
        <is>
          <t>GÄVLEBORGS LÄN</t>
        </is>
      </c>
      <c r="E77" t="inlineStr">
        <is>
          <t>HOFORS</t>
        </is>
      </c>
      <c r="G77" t="n">
        <v>1.5</v>
      </c>
      <c r="H77" t="n">
        <v>0</v>
      </c>
      <c r="I77" t="n">
        <v>0</v>
      </c>
      <c r="J77" t="n">
        <v>0</v>
      </c>
      <c r="K77" t="n">
        <v>0</v>
      </c>
      <c r="L77" t="n">
        <v>0</v>
      </c>
      <c r="M77" t="n">
        <v>0</v>
      </c>
      <c r="N77" t="n">
        <v>0</v>
      </c>
      <c r="O77" t="n">
        <v>0</v>
      </c>
      <c r="P77" t="n">
        <v>0</v>
      </c>
      <c r="Q77" t="n">
        <v>0</v>
      </c>
      <c r="R77" s="2" t="inlineStr"/>
    </row>
    <row r="78" ht="15" customHeight="1">
      <c r="A78" t="inlineStr">
        <is>
          <t>A 63585-2019</t>
        </is>
      </c>
      <c r="B78" s="1" t="n">
        <v>43795</v>
      </c>
      <c r="C78" s="1" t="n">
        <v>45203</v>
      </c>
      <c r="D78" t="inlineStr">
        <is>
          <t>GÄVLEBORGS LÄN</t>
        </is>
      </c>
      <c r="E78" t="inlineStr">
        <is>
          <t>HOFORS</t>
        </is>
      </c>
      <c r="G78" t="n">
        <v>2.2</v>
      </c>
      <c r="H78" t="n">
        <v>0</v>
      </c>
      <c r="I78" t="n">
        <v>0</v>
      </c>
      <c r="J78" t="n">
        <v>0</v>
      </c>
      <c r="K78" t="n">
        <v>0</v>
      </c>
      <c r="L78" t="n">
        <v>0</v>
      </c>
      <c r="M78" t="n">
        <v>0</v>
      </c>
      <c r="N78" t="n">
        <v>0</v>
      </c>
      <c r="O78" t="n">
        <v>0</v>
      </c>
      <c r="P78" t="n">
        <v>0</v>
      </c>
      <c r="Q78" t="n">
        <v>0</v>
      </c>
      <c r="R78" s="2" t="inlineStr"/>
    </row>
    <row r="79" ht="15" customHeight="1">
      <c r="A79" t="inlineStr">
        <is>
          <t>A 6678-2020</t>
        </is>
      </c>
      <c r="B79" s="1" t="n">
        <v>43867</v>
      </c>
      <c r="C79" s="1" t="n">
        <v>45203</v>
      </c>
      <c r="D79" t="inlineStr">
        <is>
          <t>GÄVLEBORGS LÄN</t>
        </is>
      </c>
      <c r="E79" t="inlineStr">
        <is>
          <t>HOFORS</t>
        </is>
      </c>
      <c r="F79" t="inlineStr">
        <is>
          <t>Sveaskog</t>
        </is>
      </c>
      <c r="G79" t="n">
        <v>0.5</v>
      </c>
      <c r="H79" t="n">
        <v>0</v>
      </c>
      <c r="I79" t="n">
        <v>0</v>
      </c>
      <c r="J79" t="n">
        <v>0</v>
      </c>
      <c r="K79" t="n">
        <v>0</v>
      </c>
      <c r="L79" t="n">
        <v>0</v>
      </c>
      <c r="M79" t="n">
        <v>0</v>
      </c>
      <c r="N79" t="n">
        <v>0</v>
      </c>
      <c r="O79" t="n">
        <v>0</v>
      </c>
      <c r="P79" t="n">
        <v>0</v>
      </c>
      <c r="Q79" t="n">
        <v>0</v>
      </c>
      <c r="R79" s="2" t="inlineStr"/>
    </row>
    <row r="80" ht="15" customHeight="1">
      <c r="A80" t="inlineStr">
        <is>
          <t>A 6645-2020</t>
        </is>
      </c>
      <c r="B80" s="1" t="n">
        <v>43867</v>
      </c>
      <c r="C80" s="1" t="n">
        <v>45203</v>
      </c>
      <c r="D80" t="inlineStr">
        <is>
          <t>GÄVLEBORGS LÄN</t>
        </is>
      </c>
      <c r="E80" t="inlineStr">
        <is>
          <t>HOFORS</t>
        </is>
      </c>
      <c r="G80" t="n">
        <v>0.6</v>
      </c>
      <c r="H80" t="n">
        <v>0</v>
      </c>
      <c r="I80" t="n">
        <v>0</v>
      </c>
      <c r="J80" t="n">
        <v>0</v>
      </c>
      <c r="K80" t="n">
        <v>0</v>
      </c>
      <c r="L80" t="n">
        <v>0</v>
      </c>
      <c r="M80" t="n">
        <v>0</v>
      </c>
      <c r="N80" t="n">
        <v>0</v>
      </c>
      <c r="O80" t="n">
        <v>0</v>
      </c>
      <c r="P80" t="n">
        <v>0</v>
      </c>
      <c r="Q80" t="n">
        <v>0</v>
      </c>
      <c r="R80" s="2" t="inlineStr"/>
    </row>
    <row r="81" ht="15" customHeight="1">
      <c r="A81" t="inlineStr">
        <is>
          <t>A 11133-2020</t>
        </is>
      </c>
      <c r="B81" s="1" t="n">
        <v>43889</v>
      </c>
      <c r="C81" s="1" t="n">
        <v>45203</v>
      </c>
      <c r="D81" t="inlineStr">
        <is>
          <t>GÄVLEBORGS LÄN</t>
        </is>
      </c>
      <c r="E81" t="inlineStr">
        <is>
          <t>HOFORS</t>
        </is>
      </c>
      <c r="F81" t="inlineStr">
        <is>
          <t>Sveaskog</t>
        </is>
      </c>
      <c r="G81" t="n">
        <v>0.3</v>
      </c>
      <c r="H81" t="n">
        <v>0</v>
      </c>
      <c r="I81" t="n">
        <v>0</v>
      </c>
      <c r="J81" t="n">
        <v>0</v>
      </c>
      <c r="K81" t="n">
        <v>0</v>
      </c>
      <c r="L81" t="n">
        <v>0</v>
      </c>
      <c r="M81" t="n">
        <v>0</v>
      </c>
      <c r="N81" t="n">
        <v>0</v>
      </c>
      <c r="O81" t="n">
        <v>0</v>
      </c>
      <c r="P81" t="n">
        <v>0</v>
      </c>
      <c r="Q81" t="n">
        <v>0</v>
      </c>
      <c r="R81" s="2" t="inlineStr"/>
    </row>
    <row r="82" ht="15" customHeight="1">
      <c r="A82" t="inlineStr">
        <is>
          <t>A 11130-2020</t>
        </is>
      </c>
      <c r="B82" s="1" t="n">
        <v>43889</v>
      </c>
      <c r="C82" s="1" t="n">
        <v>45203</v>
      </c>
      <c r="D82" t="inlineStr">
        <is>
          <t>GÄVLEBORGS LÄN</t>
        </is>
      </c>
      <c r="E82" t="inlineStr">
        <is>
          <t>HOFORS</t>
        </is>
      </c>
      <c r="F82" t="inlineStr">
        <is>
          <t>Sveaskog</t>
        </is>
      </c>
      <c r="G82" t="n">
        <v>0.1</v>
      </c>
      <c r="H82" t="n">
        <v>0</v>
      </c>
      <c r="I82" t="n">
        <v>0</v>
      </c>
      <c r="J82" t="n">
        <v>0</v>
      </c>
      <c r="K82" t="n">
        <v>0</v>
      </c>
      <c r="L82" t="n">
        <v>0</v>
      </c>
      <c r="M82" t="n">
        <v>0</v>
      </c>
      <c r="N82" t="n">
        <v>0</v>
      </c>
      <c r="O82" t="n">
        <v>0</v>
      </c>
      <c r="P82" t="n">
        <v>0</v>
      </c>
      <c r="Q82" t="n">
        <v>0</v>
      </c>
      <c r="R82" s="2" t="inlineStr"/>
    </row>
    <row r="83" ht="15" customHeight="1">
      <c r="A83" t="inlineStr">
        <is>
          <t>A 11131-2020</t>
        </is>
      </c>
      <c r="B83" s="1" t="n">
        <v>43889</v>
      </c>
      <c r="C83" s="1" t="n">
        <v>45203</v>
      </c>
      <c r="D83" t="inlineStr">
        <is>
          <t>GÄVLEBORGS LÄN</t>
        </is>
      </c>
      <c r="E83" t="inlineStr">
        <is>
          <t>HOFORS</t>
        </is>
      </c>
      <c r="F83" t="inlineStr">
        <is>
          <t>Sveaskog</t>
        </is>
      </c>
      <c r="G83" t="n">
        <v>0.3</v>
      </c>
      <c r="H83" t="n">
        <v>0</v>
      </c>
      <c r="I83" t="n">
        <v>0</v>
      </c>
      <c r="J83" t="n">
        <v>0</v>
      </c>
      <c r="K83" t="n">
        <v>0</v>
      </c>
      <c r="L83" t="n">
        <v>0</v>
      </c>
      <c r="M83" t="n">
        <v>0</v>
      </c>
      <c r="N83" t="n">
        <v>0</v>
      </c>
      <c r="O83" t="n">
        <v>0</v>
      </c>
      <c r="P83" t="n">
        <v>0</v>
      </c>
      <c r="Q83" t="n">
        <v>0</v>
      </c>
      <c r="R83" s="2" t="inlineStr"/>
    </row>
    <row r="84" ht="15" customHeight="1">
      <c r="A84" t="inlineStr">
        <is>
          <t>A 12406-2020</t>
        </is>
      </c>
      <c r="B84" s="1" t="n">
        <v>43896</v>
      </c>
      <c r="C84" s="1" t="n">
        <v>45203</v>
      </c>
      <c r="D84" t="inlineStr">
        <is>
          <t>GÄVLEBORGS LÄN</t>
        </is>
      </c>
      <c r="E84" t="inlineStr">
        <is>
          <t>HOFORS</t>
        </is>
      </c>
      <c r="G84" t="n">
        <v>0.9</v>
      </c>
      <c r="H84" t="n">
        <v>0</v>
      </c>
      <c r="I84" t="n">
        <v>0</v>
      </c>
      <c r="J84" t="n">
        <v>0</v>
      </c>
      <c r="K84" t="n">
        <v>0</v>
      </c>
      <c r="L84" t="n">
        <v>0</v>
      </c>
      <c r="M84" t="n">
        <v>0</v>
      </c>
      <c r="N84" t="n">
        <v>0</v>
      </c>
      <c r="O84" t="n">
        <v>0</v>
      </c>
      <c r="P84" t="n">
        <v>0</v>
      </c>
      <c r="Q84" t="n">
        <v>0</v>
      </c>
      <c r="R84" s="2" t="inlineStr"/>
    </row>
    <row r="85" ht="15" customHeight="1">
      <c r="A85" t="inlineStr">
        <is>
          <t>A 28681-2020</t>
        </is>
      </c>
      <c r="B85" s="1" t="n">
        <v>43999</v>
      </c>
      <c r="C85" s="1" t="n">
        <v>45203</v>
      </c>
      <c r="D85" t="inlineStr">
        <is>
          <t>GÄVLEBORGS LÄN</t>
        </is>
      </c>
      <c r="E85" t="inlineStr">
        <is>
          <t>HOFORS</t>
        </is>
      </c>
      <c r="F85" t="inlineStr">
        <is>
          <t>Sveaskog</t>
        </is>
      </c>
      <c r="G85" t="n">
        <v>1.6</v>
      </c>
      <c r="H85" t="n">
        <v>0</v>
      </c>
      <c r="I85" t="n">
        <v>0</v>
      </c>
      <c r="J85" t="n">
        <v>0</v>
      </c>
      <c r="K85" t="n">
        <v>0</v>
      </c>
      <c r="L85" t="n">
        <v>0</v>
      </c>
      <c r="M85" t="n">
        <v>0</v>
      </c>
      <c r="N85" t="n">
        <v>0</v>
      </c>
      <c r="O85" t="n">
        <v>0</v>
      </c>
      <c r="P85" t="n">
        <v>0</v>
      </c>
      <c r="Q85" t="n">
        <v>0</v>
      </c>
      <c r="R85" s="2" t="inlineStr"/>
    </row>
    <row r="86" ht="15" customHeight="1">
      <c r="A86" t="inlineStr">
        <is>
          <t>A 29321-2020</t>
        </is>
      </c>
      <c r="B86" s="1" t="n">
        <v>44000</v>
      </c>
      <c r="C86" s="1" t="n">
        <v>45203</v>
      </c>
      <c r="D86" t="inlineStr">
        <is>
          <t>GÄVLEBORGS LÄN</t>
        </is>
      </c>
      <c r="E86" t="inlineStr">
        <is>
          <t>HOFORS</t>
        </is>
      </c>
      <c r="G86" t="n">
        <v>7.1</v>
      </c>
      <c r="H86" t="n">
        <v>0</v>
      </c>
      <c r="I86" t="n">
        <v>0</v>
      </c>
      <c r="J86" t="n">
        <v>0</v>
      </c>
      <c r="K86" t="n">
        <v>0</v>
      </c>
      <c r="L86" t="n">
        <v>0</v>
      </c>
      <c r="M86" t="n">
        <v>0</v>
      </c>
      <c r="N86" t="n">
        <v>0</v>
      </c>
      <c r="O86" t="n">
        <v>0</v>
      </c>
      <c r="P86" t="n">
        <v>0</v>
      </c>
      <c r="Q86" t="n">
        <v>0</v>
      </c>
      <c r="R86" s="2" t="inlineStr"/>
    </row>
    <row r="87" ht="15" customHeight="1">
      <c r="A87" t="inlineStr">
        <is>
          <t>A 31794-2020</t>
        </is>
      </c>
      <c r="B87" s="1" t="n">
        <v>44014</v>
      </c>
      <c r="C87" s="1" t="n">
        <v>45203</v>
      </c>
      <c r="D87" t="inlineStr">
        <is>
          <t>GÄVLEBORGS LÄN</t>
        </is>
      </c>
      <c r="E87" t="inlineStr">
        <is>
          <t>HOFORS</t>
        </is>
      </c>
      <c r="F87" t="inlineStr">
        <is>
          <t>Sveaskog</t>
        </is>
      </c>
      <c r="G87" t="n">
        <v>2</v>
      </c>
      <c r="H87" t="n">
        <v>0</v>
      </c>
      <c r="I87" t="n">
        <v>0</v>
      </c>
      <c r="J87" t="n">
        <v>0</v>
      </c>
      <c r="K87" t="n">
        <v>0</v>
      </c>
      <c r="L87" t="n">
        <v>0</v>
      </c>
      <c r="M87" t="n">
        <v>0</v>
      </c>
      <c r="N87" t="n">
        <v>0</v>
      </c>
      <c r="O87" t="n">
        <v>0</v>
      </c>
      <c r="P87" t="n">
        <v>0</v>
      </c>
      <c r="Q87" t="n">
        <v>0</v>
      </c>
      <c r="R87" s="2" t="inlineStr"/>
    </row>
    <row r="88" ht="15" customHeight="1">
      <c r="A88" t="inlineStr">
        <is>
          <t>A 32342-2020</t>
        </is>
      </c>
      <c r="B88" s="1" t="n">
        <v>44016</v>
      </c>
      <c r="C88" s="1" t="n">
        <v>45203</v>
      </c>
      <c r="D88" t="inlineStr">
        <is>
          <t>GÄVLEBORGS LÄN</t>
        </is>
      </c>
      <c r="E88" t="inlineStr">
        <is>
          <t>HOFORS</t>
        </is>
      </c>
      <c r="F88" t="inlineStr">
        <is>
          <t>Sveaskog</t>
        </is>
      </c>
      <c r="G88" t="n">
        <v>8.199999999999999</v>
      </c>
      <c r="H88" t="n">
        <v>0</v>
      </c>
      <c r="I88" t="n">
        <v>0</v>
      </c>
      <c r="J88" t="n">
        <v>0</v>
      </c>
      <c r="K88" t="n">
        <v>0</v>
      </c>
      <c r="L88" t="n">
        <v>0</v>
      </c>
      <c r="M88" t="n">
        <v>0</v>
      </c>
      <c r="N88" t="n">
        <v>0</v>
      </c>
      <c r="O88" t="n">
        <v>0</v>
      </c>
      <c r="P88" t="n">
        <v>0</v>
      </c>
      <c r="Q88" t="n">
        <v>0</v>
      </c>
      <c r="R88" s="2" t="inlineStr"/>
    </row>
    <row r="89" ht="15" customHeight="1">
      <c r="A89" t="inlineStr">
        <is>
          <t>A 36111-2020</t>
        </is>
      </c>
      <c r="B89" s="1" t="n">
        <v>44048</v>
      </c>
      <c r="C89" s="1" t="n">
        <v>45203</v>
      </c>
      <c r="D89" t="inlineStr">
        <is>
          <t>GÄVLEBORGS LÄN</t>
        </is>
      </c>
      <c r="E89" t="inlineStr">
        <is>
          <t>HOFORS</t>
        </is>
      </c>
      <c r="G89" t="n">
        <v>1.3</v>
      </c>
      <c r="H89" t="n">
        <v>0</v>
      </c>
      <c r="I89" t="n">
        <v>0</v>
      </c>
      <c r="J89" t="n">
        <v>0</v>
      </c>
      <c r="K89" t="n">
        <v>0</v>
      </c>
      <c r="L89" t="n">
        <v>0</v>
      </c>
      <c r="M89" t="n">
        <v>0</v>
      </c>
      <c r="N89" t="n">
        <v>0</v>
      </c>
      <c r="O89" t="n">
        <v>0</v>
      </c>
      <c r="P89" t="n">
        <v>0</v>
      </c>
      <c r="Q89" t="n">
        <v>0</v>
      </c>
      <c r="R89" s="2" t="inlineStr"/>
    </row>
    <row r="90" ht="15" customHeight="1">
      <c r="A90" t="inlineStr">
        <is>
          <t>A 36467-2020</t>
        </is>
      </c>
      <c r="B90" s="1" t="n">
        <v>44049</v>
      </c>
      <c r="C90" s="1" t="n">
        <v>45203</v>
      </c>
      <c r="D90" t="inlineStr">
        <is>
          <t>GÄVLEBORGS LÄN</t>
        </is>
      </c>
      <c r="E90" t="inlineStr">
        <is>
          <t>HOFORS</t>
        </is>
      </c>
      <c r="F90" t="inlineStr">
        <is>
          <t>Sveaskog</t>
        </is>
      </c>
      <c r="G90" t="n">
        <v>1.3</v>
      </c>
      <c r="H90" t="n">
        <v>0</v>
      </c>
      <c r="I90" t="n">
        <v>0</v>
      </c>
      <c r="J90" t="n">
        <v>0</v>
      </c>
      <c r="K90" t="n">
        <v>0</v>
      </c>
      <c r="L90" t="n">
        <v>0</v>
      </c>
      <c r="M90" t="n">
        <v>0</v>
      </c>
      <c r="N90" t="n">
        <v>0</v>
      </c>
      <c r="O90" t="n">
        <v>0</v>
      </c>
      <c r="P90" t="n">
        <v>0</v>
      </c>
      <c r="Q90" t="n">
        <v>0</v>
      </c>
      <c r="R90" s="2" t="inlineStr"/>
    </row>
    <row r="91" ht="15" customHeight="1">
      <c r="A91" t="inlineStr">
        <is>
          <t>A 37851-2020</t>
        </is>
      </c>
      <c r="B91" s="1" t="n">
        <v>44057</v>
      </c>
      <c r="C91" s="1" t="n">
        <v>45203</v>
      </c>
      <c r="D91" t="inlineStr">
        <is>
          <t>GÄVLEBORGS LÄN</t>
        </is>
      </c>
      <c r="E91" t="inlineStr">
        <is>
          <t>HOFORS</t>
        </is>
      </c>
      <c r="G91" t="n">
        <v>0.5</v>
      </c>
      <c r="H91" t="n">
        <v>0</v>
      </c>
      <c r="I91" t="n">
        <v>0</v>
      </c>
      <c r="J91" t="n">
        <v>0</v>
      </c>
      <c r="K91" t="n">
        <v>0</v>
      </c>
      <c r="L91" t="n">
        <v>0</v>
      </c>
      <c r="M91" t="n">
        <v>0</v>
      </c>
      <c r="N91" t="n">
        <v>0</v>
      </c>
      <c r="O91" t="n">
        <v>0</v>
      </c>
      <c r="P91" t="n">
        <v>0</v>
      </c>
      <c r="Q91" t="n">
        <v>0</v>
      </c>
      <c r="R91" s="2" t="inlineStr"/>
    </row>
    <row r="92" ht="15" customHeight="1">
      <c r="A92" t="inlineStr">
        <is>
          <t>A 42959-2020</t>
        </is>
      </c>
      <c r="B92" s="1" t="n">
        <v>44078</v>
      </c>
      <c r="C92" s="1" t="n">
        <v>45203</v>
      </c>
      <c r="D92" t="inlineStr">
        <is>
          <t>GÄVLEBORGS LÄN</t>
        </is>
      </c>
      <c r="E92" t="inlineStr">
        <is>
          <t>HOFORS</t>
        </is>
      </c>
      <c r="G92" t="n">
        <v>0.7</v>
      </c>
      <c r="H92" t="n">
        <v>0</v>
      </c>
      <c r="I92" t="n">
        <v>0</v>
      </c>
      <c r="J92" t="n">
        <v>0</v>
      </c>
      <c r="K92" t="n">
        <v>0</v>
      </c>
      <c r="L92" t="n">
        <v>0</v>
      </c>
      <c r="M92" t="n">
        <v>0</v>
      </c>
      <c r="N92" t="n">
        <v>0</v>
      </c>
      <c r="O92" t="n">
        <v>0</v>
      </c>
      <c r="P92" t="n">
        <v>0</v>
      </c>
      <c r="Q92" t="n">
        <v>0</v>
      </c>
      <c r="R92" s="2" t="inlineStr"/>
    </row>
    <row r="93" ht="15" customHeight="1">
      <c r="A93" t="inlineStr">
        <is>
          <t>A 43907-2020</t>
        </is>
      </c>
      <c r="B93" s="1" t="n">
        <v>44083</v>
      </c>
      <c r="C93" s="1" t="n">
        <v>45203</v>
      </c>
      <c r="D93" t="inlineStr">
        <is>
          <t>GÄVLEBORGS LÄN</t>
        </is>
      </c>
      <c r="E93" t="inlineStr">
        <is>
          <t>HOFORS</t>
        </is>
      </c>
      <c r="F93" t="inlineStr">
        <is>
          <t>Sveaskog</t>
        </is>
      </c>
      <c r="G93" t="n">
        <v>0.6</v>
      </c>
      <c r="H93" t="n">
        <v>0</v>
      </c>
      <c r="I93" t="n">
        <v>0</v>
      </c>
      <c r="J93" t="n">
        <v>0</v>
      </c>
      <c r="K93" t="n">
        <v>0</v>
      </c>
      <c r="L93" t="n">
        <v>0</v>
      </c>
      <c r="M93" t="n">
        <v>0</v>
      </c>
      <c r="N93" t="n">
        <v>0</v>
      </c>
      <c r="O93" t="n">
        <v>0</v>
      </c>
      <c r="P93" t="n">
        <v>0</v>
      </c>
      <c r="Q93" t="n">
        <v>0</v>
      </c>
      <c r="R93" s="2" t="inlineStr"/>
    </row>
    <row r="94" ht="15" customHeight="1">
      <c r="A94" t="inlineStr">
        <is>
          <t>A 44230-2020</t>
        </is>
      </c>
      <c r="B94" s="1" t="n">
        <v>44084</v>
      </c>
      <c r="C94" s="1" t="n">
        <v>45203</v>
      </c>
      <c r="D94" t="inlineStr">
        <is>
          <t>GÄVLEBORGS LÄN</t>
        </is>
      </c>
      <c r="E94" t="inlineStr">
        <is>
          <t>HOFORS</t>
        </is>
      </c>
      <c r="G94" t="n">
        <v>9.4</v>
      </c>
      <c r="H94" t="n">
        <v>0</v>
      </c>
      <c r="I94" t="n">
        <v>0</v>
      </c>
      <c r="J94" t="n">
        <v>0</v>
      </c>
      <c r="K94" t="n">
        <v>0</v>
      </c>
      <c r="L94" t="n">
        <v>0</v>
      </c>
      <c r="M94" t="n">
        <v>0</v>
      </c>
      <c r="N94" t="n">
        <v>0</v>
      </c>
      <c r="O94" t="n">
        <v>0</v>
      </c>
      <c r="P94" t="n">
        <v>0</v>
      </c>
      <c r="Q94" t="n">
        <v>0</v>
      </c>
      <c r="R94" s="2" t="inlineStr"/>
    </row>
    <row r="95" ht="15" customHeight="1">
      <c r="A95" t="inlineStr">
        <is>
          <t>A 46274-2020</t>
        </is>
      </c>
      <c r="B95" s="1" t="n">
        <v>44092</v>
      </c>
      <c r="C95" s="1" t="n">
        <v>45203</v>
      </c>
      <c r="D95" t="inlineStr">
        <is>
          <t>GÄVLEBORGS LÄN</t>
        </is>
      </c>
      <c r="E95" t="inlineStr">
        <is>
          <t>HOFORS</t>
        </is>
      </c>
      <c r="F95" t="inlineStr">
        <is>
          <t>Sveaskog</t>
        </is>
      </c>
      <c r="G95" t="n">
        <v>1.2</v>
      </c>
      <c r="H95" t="n">
        <v>0</v>
      </c>
      <c r="I95" t="n">
        <v>0</v>
      </c>
      <c r="J95" t="n">
        <v>0</v>
      </c>
      <c r="K95" t="n">
        <v>0</v>
      </c>
      <c r="L95" t="n">
        <v>0</v>
      </c>
      <c r="M95" t="n">
        <v>0</v>
      </c>
      <c r="N95" t="n">
        <v>0</v>
      </c>
      <c r="O95" t="n">
        <v>0</v>
      </c>
      <c r="P95" t="n">
        <v>0</v>
      </c>
      <c r="Q95" t="n">
        <v>0</v>
      </c>
      <c r="R95" s="2" t="inlineStr"/>
    </row>
    <row r="96" ht="15" customHeight="1">
      <c r="A96" t="inlineStr">
        <is>
          <t>A 46269-2020</t>
        </is>
      </c>
      <c r="B96" s="1" t="n">
        <v>44092</v>
      </c>
      <c r="C96" s="1" t="n">
        <v>45203</v>
      </c>
      <c r="D96" t="inlineStr">
        <is>
          <t>GÄVLEBORGS LÄN</t>
        </is>
      </c>
      <c r="E96" t="inlineStr">
        <is>
          <t>HOFORS</t>
        </is>
      </c>
      <c r="F96" t="inlineStr">
        <is>
          <t>Sveaskog</t>
        </is>
      </c>
      <c r="G96" t="n">
        <v>1.7</v>
      </c>
      <c r="H96" t="n">
        <v>0</v>
      </c>
      <c r="I96" t="n">
        <v>0</v>
      </c>
      <c r="J96" t="n">
        <v>0</v>
      </c>
      <c r="K96" t="n">
        <v>0</v>
      </c>
      <c r="L96" t="n">
        <v>0</v>
      </c>
      <c r="M96" t="n">
        <v>0</v>
      </c>
      <c r="N96" t="n">
        <v>0</v>
      </c>
      <c r="O96" t="n">
        <v>0</v>
      </c>
      <c r="P96" t="n">
        <v>0</v>
      </c>
      <c r="Q96" t="n">
        <v>0</v>
      </c>
      <c r="R96" s="2" t="inlineStr"/>
    </row>
    <row r="97" ht="15" customHeight="1">
      <c r="A97" t="inlineStr">
        <is>
          <t>A 46281-2020</t>
        </is>
      </c>
      <c r="B97" s="1" t="n">
        <v>44092</v>
      </c>
      <c r="C97" s="1" t="n">
        <v>45203</v>
      </c>
      <c r="D97" t="inlineStr">
        <is>
          <t>GÄVLEBORGS LÄN</t>
        </is>
      </c>
      <c r="E97" t="inlineStr">
        <is>
          <t>HOFORS</t>
        </is>
      </c>
      <c r="F97" t="inlineStr">
        <is>
          <t>Sveaskog</t>
        </is>
      </c>
      <c r="G97" t="n">
        <v>2.2</v>
      </c>
      <c r="H97" t="n">
        <v>0</v>
      </c>
      <c r="I97" t="n">
        <v>0</v>
      </c>
      <c r="J97" t="n">
        <v>0</v>
      </c>
      <c r="K97" t="n">
        <v>0</v>
      </c>
      <c r="L97" t="n">
        <v>0</v>
      </c>
      <c r="M97" t="n">
        <v>0</v>
      </c>
      <c r="N97" t="n">
        <v>0</v>
      </c>
      <c r="O97" t="n">
        <v>0</v>
      </c>
      <c r="P97" t="n">
        <v>0</v>
      </c>
      <c r="Q97" t="n">
        <v>0</v>
      </c>
      <c r="R97" s="2" t="inlineStr"/>
    </row>
    <row r="98" ht="15" customHeight="1">
      <c r="A98" t="inlineStr">
        <is>
          <t>A 46270-2020</t>
        </is>
      </c>
      <c r="B98" s="1" t="n">
        <v>44092</v>
      </c>
      <c r="C98" s="1" t="n">
        <v>45203</v>
      </c>
      <c r="D98" t="inlineStr">
        <is>
          <t>GÄVLEBORGS LÄN</t>
        </is>
      </c>
      <c r="E98" t="inlineStr">
        <is>
          <t>HOFORS</t>
        </is>
      </c>
      <c r="F98" t="inlineStr">
        <is>
          <t>Sveaskog</t>
        </is>
      </c>
      <c r="G98" t="n">
        <v>5.3</v>
      </c>
      <c r="H98" t="n">
        <v>0</v>
      </c>
      <c r="I98" t="n">
        <v>0</v>
      </c>
      <c r="J98" t="n">
        <v>0</v>
      </c>
      <c r="K98" t="n">
        <v>0</v>
      </c>
      <c r="L98" t="n">
        <v>0</v>
      </c>
      <c r="M98" t="n">
        <v>0</v>
      </c>
      <c r="N98" t="n">
        <v>0</v>
      </c>
      <c r="O98" t="n">
        <v>0</v>
      </c>
      <c r="P98" t="n">
        <v>0</v>
      </c>
      <c r="Q98" t="n">
        <v>0</v>
      </c>
      <c r="R98" s="2" t="inlineStr"/>
    </row>
    <row r="99" ht="15" customHeight="1">
      <c r="A99" t="inlineStr">
        <is>
          <t>A 46276-2020</t>
        </is>
      </c>
      <c r="B99" s="1" t="n">
        <v>44092</v>
      </c>
      <c r="C99" s="1" t="n">
        <v>45203</v>
      </c>
      <c r="D99" t="inlineStr">
        <is>
          <t>GÄVLEBORGS LÄN</t>
        </is>
      </c>
      <c r="E99" t="inlineStr">
        <is>
          <t>HOFORS</t>
        </is>
      </c>
      <c r="F99" t="inlineStr">
        <is>
          <t>Sveaskog</t>
        </is>
      </c>
      <c r="G99" t="n">
        <v>3.8</v>
      </c>
      <c r="H99" t="n">
        <v>0</v>
      </c>
      <c r="I99" t="n">
        <v>0</v>
      </c>
      <c r="J99" t="n">
        <v>0</v>
      </c>
      <c r="K99" t="n">
        <v>0</v>
      </c>
      <c r="L99" t="n">
        <v>0</v>
      </c>
      <c r="M99" t="n">
        <v>0</v>
      </c>
      <c r="N99" t="n">
        <v>0</v>
      </c>
      <c r="O99" t="n">
        <v>0</v>
      </c>
      <c r="P99" t="n">
        <v>0</v>
      </c>
      <c r="Q99" t="n">
        <v>0</v>
      </c>
      <c r="R99" s="2" t="inlineStr"/>
    </row>
    <row r="100" ht="15" customHeight="1">
      <c r="A100" t="inlineStr">
        <is>
          <t>A 46267-2020</t>
        </is>
      </c>
      <c r="B100" s="1" t="n">
        <v>44092</v>
      </c>
      <c r="C100" s="1" t="n">
        <v>45203</v>
      </c>
      <c r="D100" t="inlineStr">
        <is>
          <t>GÄVLEBORGS LÄN</t>
        </is>
      </c>
      <c r="E100" t="inlineStr">
        <is>
          <t>HOFORS</t>
        </is>
      </c>
      <c r="F100" t="inlineStr">
        <is>
          <t>Sveaskog</t>
        </is>
      </c>
      <c r="G100" t="n">
        <v>11.8</v>
      </c>
      <c r="H100" t="n">
        <v>0</v>
      </c>
      <c r="I100" t="n">
        <v>0</v>
      </c>
      <c r="J100" t="n">
        <v>0</v>
      </c>
      <c r="K100" t="n">
        <v>0</v>
      </c>
      <c r="L100" t="n">
        <v>0</v>
      </c>
      <c r="M100" t="n">
        <v>0</v>
      </c>
      <c r="N100" t="n">
        <v>0</v>
      </c>
      <c r="O100" t="n">
        <v>0</v>
      </c>
      <c r="P100" t="n">
        <v>0</v>
      </c>
      <c r="Q100" t="n">
        <v>0</v>
      </c>
      <c r="R100" s="2" t="inlineStr"/>
    </row>
    <row r="101" ht="15" customHeight="1">
      <c r="A101" t="inlineStr">
        <is>
          <t>A 46278-2020</t>
        </is>
      </c>
      <c r="B101" s="1" t="n">
        <v>44092</v>
      </c>
      <c r="C101" s="1" t="n">
        <v>45203</v>
      </c>
      <c r="D101" t="inlineStr">
        <is>
          <t>GÄVLEBORGS LÄN</t>
        </is>
      </c>
      <c r="E101" t="inlineStr">
        <is>
          <t>HOFORS</t>
        </is>
      </c>
      <c r="F101" t="inlineStr">
        <is>
          <t>Sveaskog</t>
        </is>
      </c>
      <c r="G101" t="n">
        <v>1.5</v>
      </c>
      <c r="H101" t="n">
        <v>0</v>
      </c>
      <c r="I101" t="n">
        <v>0</v>
      </c>
      <c r="J101" t="n">
        <v>0</v>
      </c>
      <c r="K101" t="n">
        <v>0</v>
      </c>
      <c r="L101" t="n">
        <v>0</v>
      </c>
      <c r="M101" t="n">
        <v>0</v>
      </c>
      <c r="N101" t="n">
        <v>0</v>
      </c>
      <c r="O101" t="n">
        <v>0</v>
      </c>
      <c r="P101" t="n">
        <v>0</v>
      </c>
      <c r="Q101" t="n">
        <v>0</v>
      </c>
      <c r="R101" s="2" t="inlineStr"/>
    </row>
    <row r="102" ht="15" customHeight="1">
      <c r="A102" t="inlineStr">
        <is>
          <t>A 49708-2020</t>
        </is>
      </c>
      <c r="B102" s="1" t="n">
        <v>44106</v>
      </c>
      <c r="C102" s="1" t="n">
        <v>45203</v>
      </c>
      <c r="D102" t="inlineStr">
        <is>
          <t>GÄVLEBORGS LÄN</t>
        </is>
      </c>
      <c r="E102" t="inlineStr">
        <is>
          <t>HOFORS</t>
        </is>
      </c>
      <c r="G102" t="n">
        <v>1.8</v>
      </c>
      <c r="H102" t="n">
        <v>0</v>
      </c>
      <c r="I102" t="n">
        <v>0</v>
      </c>
      <c r="J102" t="n">
        <v>0</v>
      </c>
      <c r="K102" t="n">
        <v>0</v>
      </c>
      <c r="L102" t="n">
        <v>0</v>
      </c>
      <c r="M102" t="n">
        <v>0</v>
      </c>
      <c r="N102" t="n">
        <v>0</v>
      </c>
      <c r="O102" t="n">
        <v>0</v>
      </c>
      <c r="P102" t="n">
        <v>0</v>
      </c>
      <c r="Q102" t="n">
        <v>0</v>
      </c>
      <c r="R102" s="2" t="inlineStr"/>
    </row>
    <row r="103" ht="15" customHeight="1">
      <c r="A103" t="inlineStr">
        <is>
          <t>A 55301-2020</t>
        </is>
      </c>
      <c r="B103" s="1" t="n">
        <v>44130</v>
      </c>
      <c r="C103" s="1" t="n">
        <v>45203</v>
      </c>
      <c r="D103" t="inlineStr">
        <is>
          <t>GÄVLEBORGS LÄN</t>
        </is>
      </c>
      <c r="E103" t="inlineStr">
        <is>
          <t>HOFORS</t>
        </is>
      </c>
      <c r="G103" t="n">
        <v>1.8</v>
      </c>
      <c r="H103" t="n">
        <v>0</v>
      </c>
      <c r="I103" t="n">
        <v>0</v>
      </c>
      <c r="J103" t="n">
        <v>0</v>
      </c>
      <c r="K103" t="n">
        <v>0</v>
      </c>
      <c r="L103" t="n">
        <v>0</v>
      </c>
      <c r="M103" t="n">
        <v>0</v>
      </c>
      <c r="N103" t="n">
        <v>0</v>
      </c>
      <c r="O103" t="n">
        <v>0</v>
      </c>
      <c r="P103" t="n">
        <v>0</v>
      </c>
      <c r="Q103" t="n">
        <v>0</v>
      </c>
      <c r="R103" s="2" t="inlineStr"/>
    </row>
    <row r="104" ht="15" customHeight="1">
      <c r="A104" t="inlineStr">
        <is>
          <t>A 56603-2020</t>
        </is>
      </c>
      <c r="B104" s="1" t="n">
        <v>44137</v>
      </c>
      <c r="C104" s="1" t="n">
        <v>45203</v>
      </c>
      <c r="D104" t="inlineStr">
        <is>
          <t>GÄVLEBORGS LÄN</t>
        </is>
      </c>
      <c r="E104" t="inlineStr">
        <is>
          <t>HOFORS</t>
        </is>
      </c>
      <c r="F104" t="inlineStr">
        <is>
          <t>Sveaskog</t>
        </is>
      </c>
      <c r="G104" t="n">
        <v>2.1</v>
      </c>
      <c r="H104" t="n">
        <v>0</v>
      </c>
      <c r="I104" t="n">
        <v>0</v>
      </c>
      <c r="J104" t="n">
        <v>0</v>
      </c>
      <c r="K104" t="n">
        <v>0</v>
      </c>
      <c r="L104" t="n">
        <v>0</v>
      </c>
      <c r="M104" t="n">
        <v>0</v>
      </c>
      <c r="N104" t="n">
        <v>0</v>
      </c>
      <c r="O104" t="n">
        <v>0</v>
      </c>
      <c r="P104" t="n">
        <v>0</v>
      </c>
      <c r="Q104" t="n">
        <v>0</v>
      </c>
      <c r="R104" s="2" t="inlineStr"/>
    </row>
    <row r="105" ht="15" customHeight="1">
      <c r="A105" t="inlineStr">
        <is>
          <t>A 56671-2020</t>
        </is>
      </c>
      <c r="B105" s="1" t="n">
        <v>44137</v>
      </c>
      <c r="C105" s="1" t="n">
        <v>45203</v>
      </c>
      <c r="D105" t="inlineStr">
        <is>
          <t>GÄVLEBORGS LÄN</t>
        </is>
      </c>
      <c r="E105" t="inlineStr">
        <is>
          <t>HOFORS</t>
        </is>
      </c>
      <c r="F105" t="inlineStr">
        <is>
          <t>Sveaskog</t>
        </is>
      </c>
      <c r="G105" t="n">
        <v>1.9</v>
      </c>
      <c r="H105" t="n">
        <v>0</v>
      </c>
      <c r="I105" t="n">
        <v>0</v>
      </c>
      <c r="J105" t="n">
        <v>0</v>
      </c>
      <c r="K105" t="n">
        <v>0</v>
      </c>
      <c r="L105" t="n">
        <v>0</v>
      </c>
      <c r="M105" t="n">
        <v>0</v>
      </c>
      <c r="N105" t="n">
        <v>0</v>
      </c>
      <c r="O105" t="n">
        <v>0</v>
      </c>
      <c r="P105" t="n">
        <v>0</v>
      </c>
      <c r="Q105" t="n">
        <v>0</v>
      </c>
      <c r="R105" s="2" t="inlineStr"/>
    </row>
    <row r="106" ht="15" customHeight="1">
      <c r="A106" t="inlineStr">
        <is>
          <t>A 58322-2020</t>
        </is>
      </c>
      <c r="B106" s="1" t="n">
        <v>44145</v>
      </c>
      <c r="C106" s="1" t="n">
        <v>45203</v>
      </c>
      <c r="D106" t="inlineStr">
        <is>
          <t>GÄVLEBORGS LÄN</t>
        </is>
      </c>
      <c r="E106" t="inlineStr">
        <is>
          <t>HOFORS</t>
        </is>
      </c>
      <c r="G106" t="n">
        <v>0.5</v>
      </c>
      <c r="H106" t="n">
        <v>0</v>
      </c>
      <c r="I106" t="n">
        <v>0</v>
      </c>
      <c r="J106" t="n">
        <v>0</v>
      </c>
      <c r="K106" t="n">
        <v>0</v>
      </c>
      <c r="L106" t="n">
        <v>0</v>
      </c>
      <c r="M106" t="n">
        <v>0</v>
      </c>
      <c r="N106" t="n">
        <v>0</v>
      </c>
      <c r="O106" t="n">
        <v>0</v>
      </c>
      <c r="P106" t="n">
        <v>0</v>
      </c>
      <c r="Q106" t="n">
        <v>0</v>
      </c>
      <c r="R106" s="2" t="inlineStr"/>
    </row>
    <row r="107" ht="15" customHeight="1">
      <c r="A107" t="inlineStr">
        <is>
          <t>A 61835-2020</t>
        </is>
      </c>
      <c r="B107" s="1" t="n">
        <v>44159</v>
      </c>
      <c r="C107" s="1" t="n">
        <v>45203</v>
      </c>
      <c r="D107" t="inlineStr">
        <is>
          <t>GÄVLEBORGS LÄN</t>
        </is>
      </c>
      <c r="E107" t="inlineStr">
        <is>
          <t>HOFORS</t>
        </is>
      </c>
      <c r="G107" t="n">
        <v>9.4</v>
      </c>
      <c r="H107" t="n">
        <v>0</v>
      </c>
      <c r="I107" t="n">
        <v>0</v>
      </c>
      <c r="J107" t="n">
        <v>0</v>
      </c>
      <c r="K107" t="n">
        <v>0</v>
      </c>
      <c r="L107" t="n">
        <v>0</v>
      </c>
      <c r="M107" t="n">
        <v>0</v>
      </c>
      <c r="N107" t="n">
        <v>0</v>
      </c>
      <c r="O107" t="n">
        <v>0</v>
      </c>
      <c r="P107" t="n">
        <v>0</v>
      </c>
      <c r="Q107" t="n">
        <v>0</v>
      </c>
      <c r="R107" s="2" t="inlineStr"/>
    </row>
    <row r="108" ht="15" customHeight="1">
      <c r="A108" t="inlineStr">
        <is>
          <t>A 61836-2020</t>
        </is>
      </c>
      <c r="B108" s="1" t="n">
        <v>44159</v>
      </c>
      <c r="C108" s="1" t="n">
        <v>45203</v>
      </c>
      <c r="D108" t="inlineStr">
        <is>
          <t>GÄVLEBORGS LÄN</t>
        </is>
      </c>
      <c r="E108" t="inlineStr">
        <is>
          <t>HOFORS</t>
        </is>
      </c>
      <c r="G108" t="n">
        <v>12.4</v>
      </c>
      <c r="H108" t="n">
        <v>0</v>
      </c>
      <c r="I108" t="n">
        <v>0</v>
      </c>
      <c r="J108" t="n">
        <v>0</v>
      </c>
      <c r="K108" t="n">
        <v>0</v>
      </c>
      <c r="L108" t="n">
        <v>0</v>
      </c>
      <c r="M108" t="n">
        <v>0</v>
      </c>
      <c r="N108" t="n">
        <v>0</v>
      </c>
      <c r="O108" t="n">
        <v>0</v>
      </c>
      <c r="P108" t="n">
        <v>0</v>
      </c>
      <c r="Q108" t="n">
        <v>0</v>
      </c>
      <c r="R108" s="2" t="inlineStr"/>
    </row>
    <row r="109" ht="15" customHeight="1">
      <c r="A109" t="inlineStr">
        <is>
          <t>A 62475-2020</t>
        </is>
      </c>
      <c r="B109" s="1" t="n">
        <v>44160</v>
      </c>
      <c r="C109" s="1" t="n">
        <v>45203</v>
      </c>
      <c r="D109" t="inlineStr">
        <is>
          <t>GÄVLEBORGS LÄN</t>
        </is>
      </c>
      <c r="E109" t="inlineStr">
        <is>
          <t>HOFORS</t>
        </is>
      </c>
      <c r="G109" t="n">
        <v>1.2</v>
      </c>
      <c r="H109" t="n">
        <v>0</v>
      </c>
      <c r="I109" t="n">
        <v>0</v>
      </c>
      <c r="J109" t="n">
        <v>0</v>
      </c>
      <c r="K109" t="n">
        <v>0</v>
      </c>
      <c r="L109" t="n">
        <v>0</v>
      </c>
      <c r="M109" t="n">
        <v>0</v>
      </c>
      <c r="N109" t="n">
        <v>0</v>
      </c>
      <c r="O109" t="n">
        <v>0</v>
      </c>
      <c r="P109" t="n">
        <v>0</v>
      </c>
      <c r="Q109" t="n">
        <v>0</v>
      </c>
      <c r="R109" s="2" t="inlineStr"/>
    </row>
    <row r="110" ht="15" customHeight="1">
      <c r="A110" t="inlineStr">
        <is>
          <t>A 63951-2020</t>
        </is>
      </c>
      <c r="B110" s="1" t="n">
        <v>44167</v>
      </c>
      <c r="C110" s="1" t="n">
        <v>45203</v>
      </c>
      <c r="D110" t="inlineStr">
        <is>
          <t>GÄVLEBORGS LÄN</t>
        </is>
      </c>
      <c r="E110" t="inlineStr">
        <is>
          <t>HOFORS</t>
        </is>
      </c>
      <c r="G110" t="n">
        <v>3.2</v>
      </c>
      <c r="H110" t="n">
        <v>0</v>
      </c>
      <c r="I110" t="n">
        <v>0</v>
      </c>
      <c r="J110" t="n">
        <v>0</v>
      </c>
      <c r="K110" t="n">
        <v>0</v>
      </c>
      <c r="L110" t="n">
        <v>0</v>
      </c>
      <c r="M110" t="n">
        <v>0</v>
      </c>
      <c r="N110" t="n">
        <v>0</v>
      </c>
      <c r="O110" t="n">
        <v>0</v>
      </c>
      <c r="P110" t="n">
        <v>0</v>
      </c>
      <c r="Q110" t="n">
        <v>0</v>
      </c>
      <c r="R110" s="2" t="inlineStr"/>
    </row>
    <row r="111" ht="15" customHeight="1">
      <c r="A111" t="inlineStr">
        <is>
          <t>A 68397-2020</t>
        </is>
      </c>
      <c r="B111" s="1" t="n">
        <v>44186</v>
      </c>
      <c r="C111" s="1" t="n">
        <v>45203</v>
      </c>
      <c r="D111" t="inlineStr">
        <is>
          <t>GÄVLEBORGS LÄN</t>
        </is>
      </c>
      <c r="E111" t="inlineStr">
        <is>
          <t>HOFORS</t>
        </is>
      </c>
      <c r="G111" t="n">
        <v>4.1</v>
      </c>
      <c r="H111" t="n">
        <v>0</v>
      </c>
      <c r="I111" t="n">
        <v>0</v>
      </c>
      <c r="J111" t="n">
        <v>0</v>
      </c>
      <c r="K111" t="n">
        <v>0</v>
      </c>
      <c r="L111" t="n">
        <v>0</v>
      </c>
      <c r="M111" t="n">
        <v>0</v>
      </c>
      <c r="N111" t="n">
        <v>0</v>
      </c>
      <c r="O111" t="n">
        <v>0</v>
      </c>
      <c r="P111" t="n">
        <v>0</v>
      </c>
      <c r="Q111" t="n">
        <v>0</v>
      </c>
      <c r="R111" s="2" t="inlineStr"/>
    </row>
    <row r="112" ht="15" customHeight="1">
      <c r="A112" t="inlineStr">
        <is>
          <t>A 3802-2021</t>
        </is>
      </c>
      <c r="B112" s="1" t="n">
        <v>44221</v>
      </c>
      <c r="C112" s="1" t="n">
        <v>45203</v>
      </c>
      <c r="D112" t="inlineStr">
        <is>
          <t>GÄVLEBORGS LÄN</t>
        </is>
      </c>
      <c r="E112" t="inlineStr">
        <is>
          <t>HOFORS</t>
        </is>
      </c>
      <c r="G112" t="n">
        <v>0.7</v>
      </c>
      <c r="H112" t="n">
        <v>0</v>
      </c>
      <c r="I112" t="n">
        <v>0</v>
      </c>
      <c r="J112" t="n">
        <v>0</v>
      </c>
      <c r="K112" t="n">
        <v>0</v>
      </c>
      <c r="L112" t="n">
        <v>0</v>
      </c>
      <c r="M112" t="n">
        <v>0</v>
      </c>
      <c r="N112" t="n">
        <v>0</v>
      </c>
      <c r="O112" t="n">
        <v>0</v>
      </c>
      <c r="P112" t="n">
        <v>0</v>
      </c>
      <c r="Q112" t="n">
        <v>0</v>
      </c>
      <c r="R112" s="2" t="inlineStr"/>
    </row>
    <row r="113" ht="15" customHeight="1">
      <c r="A113" t="inlineStr">
        <is>
          <t>A 5557-2021</t>
        </is>
      </c>
      <c r="B113" s="1" t="n">
        <v>44230</v>
      </c>
      <c r="C113" s="1" t="n">
        <v>45203</v>
      </c>
      <c r="D113" t="inlineStr">
        <is>
          <t>GÄVLEBORGS LÄN</t>
        </is>
      </c>
      <c r="E113" t="inlineStr">
        <is>
          <t>HOFORS</t>
        </is>
      </c>
      <c r="G113" t="n">
        <v>4</v>
      </c>
      <c r="H113" t="n">
        <v>0</v>
      </c>
      <c r="I113" t="n">
        <v>0</v>
      </c>
      <c r="J113" t="n">
        <v>0</v>
      </c>
      <c r="K113" t="n">
        <v>0</v>
      </c>
      <c r="L113" t="n">
        <v>0</v>
      </c>
      <c r="M113" t="n">
        <v>0</v>
      </c>
      <c r="N113" t="n">
        <v>0</v>
      </c>
      <c r="O113" t="n">
        <v>0</v>
      </c>
      <c r="P113" t="n">
        <v>0</v>
      </c>
      <c r="Q113" t="n">
        <v>0</v>
      </c>
      <c r="R113" s="2" t="inlineStr"/>
    </row>
    <row r="114" ht="15" customHeight="1">
      <c r="A114" t="inlineStr">
        <is>
          <t>A 12057-2021</t>
        </is>
      </c>
      <c r="B114" s="1" t="n">
        <v>44266</v>
      </c>
      <c r="C114" s="1" t="n">
        <v>45203</v>
      </c>
      <c r="D114" t="inlineStr">
        <is>
          <t>GÄVLEBORGS LÄN</t>
        </is>
      </c>
      <c r="E114" t="inlineStr">
        <is>
          <t>HOFORS</t>
        </is>
      </c>
      <c r="G114" t="n">
        <v>2.6</v>
      </c>
      <c r="H114" t="n">
        <v>0</v>
      </c>
      <c r="I114" t="n">
        <v>0</v>
      </c>
      <c r="J114" t="n">
        <v>0</v>
      </c>
      <c r="K114" t="n">
        <v>0</v>
      </c>
      <c r="L114" t="n">
        <v>0</v>
      </c>
      <c r="M114" t="n">
        <v>0</v>
      </c>
      <c r="N114" t="n">
        <v>0</v>
      </c>
      <c r="O114" t="n">
        <v>0</v>
      </c>
      <c r="P114" t="n">
        <v>0</v>
      </c>
      <c r="Q114" t="n">
        <v>0</v>
      </c>
      <c r="R114" s="2" t="inlineStr"/>
    </row>
    <row r="115" ht="15" customHeight="1">
      <c r="A115" t="inlineStr">
        <is>
          <t>A 12399-2021</t>
        </is>
      </c>
      <c r="B115" s="1" t="n">
        <v>44267</v>
      </c>
      <c r="C115" s="1" t="n">
        <v>45203</v>
      </c>
      <c r="D115" t="inlineStr">
        <is>
          <t>GÄVLEBORGS LÄN</t>
        </is>
      </c>
      <c r="E115" t="inlineStr">
        <is>
          <t>HOFORS</t>
        </is>
      </c>
      <c r="G115" t="n">
        <v>1.6</v>
      </c>
      <c r="H115" t="n">
        <v>0</v>
      </c>
      <c r="I115" t="n">
        <v>0</v>
      </c>
      <c r="J115" t="n">
        <v>0</v>
      </c>
      <c r="K115" t="n">
        <v>0</v>
      </c>
      <c r="L115" t="n">
        <v>0</v>
      </c>
      <c r="M115" t="n">
        <v>0</v>
      </c>
      <c r="N115" t="n">
        <v>0</v>
      </c>
      <c r="O115" t="n">
        <v>0</v>
      </c>
      <c r="P115" t="n">
        <v>0</v>
      </c>
      <c r="Q115" t="n">
        <v>0</v>
      </c>
      <c r="R115" s="2" t="inlineStr"/>
    </row>
    <row r="116" ht="15" customHeight="1">
      <c r="A116" t="inlineStr">
        <is>
          <t>A 20119-2021</t>
        </is>
      </c>
      <c r="B116" s="1" t="n">
        <v>44314</v>
      </c>
      <c r="C116" s="1" t="n">
        <v>45203</v>
      </c>
      <c r="D116" t="inlineStr">
        <is>
          <t>GÄVLEBORGS LÄN</t>
        </is>
      </c>
      <c r="E116" t="inlineStr">
        <is>
          <t>HOFORS</t>
        </is>
      </c>
      <c r="G116" t="n">
        <v>3.9</v>
      </c>
      <c r="H116" t="n">
        <v>0</v>
      </c>
      <c r="I116" t="n">
        <v>0</v>
      </c>
      <c r="J116" t="n">
        <v>0</v>
      </c>
      <c r="K116" t="n">
        <v>0</v>
      </c>
      <c r="L116" t="n">
        <v>0</v>
      </c>
      <c r="M116" t="n">
        <v>0</v>
      </c>
      <c r="N116" t="n">
        <v>0</v>
      </c>
      <c r="O116" t="n">
        <v>0</v>
      </c>
      <c r="P116" t="n">
        <v>0</v>
      </c>
      <c r="Q116" t="n">
        <v>0</v>
      </c>
      <c r="R116" s="2" t="inlineStr"/>
    </row>
    <row r="117" ht="15" customHeight="1">
      <c r="A117" t="inlineStr">
        <is>
          <t>A 24851-2021</t>
        </is>
      </c>
      <c r="B117" s="1" t="n">
        <v>44340</v>
      </c>
      <c r="C117" s="1" t="n">
        <v>45203</v>
      </c>
      <c r="D117" t="inlineStr">
        <is>
          <t>GÄVLEBORGS LÄN</t>
        </is>
      </c>
      <c r="E117" t="inlineStr">
        <is>
          <t>HOFORS</t>
        </is>
      </c>
      <c r="F117" t="inlineStr">
        <is>
          <t>Sveaskog</t>
        </is>
      </c>
      <c r="G117" t="n">
        <v>1.2</v>
      </c>
      <c r="H117" t="n">
        <v>0</v>
      </c>
      <c r="I117" t="n">
        <v>0</v>
      </c>
      <c r="J117" t="n">
        <v>0</v>
      </c>
      <c r="K117" t="n">
        <v>0</v>
      </c>
      <c r="L117" t="n">
        <v>0</v>
      </c>
      <c r="M117" t="n">
        <v>0</v>
      </c>
      <c r="N117" t="n">
        <v>0</v>
      </c>
      <c r="O117" t="n">
        <v>0</v>
      </c>
      <c r="P117" t="n">
        <v>0</v>
      </c>
      <c r="Q117" t="n">
        <v>0</v>
      </c>
      <c r="R117" s="2" t="inlineStr"/>
    </row>
    <row r="118" ht="15" customHeight="1">
      <c r="A118" t="inlineStr">
        <is>
          <t>A 31123-2021</t>
        </is>
      </c>
      <c r="B118" s="1" t="n">
        <v>44368</v>
      </c>
      <c r="C118" s="1" t="n">
        <v>45203</v>
      </c>
      <c r="D118" t="inlineStr">
        <is>
          <t>GÄVLEBORGS LÄN</t>
        </is>
      </c>
      <c r="E118" t="inlineStr">
        <is>
          <t>HOFORS</t>
        </is>
      </c>
      <c r="G118" t="n">
        <v>1</v>
      </c>
      <c r="H118" t="n">
        <v>0</v>
      </c>
      <c r="I118" t="n">
        <v>0</v>
      </c>
      <c r="J118" t="n">
        <v>0</v>
      </c>
      <c r="K118" t="n">
        <v>0</v>
      </c>
      <c r="L118" t="n">
        <v>0</v>
      </c>
      <c r="M118" t="n">
        <v>0</v>
      </c>
      <c r="N118" t="n">
        <v>0</v>
      </c>
      <c r="O118" t="n">
        <v>0</v>
      </c>
      <c r="P118" t="n">
        <v>0</v>
      </c>
      <c r="Q118" t="n">
        <v>0</v>
      </c>
      <c r="R118" s="2" t="inlineStr"/>
    </row>
    <row r="119" ht="15" customHeight="1">
      <c r="A119" t="inlineStr">
        <is>
          <t>A 47531-2021</t>
        </is>
      </c>
      <c r="B119" s="1" t="n">
        <v>44447</v>
      </c>
      <c r="C119" s="1" t="n">
        <v>45203</v>
      </c>
      <c r="D119" t="inlineStr">
        <is>
          <t>GÄVLEBORGS LÄN</t>
        </is>
      </c>
      <c r="E119" t="inlineStr">
        <is>
          <t>HOFORS</t>
        </is>
      </c>
      <c r="G119" t="n">
        <v>7.6</v>
      </c>
      <c r="H119" t="n">
        <v>0</v>
      </c>
      <c r="I119" t="n">
        <v>0</v>
      </c>
      <c r="J119" t="n">
        <v>0</v>
      </c>
      <c r="K119" t="n">
        <v>0</v>
      </c>
      <c r="L119" t="n">
        <v>0</v>
      </c>
      <c r="M119" t="n">
        <v>0</v>
      </c>
      <c r="N119" t="n">
        <v>0</v>
      </c>
      <c r="O119" t="n">
        <v>0</v>
      </c>
      <c r="P119" t="n">
        <v>0</v>
      </c>
      <c r="Q119" t="n">
        <v>0</v>
      </c>
      <c r="R119" s="2" t="inlineStr"/>
    </row>
    <row r="120" ht="15" customHeight="1">
      <c r="A120" t="inlineStr">
        <is>
          <t>A 47538-2021</t>
        </is>
      </c>
      <c r="B120" s="1" t="n">
        <v>44447</v>
      </c>
      <c r="C120" s="1" t="n">
        <v>45203</v>
      </c>
      <c r="D120" t="inlineStr">
        <is>
          <t>GÄVLEBORGS LÄN</t>
        </is>
      </c>
      <c r="E120" t="inlineStr">
        <is>
          <t>HOFORS</t>
        </is>
      </c>
      <c r="G120" t="n">
        <v>1.6</v>
      </c>
      <c r="H120" t="n">
        <v>0</v>
      </c>
      <c r="I120" t="n">
        <v>0</v>
      </c>
      <c r="J120" t="n">
        <v>0</v>
      </c>
      <c r="K120" t="n">
        <v>0</v>
      </c>
      <c r="L120" t="n">
        <v>0</v>
      </c>
      <c r="M120" t="n">
        <v>0</v>
      </c>
      <c r="N120" t="n">
        <v>0</v>
      </c>
      <c r="O120" t="n">
        <v>0</v>
      </c>
      <c r="P120" t="n">
        <v>0</v>
      </c>
      <c r="Q120" t="n">
        <v>0</v>
      </c>
      <c r="R120" s="2" t="inlineStr"/>
    </row>
    <row r="121" ht="15" customHeight="1">
      <c r="A121" t="inlineStr">
        <is>
          <t>A 50278-2021</t>
        </is>
      </c>
      <c r="B121" s="1" t="n">
        <v>44456</v>
      </c>
      <c r="C121" s="1" t="n">
        <v>45203</v>
      </c>
      <c r="D121" t="inlineStr">
        <is>
          <t>GÄVLEBORGS LÄN</t>
        </is>
      </c>
      <c r="E121" t="inlineStr">
        <is>
          <t>HOFORS</t>
        </is>
      </c>
      <c r="G121" t="n">
        <v>1.7</v>
      </c>
      <c r="H121" t="n">
        <v>0</v>
      </c>
      <c r="I121" t="n">
        <v>0</v>
      </c>
      <c r="J121" t="n">
        <v>0</v>
      </c>
      <c r="K121" t="n">
        <v>0</v>
      </c>
      <c r="L121" t="n">
        <v>0</v>
      </c>
      <c r="M121" t="n">
        <v>0</v>
      </c>
      <c r="N121" t="n">
        <v>0</v>
      </c>
      <c r="O121" t="n">
        <v>0</v>
      </c>
      <c r="P121" t="n">
        <v>0</v>
      </c>
      <c r="Q121" t="n">
        <v>0</v>
      </c>
      <c r="R121" s="2" t="inlineStr"/>
    </row>
    <row r="122" ht="15" customHeight="1">
      <c r="A122" t="inlineStr">
        <is>
          <t>A 54154-2021</t>
        </is>
      </c>
      <c r="B122" s="1" t="n">
        <v>44470</v>
      </c>
      <c r="C122" s="1" t="n">
        <v>45203</v>
      </c>
      <c r="D122" t="inlineStr">
        <is>
          <t>GÄVLEBORGS LÄN</t>
        </is>
      </c>
      <c r="E122" t="inlineStr">
        <is>
          <t>HOFORS</t>
        </is>
      </c>
      <c r="F122" t="inlineStr">
        <is>
          <t>Bergvik skog öst AB</t>
        </is>
      </c>
      <c r="G122" t="n">
        <v>7.8</v>
      </c>
      <c r="H122" t="n">
        <v>0</v>
      </c>
      <c r="I122" t="n">
        <v>0</v>
      </c>
      <c r="J122" t="n">
        <v>0</v>
      </c>
      <c r="K122" t="n">
        <v>0</v>
      </c>
      <c r="L122" t="n">
        <v>0</v>
      </c>
      <c r="M122" t="n">
        <v>0</v>
      </c>
      <c r="N122" t="n">
        <v>0</v>
      </c>
      <c r="O122" t="n">
        <v>0</v>
      </c>
      <c r="P122" t="n">
        <v>0</v>
      </c>
      <c r="Q122" t="n">
        <v>0</v>
      </c>
      <c r="R122" s="2" t="inlineStr"/>
    </row>
    <row r="123" ht="15" customHeight="1">
      <c r="A123" t="inlineStr">
        <is>
          <t>A 54616-2021</t>
        </is>
      </c>
      <c r="B123" s="1" t="n">
        <v>44473</v>
      </c>
      <c r="C123" s="1" t="n">
        <v>45203</v>
      </c>
      <c r="D123" t="inlineStr">
        <is>
          <t>GÄVLEBORGS LÄN</t>
        </is>
      </c>
      <c r="E123" t="inlineStr">
        <is>
          <t>HOFORS</t>
        </is>
      </c>
      <c r="F123" t="inlineStr">
        <is>
          <t>Bergvik skog väst AB</t>
        </is>
      </c>
      <c r="G123" t="n">
        <v>6.9</v>
      </c>
      <c r="H123" t="n">
        <v>0</v>
      </c>
      <c r="I123" t="n">
        <v>0</v>
      </c>
      <c r="J123" t="n">
        <v>0</v>
      </c>
      <c r="K123" t="n">
        <v>0</v>
      </c>
      <c r="L123" t="n">
        <v>0</v>
      </c>
      <c r="M123" t="n">
        <v>0</v>
      </c>
      <c r="N123" t="n">
        <v>0</v>
      </c>
      <c r="O123" t="n">
        <v>0</v>
      </c>
      <c r="P123" t="n">
        <v>0</v>
      </c>
      <c r="Q123" t="n">
        <v>0</v>
      </c>
      <c r="R123" s="2" t="inlineStr"/>
    </row>
    <row r="124" ht="15" customHeight="1">
      <c r="A124" t="inlineStr">
        <is>
          <t>A 54826-2021</t>
        </is>
      </c>
      <c r="B124" s="1" t="n">
        <v>44473</v>
      </c>
      <c r="C124" s="1" t="n">
        <v>45203</v>
      </c>
      <c r="D124" t="inlineStr">
        <is>
          <t>GÄVLEBORGS LÄN</t>
        </is>
      </c>
      <c r="E124" t="inlineStr">
        <is>
          <t>HOFORS</t>
        </is>
      </c>
      <c r="F124" t="inlineStr">
        <is>
          <t>Bergvik skog väst AB</t>
        </is>
      </c>
      <c r="G124" t="n">
        <v>6</v>
      </c>
      <c r="H124" t="n">
        <v>0</v>
      </c>
      <c r="I124" t="n">
        <v>0</v>
      </c>
      <c r="J124" t="n">
        <v>0</v>
      </c>
      <c r="K124" t="n">
        <v>0</v>
      </c>
      <c r="L124" t="n">
        <v>0</v>
      </c>
      <c r="M124" t="n">
        <v>0</v>
      </c>
      <c r="N124" t="n">
        <v>0</v>
      </c>
      <c r="O124" t="n">
        <v>0</v>
      </c>
      <c r="P124" t="n">
        <v>0</v>
      </c>
      <c r="Q124" t="n">
        <v>0</v>
      </c>
      <c r="R124" s="2" t="inlineStr"/>
    </row>
    <row r="125" ht="15" customHeight="1">
      <c r="A125" t="inlineStr">
        <is>
          <t>A 64706-2021</t>
        </is>
      </c>
      <c r="B125" s="1" t="n">
        <v>44512</v>
      </c>
      <c r="C125" s="1" t="n">
        <v>45203</v>
      </c>
      <c r="D125" t="inlineStr">
        <is>
          <t>GÄVLEBORGS LÄN</t>
        </is>
      </c>
      <c r="E125" t="inlineStr">
        <is>
          <t>HOFORS</t>
        </is>
      </c>
      <c r="G125" t="n">
        <v>0.6</v>
      </c>
      <c r="H125" t="n">
        <v>0</v>
      </c>
      <c r="I125" t="n">
        <v>0</v>
      </c>
      <c r="J125" t="n">
        <v>0</v>
      </c>
      <c r="K125" t="n">
        <v>0</v>
      </c>
      <c r="L125" t="n">
        <v>0</v>
      </c>
      <c r="M125" t="n">
        <v>0</v>
      </c>
      <c r="N125" t="n">
        <v>0</v>
      </c>
      <c r="O125" t="n">
        <v>0</v>
      </c>
      <c r="P125" t="n">
        <v>0</v>
      </c>
      <c r="Q125" t="n">
        <v>0</v>
      </c>
      <c r="R125" s="2" t="inlineStr"/>
    </row>
    <row r="126" ht="15" customHeight="1">
      <c r="A126" t="inlineStr">
        <is>
          <t>A 74254-2021</t>
        </is>
      </c>
      <c r="B126" s="1" t="n">
        <v>44558</v>
      </c>
      <c r="C126" s="1" t="n">
        <v>45203</v>
      </c>
      <c r="D126" t="inlineStr">
        <is>
          <t>GÄVLEBORGS LÄN</t>
        </is>
      </c>
      <c r="E126" t="inlineStr">
        <is>
          <t>HOFORS</t>
        </is>
      </c>
      <c r="G126" t="n">
        <v>8.1</v>
      </c>
      <c r="H126" t="n">
        <v>0</v>
      </c>
      <c r="I126" t="n">
        <v>0</v>
      </c>
      <c r="J126" t="n">
        <v>0</v>
      </c>
      <c r="K126" t="n">
        <v>0</v>
      </c>
      <c r="L126" t="n">
        <v>0</v>
      </c>
      <c r="M126" t="n">
        <v>0</v>
      </c>
      <c r="N126" t="n">
        <v>0</v>
      </c>
      <c r="O126" t="n">
        <v>0</v>
      </c>
      <c r="P126" t="n">
        <v>0</v>
      </c>
      <c r="Q126" t="n">
        <v>0</v>
      </c>
      <c r="R126" s="2" t="inlineStr"/>
    </row>
    <row r="127" ht="15" customHeight="1">
      <c r="A127" t="inlineStr">
        <is>
          <t>A 74255-2021</t>
        </is>
      </c>
      <c r="B127" s="1" t="n">
        <v>44558</v>
      </c>
      <c r="C127" s="1" t="n">
        <v>45203</v>
      </c>
      <c r="D127" t="inlineStr">
        <is>
          <t>GÄVLEBORGS LÄN</t>
        </is>
      </c>
      <c r="E127" t="inlineStr">
        <is>
          <t>HOFORS</t>
        </is>
      </c>
      <c r="G127" t="n">
        <v>3.4</v>
      </c>
      <c r="H127" t="n">
        <v>0</v>
      </c>
      <c r="I127" t="n">
        <v>0</v>
      </c>
      <c r="J127" t="n">
        <v>0</v>
      </c>
      <c r="K127" t="n">
        <v>0</v>
      </c>
      <c r="L127" t="n">
        <v>0</v>
      </c>
      <c r="M127" t="n">
        <v>0</v>
      </c>
      <c r="N127" t="n">
        <v>0</v>
      </c>
      <c r="O127" t="n">
        <v>0</v>
      </c>
      <c r="P127" t="n">
        <v>0</v>
      </c>
      <c r="Q127" t="n">
        <v>0</v>
      </c>
      <c r="R127" s="2" t="inlineStr"/>
    </row>
    <row r="128" ht="15" customHeight="1">
      <c r="A128" t="inlineStr">
        <is>
          <t>A 6560-2022</t>
        </is>
      </c>
      <c r="B128" s="1" t="n">
        <v>44601</v>
      </c>
      <c r="C128" s="1" t="n">
        <v>45203</v>
      </c>
      <c r="D128" t="inlineStr">
        <is>
          <t>GÄVLEBORGS LÄN</t>
        </is>
      </c>
      <c r="E128" t="inlineStr">
        <is>
          <t>HOFORS</t>
        </is>
      </c>
      <c r="G128" t="n">
        <v>12.2</v>
      </c>
      <c r="H128" t="n">
        <v>0</v>
      </c>
      <c r="I128" t="n">
        <v>0</v>
      </c>
      <c r="J128" t="n">
        <v>0</v>
      </c>
      <c r="K128" t="n">
        <v>0</v>
      </c>
      <c r="L128" t="n">
        <v>0</v>
      </c>
      <c r="M128" t="n">
        <v>0</v>
      </c>
      <c r="N128" t="n">
        <v>0</v>
      </c>
      <c r="O128" t="n">
        <v>0</v>
      </c>
      <c r="P128" t="n">
        <v>0</v>
      </c>
      <c r="Q128" t="n">
        <v>0</v>
      </c>
      <c r="R128" s="2" t="inlineStr"/>
    </row>
    <row r="129" ht="15" customHeight="1">
      <c r="A129" t="inlineStr">
        <is>
          <t>A 10184-2022</t>
        </is>
      </c>
      <c r="B129" s="1" t="n">
        <v>44622</v>
      </c>
      <c r="C129" s="1" t="n">
        <v>45203</v>
      </c>
      <c r="D129" t="inlineStr">
        <is>
          <t>GÄVLEBORGS LÄN</t>
        </is>
      </c>
      <c r="E129" t="inlineStr">
        <is>
          <t>HOFORS</t>
        </is>
      </c>
      <c r="G129" t="n">
        <v>3</v>
      </c>
      <c r="H129" t="n">
        <v>0</v>
      </c>
      <c r="I129" t="n">
        <v>0</v>
      </c>
      <c r="J129" t="n">
        <v>0</v>
      </c>
      <c r="K129" t="n">
        <v>0</v>
      </c>
      <c r="L129" t="n">
        <v>0</v>
      </c>
      <c r="M129" t="n">
        <v>0</v>
      </c>
      <c r="N129" t="n">
        <v>0</v>
      </c>
      <c r="O129" t="n">
        <v>0</v>
      </c>
      <c r="P129" t="n">
        <v>0</v>
      </c>
      <c r="Q129" t="n">
        <v>0</v>
      </c>
      <c r="R129" s="2" t="inlineStr"/>
    </row>
    <row r="130" ht="15" customHeight="1">
      <c r="A130" t="inlineStr">
        <is>
          <t>A 10602-2022</t>
        </is>
      </c>
      <c r="B130" s="1" t="n">
        <v>44624</v>
      </c>
      <c r="C130" s="1" t="n">
        <v>45203</v>
      </c>
      <c r="D130" t="inlineStr">
        <is>
          <t>GÄVLEBORGS LÄN</t>
        </is>
      </c>
      <c r="E130" t="inlineStr">
        <is>
          <t>HOFORS</t>
        </is>
      </c>
      <c r="G130" t="n">
        <v>7</v>
      </c>
      <c r="H130" t="n">
        <v>0</v>
      </c>
      <c r="I130" t="n">
        <v>0</v>
      </c>
      <c r="J130" t="n">
        <v>0</v>
      </c>
      <c r="K130" t="n">
        <v>0</v>
      </c>
      <c r="L130" t="n">
        <v>0</v>
      </c>
      <c r="M130" t="n">
        <v>0</v>
      </c>
      <c r="N130" t="n">
        <v>0</v>
      </c>
      <c r="O130" t="n">
        <v>0</v>
      </c>
      <c r="P130" t="n">
        <v>0</v>
      </c>
      <c r="Q130" t="n">
        <v>0</v>
      </c>
      <c r="R130" s="2" t="inlineStr"/>
    </row>
    <row r="131" ht="15" customHeight="1">
      <c r="A131" t="inlineStr">
        <is>
          <t>A 10587-2022</t>
        </is>
      </c>
      <c r="B131" s="1" t="n">
        <v>44624</v>
      </c>
      <c r="C131" s="1" t="n">
        <v>45203</v>
      </c>
      <c r="D131" t="inlineStr">
        <is>
          <t>GÄVLEBORGS LÄN</t>
        </is>
      </c>
      <c r="E131" t="inlineStr">
        <is>
          <t>HOFORS</t>
        </is>
      </c>
      <c r="G131" t="n">
        <v>5</v>
      </c>
      <c r="H131" t="n">
        <v>0</v>
      </c>
      <c r="I131" t="n">
        <v>0</v>
      </c>
      <c r="J131" t="n">
        <v>0</v>
      </c>
      <c r="K131" t="n">
        <v>0</v>
      </c>
      <c r="L131" t="n">
        <v>0</v>
      </c>
      <c r="M131" t="n">
        <v>0</v>
      </c>
      <c r="N131" t="n">
        <v>0</v>
      </c>
      <c r="O131" t="n">
        <v>0</v>
      </c>
      <c r="P131" t="n">
        <v>0</v>
      </c>
      <c r="Q131" t="n">
        <v>0</v>
      </c>
      <c r="R131" s="2" t="inlineStr"/>
    </row>
    <row r="132" ht="15" customHeight="1">
      <c r="A132" t="inlineStr">
        <is>
          <t>A 13807-2022</t>
        </is>
      </c>
      <c r="B132" s="1" t="n">
        <v>44649</v>
      </c>
      <c r="C132" s="1" t="n">
        <v>45203</v>
      </c>
      <c r="D132" t="inlineStr">
        <is>
          <t>GÄVLEBORGS LÄN</t>
        </is>
      </c>
      <c r="E132" t="inlineStr">
        <is>
          <t>HOFORS</t>
        </is>
      </c>
      <c r="G132" t="n">
        <v>1.1</v>
      </c>
      <c r="H132" t="n">
        <v>0</v>
      </c>
      <c r="I132" t="n">
        <v>0</v>
      </c>
      <c r="J132" t="n">
        <v>0</v>
      </c>
      <c r="K132" t="n">
        <v>0</v>
      </c>
      <c r="L132" t="n">
        <v>0</v>
      </c>
      <c r="M132" t="n">
        <v>0</v>
      </c>
      <c r="N132" t="n">
        <v>0</v>
      </c>
      <c r="O132" t="n">
        <v>0</v>
      </c>
      <c r="P132" t="n">
        <v>0</v>
      </c>
      <c r="Q132" t="n">
        <v>0</v>
      </c>
      <c r="R132" s="2" t="inlineStr"/>
    </row>
    <row r="133" ht="15" customHeight="1">
      <c r="A133" t="inlineStr">
        <is>
          <t>A 16371-2022</t>
        </is>
      </c>
      <c r="B133" s="1" t="n">
        <v>44671</v>
      </c>
      <c r="C133" s="1" t="n">
        <v>45203</v>
      </c>
      <c r="D133" t="inlineStr">
        <is>
          <t>GÄVLEBORGS LÄN</t>
        </is>
      </c>
      <c r="E133" t="inlineStr">
        <is>
          <t>HOFORS</t>
        </is>
      </c>
      <c r="G133" t="n">
        <v>0.8</v>
      </c>
      <c r="H133" t="n">
        <v>0</v>
      </c>
      <c r="I133" t="n">
        <v>0</v>
      </c>
      <c r="J133" t="n">
        <v>0</v>
      </c>
      <c r="K133" t="n">
        <v>0</v>
      </c>
      <c r="L133" t="n">
        <v>0</v>
      </c>
      <c r="M133" t="n">
        <v>0</v>
      </c>
      <c r="N133" t="n">
        <v>0</v>
      </c>
      <c r="O133" t="n">
        <v>0</v>
      </c>
      <c r="P133" t="n">
        <v>0</v>
      </c>
      <c r="Q133" t="n">
        <v>0</v>
      </c>
      <c r="R133" s="2" t="inlineStr"/>
    </row>
    <row r="134" ht="15" customHeight="1">
      <c r="A134" t="inlineStr">
        <is>
          <t>A 17762-2022</t>
        </is>
      </c>
      <c r="B134" s="1" t="n">
        <v>44680</v>
      </c>
      <c r="C134" s="1" t="n">
        <v>45203</v>
      </c>
      <c r="D134" t="inlineStr">
        <is>
          <t>GÄVLEBORGS LÄN</t>
        </is>
      </c>
      <c r="E134" t="inlineStr">
        <is>
          <t>HOFORS</t>
        </is>
      </c>
      <c r="G134" t="n">
        <v>1</v>
      </c>
      <c r="H134" t="n">
        <v>0</v>
      </c>
      <c r="I134" t="n">
        <v>0</v>
      </c>
      <c r="J134" t="n">
        <v>0</v>
      </c>
      <c r="K134" t="n">
        <v>0</v>
      </c>
      <c r="L134" t="n">
        <v>0</v>
      </c>
      <c r="M134" t="n">
        <v>0</v>
      </c>
      <c r="N134" t="n">
        <v>0</v>
      </c>
      <c r="O134" t="n">
        <v>0</v>
      </c>
      <c r="P134" t="n">
        <v>0</v>
      </c>
      <c r="Q134" t="n">
        <v>0</v>
      </c>
      <c r="R134" s="2" t="inlineStr"/>
    </row>
    <row r="135" ht="15" customHeight="1">
      <c r="A135" t="inlineStr">
        <is>
          <t>A 19292-2022</t>
        </is>
      </c>
      <c r="B135" s="1" t="n">
        <v>44692</v>
      </c>
      <c r="C135" s="1" t="n">
        <v>45203</v>
      </c>
      <c r="D135" t="inlineStr">
        <is>
          <t>GÄVLEBORGS LÄN</t>
        </is>
      </c>
      <c r="E135" t="inlineStr">
        <is>
          <t>HOFORS</t>
        </is>
      </c>
      <c r="G135" t="n">
        <v>0.9</v>
      </c>
      <c r="H135" t="n">
        <v>0</v>
      </c>
      <c r="I135" t="n">
        <v>0</v>
      </c>
      <c r="J135" t="n">
        <v>0</v>
      </c>
      <c r="K135" t="n">
        <v>0</v>
      </c>
      <c r="L135" t="n">
        <v>0</v>
      </c>
      <c r="M135" t="n">
        <v>0</v>
      </c>
      <c r="N135" t="n">
        <v>0</v>
      </c>
      <c r="O135" t="n">
        <v>0</v>
      </c>
      <c r="P135" t="n">
        <v>0</v>
      </c>
      <c r="Q135" t="n">
        <v>0</v>
      </c>
      <c r="R135" s="2" t="inlineStr"/>
    </row>
    <row r="136" ht="15" customHeight="1">
      <c r="A136" t="inlineStr">
        <is>
          <t>A 29606-2022</t>
        </is>
      </c>
      <c r="B136" s="1" t="n">
        <v>44754</v>
      </c>
      <c r="C136" s="1" t="n">
        <v>45203</v>
      </c>
      <c r="D136" t="inlineStr">
        <is>
          <t>GÄVLEBORGS LÄN</t>
        </is>
      </c>
      <c r="E136" t="inlineStr">
        <is>
          <t>HOFORS</t>
        </is>
      </c>
      <c r="F136" t="inlineStr">
        <is>
          <t>Sveaskog</t>
        </is>
      </c>
      <c r="G136" t="n">
        <v>2.9</v>
      </c>
      <c r="H136" t="n">
        <v>0</v>
      </c>
      <c r="I136" t="n">
        <v>0</v>
      </c>
      <c r="J136" t="n">
        <v>0</v>
      </c>
      <c r="K136" t="n">
        <v>0</v>
      </c>
      <c r="L136" t="n">
        <v>0</v>
      </c>
      <c r="M136" t="n">
        <v>0</v>
      </c>
      <c r="N136" t="n">
        <v>0</v>
      </c>
      <c r="O136" t="n">
        <v>0</v>
      </c>
      <c r="P136" t="n">
        <v>0</v>
      </c>
      <c r="Q136" t="n">
        <v>0</v>
      </c>
      <c r="R136" s="2" t="inlineStr"/>
    </row>
    <row r="137" ht="15" customHeight="1">
      <c r="A137" t="inlineStr">
        <is>
          <t>A 31205-2022</t>
        </is>
      </c>
      <c r="B137" s="1" t="n">
        <v>44770</v>
      </c>
      <c r="C137" s="1" t="n">
        <v>45203</v>
      </c>
      <c r="D137" t="inlineStr">
        <is>
          <t>GÄVLEBORGS LÄN</t>
        </is>
      </c>
      <c r="E137" t="inlineStr">
        <is>
          <t>HOFORS</t>
        </is>
      </c>
      <c r="F137" t="inlineStr">
        <is>
          <t>Sveaskog</t>
        </is>
      </c>
      <c r="G137" t="n">
        <v>3.1</v>
      </c>
      <c r="H137" t="n">
        <v>0</v>
      </c>
      <c r="I137" t="n">
        <v>0</v>
      </c>
      <c r="J137" t="n">
        <v>0</v>
      </c>
      <c r="K137" t="n">
        <v>0</v>
      </c>
      <c r="L137" t="n">
        <v>0</v>
      </c>
      <c r="M137" t="n">
        <v>0</v>
      </c>
      <c r="N137" t="n">
        <v>0</v>
      </c>
      <c r="O137" t="n">
        <v>0</v>
      </c>
      <c r="P137" t="n">
        <v>0</v>
      </c>
      <c r="Q137" t="n">
        <v>0</v>
      </c>
      <c r="R137" s="2" t="inlineStr"/>
    </row>
    <row r="138" ht="15" customHeight="1">
      <c r="A138" t="inlineStr">
        <is>
          <t>A 31248-2022</t>
        </is>
      </c>
      <c r="B138" s="1" t="n">
        <v>44771</v>
      </c>
      <c r="C138" s="1" t="n">
        <v>45203</v>
      </c>
      <c r="D138" t="inlineStr">
        <is>
          <t>GÄVLEBORGS LÄN</t>
        </is>
      </c>
      <c r="E138" t="inlineStr">
        <is>
          <t>HOFORS</t>
        </is>
      </c>
      <c r="F138" t="inlineStr">
        <is>
          <t>Sveaskog</t>
        </is>
      </c>
      <c r="G138" t="n">
        <v>2.8</v>
      </c>
      <c r="H138" t="n">
        <v>0</v>
      </c>
      <c r="I138" t="n">
        <v>0</v>
      </c>
      <c r="J138" t="n">
        <v>0</v>
      </c>
      <c r="K138" t="n">
        <v>0</v>
      </c>
      <c r="L138" t="n">
        <v>0</v>
      </c>
      <c r="M138" t="n">
        <v>0</v>
      </c>
      <c r="N138" t="n">
        <v>0</v>
      </c>
      <c r="O138" t="n">
        <v>0</v>
      </c>
      <c r="P138" t="n">
        <v>0</v>
      </c>
      <c r="Q138" t="n">
        <v>0</v>
      </c>
      <c r="R138" s="2" t="inlineStr"/>
    </row>
    <row r="139" ht="15" customHeight="1">
      <c r="A139" t="inlineStr">
        <is>
          <t>A 32330-2022</t>
        </is>
      </c>
      <c r="B139" s="1" t="n">
        <v>44781</v>
      </c>
      <c r="C139" s="1" t="n">
        <v>45203</v>
      </c>
      <c r="D139" t="inlineStr">
        <is>
          <t>GÄVLEBORGS LÄN</t>
        </is>
      </c>
      <c r="E139" t="inlineStr">
        <is>
          <t>HOFORS</t>
        </is>
      </c>
      <c r="F139" t="inlineStr">
        <is>
          <t>Sveaskog</t>
        </is>
      </c>
      <c r="G139" t="n">
        <v>6.9</v>
      </c>
      <c r="H139" t="n">
        <v>0</v>
      </c>
      <c r="I139" t="n">
        <v>0</v>
      </c>
      <c r="J139" t="n">
        <v>0</v>
      </c>
      <c r="K139" t="n">
        <v>0</v>
      </c>
      <c r="L139" t="n">
        <v>0</v>
      </c>
      <c r="M139" t="n">
        <v>0</v>
      </c>
      <c r="N139" t="n">
        <v>0</v>
      </c>
      <c r="O139" t="n">
        <v>0</v>
      </c>
      <c r="P139" t="n">
        <v>0</v>
      </c>
      <c r="Q139" t="n">
        <v>0</v>
      </c>
      <c r="R139" s="2" t="inlineStr"/>
    </row>
    <row r="140" ht="15" customHeight="1">
      <c r="A140" t="inlineStr">
        <is>
          <t>A 33672-2022</t>
        </is>
      </c>
      <c r="B140" s="1" t="n">
        <v>44789</v>
      </c>
      <c r="C140" s="1" t="n">
        <v>45203</v>
      </c>
      <c r="D140" t="inlineStr">
        <is>
          <t>GÄVLEBORGS LÄN</t>
        </is>
      </c>
      <c r="E140" t="inlineStr">
        <is>
          <t>HOFORS</t>
        </is>
      </c>
      <c r="F140" t="inlineStr">
        <is>
          <t>Sveaskog</t>
        </is>
      </c>
      <c r="G140" t="n">
        <v>14.4</v>
      </c>
      <c r="H140" t="n">
        <v>0</v>
      </c>
      <c r="I140" t="n">
        <v>0</v>
      </c>
      <c r="J140" t="n">
        <v>0</v>
      </c>
      <c r="K140" t="n">
        <v>0</v>
      </c>
      <c r="L140" t="n">
        <v>0</v>
      </c>
      <c r="M140" t="n">
        <v>0</v>
      </c>
      <c r="N140" t="n">
        <v>0</v>
      </c>
      <c r="O140" t="n">
        <v>0</v>
      </c>
      <c r="P140" t="n">
        <v>0</v>
      </c>
      <c r="Q140" t="n">
        <v>0</v>
      </c>
      <c r="R140" s="2" t="inlineStr"/>
    </row>
    <row r="141" ht="15" customHeight="1">
      <c r="A141" t="inlineStr">
        <is>
          <t>A 36882-2022</t>
        </is>
      </c>
      <c r="B141" s="1" t="n">
        <v>44805</v>
      </c>
      <c r="C141" s="1" t="n">
        <v>45203</v>
      </c>
      <c r="D141" t="inlineStr">
        <is>
          <t>GÄVLEBORGS LÄN</t>
        </is>
      </c>
      <c r="E141" t="inlineStr">
        <is>
          <t>HOFORS</t>
        </is>
      </c>
      <c r="F141" t="inlineStr">
        <is>
          <t>Sveaskog</t>
        </is>
      </c>
      <c r="G141" t="n">
        <v>7.3</v>
      </c>
      <c r="H141" t="n">
        <v>0</v>
      </c>
      <c r="I141" t="n">
        <v>0</v>
      </c>
      <c r="J141" t="n">
        <v>0</v>
      </c>
      <c r="K141" t="n">
        <v>0</v>
      </c>
      <c r="L141" t="n">
        <v>0</v>
      </c>
      <c r="M141" t="n">
        <v>0</v>
      </c>
      <c r="N141" t="n">
        <v>0</v>
      </c>
      <c r="O141" t="n">
        <v>0</v>
      </c>
      <c r="P141" t="n">
        <v>0</v>
      </c>
      <c r="Q141" t="n">
        <v>0</v>
      </c>
      <c r="R141" s="2" t="inlineStr"/>
    </row>
    <row r="142" ht="15" customHeight="1">
      <c r="A142" t="inlineStr">
        <is>
          <t>A 37680-2022</t>
        </is>
      </c>
      <c r="B142" s="1" t="n">
        <v>44810</v>
      </c>
      <c r="C142" s="1" t="n">
        <v>45203</v>
      </c>
      <c r="D142" t="inlineStr">
        <is>
          <t>GÄVLEBORGS LÄN</t>
        </is>
      </c>
      <c r="E142" t="inlineStr">
        <is>
          <t>HOFORS</t>
        </is>
      </c>
      <c r="G142" t="n">
        <v>6.6</v>
      </c>
      <c r="H142" t="n">
        <v>0</v>
      </c>
      <c r="I142" t="n">
        <v>0</v>
      </c>
      <c r="J142" t="n">
        <v>0</v>
      </c>
      <c r="K142" t="n">
        <v>0</v>
      </c>
      <c r="L142" t="n">
        <v>0</v>
      </c>
      <c r="M142" t="n">
        <v>0</v>
      </c>
      <c r="N142" t="n">
        <v>0</v>
      </c>
      <c r="O142" t="n">
        <v>0</v>
      </c>
      <c r="P142" t="n">
        <v>0</v>
      </c>
      <c r="Q142" t="n">
        <v>0</v>
      </c>
      <c r="R142" s="2" t="inlineStr"/>
    </row>
    <row r="143" ht="15" customHeight="1">
      <c r="A143" t="inlineStr">
        <is>
          <t>A 37767-2022</t>
        </is>
      </c>
      <c r="B143" s="1" t="n">
        <v>44810</v>
      </c>
      <c r="C143" s="1" t="n">
        <v>45203</v>
      </c>
      <c r="D143" t="inlineStr">
        <is>
          <t>GÄVLEBORGS LÄN</t>
        </is>
      </c>
      <c r="E143" t="inlineStr">
        <is>
          <t>HOFORS</t>
        </is>
      </c>
      <c r="F143" t="inlineStr">
        <is>
          <t>Sveaskog</t>
        </is>
      </c>
      <c r="G143" t="n">
        <v>2.2</v>
      </c>
      <c r="H143" t="n">
        <v>0</v>
      </c>
      <c r="I143" t="n">
        <v>0</v>
      </c>
      <c r="J143" t="n">
        <v>0</v>
      </c>
      <c r="K143" t="n">
        <v>0</v>
      </c>
      <c r="L143" t="n">
        <v>0</v>
      </c>
      <c r="M143" t="n">
        <v>0</v>
      </c>
      <c r="N143" t="n">
        <v>0</v>
      </c>
      <c r="O143" t="n">
        <v>0</v>
      </c>
      <c r="P143" t="n">
        <v>0</v>
      </c>
      <c r="Q143" t="n">
        <v>0</v>
      </c>
      <c r="R143" s="2" t="inlineStr"/>
    </row>
    <row r="144" ht="15" customHeight="1">
      <c r="A144" t="inlineStr">
        <is>
          <t>A 43603-2022</t>
        </is>
      </c>
      <c r="B144" s="1" t="n">
        <v>44837</v>
      </c>
      <c r="C144" s="1" t="n">
        <v>45203</v>
      </c>
      <c r="D144" t="inlineStr">
        <is>
          <t>GÄVLEBORGS LÄN</t>
        </is>
      </c>
      <c r="E144" t="inlineStr">
        <is>
          <t>HOFORS</t>
        </is>
      </c>
      <c r="F144" t="inlineStr">
        <is>
          <t>Sveaskog</t>
        </is>
      </c>
      <c r="G144" t="n">
        <v>11.9</v>
      </c>
      <c r="H144" t="n">
        <v>0</v>
      </c>
      <c r="I144" t="n">
        <v>0</v>
      </c>
      <c r="J144" t="n">
        <v>0</v>
      </c>
      <c r="K144" t="n">
        <v>0</v>
      </c>
      <c r="L144" t="n">
        <v>0</v>
      </c>
      <c r="M144" t="n">
        <v>0</v>
      </c>
      <c r="N144" t="n">
        <v>0</v>
      </c>
      <c r="O144" t="n">
        <v>0</v>
      </c>
      <c r="P144" t="n">
        <v>0</v>
      </c>
      <c r="Q144" t="n">
        <v>0</v>
      </c>
      <c r="R144" s="2" t="inlineStr"/>
    </row>
    <row r="145" ht="15" customHeight="1">
      <c r="A145" t="inlineStr">
        <is>
          <t>A 43610-2022</t>
        </is>
      </c>
      <c r="B145" s="1" t="n">
        <v>44837</v>
      </c>
      <c r="C145" s="1" t="n">
        <v>45203</v>
      </c>
      <c r="D145" t="inlineStr">
        <is>
          <t>GÄVLEBORGS LÄN</t>
        </is>
      </c>
      <c r="E145" t="inlineStr">
        <is>
          <t>HOFORS</t>
        </is>
      </c>
      <c r="F145" t="inlineStr">
        <is>
          <t>Sveaskog</t>
        </is>
      </c>
      <c r="G145" t="n">
        <v>17.6</v>
      </c>
      <c r="H145" t="n">
        <v>0</v>
      </c>
      <c r="I145" t="n">
        <v>0</v>
      </c>
      <c r="J145" t="n">
        <v>0</v>
      </c>
      <c r="K145" t="n">
        <v>0</v>
      </c>
      <c r="L145" t="n">
        <v>0</v>
      </c>
      <c r="M145" t="n">
        <v>0</v>
      </c>
      <c r="N145" t="n">
        <v>0</v>
      </c>
      <c r="O145" t="n">
        <v>0</v>
      </c>
      <c r="P145" t="n">
        <v>0</v>
      </c>
      <c r="Q145" t="n">
        <v>0</v>
      </c>
      <c r="R145" s="2" t="inlineStr"/>
    </row>
    <row r="146" ht="15" customHeight="1">
      <c r="A146" t="inlineStr">
        <is>
          <t>A 52320-2022</t>
        </is>
      </c>
      <c r="B146" s="1" t="n">
        <v>44873</v>
      </c>
      <c r="C146" s="1" t="n">
        <v>45203</v>
      </c>
      <c r="D146" t="inlineStr">
        <is>
          <t>GÄVLEBORGS LÄN</t>
        </is>
      </c>
      <c r="E146" t="inlineStr">
        <is>
          <t>HOFORS</t>
        </is>
      </c>
      <c r="G146" t="n">
        <v>6.1</v>
      </c>
      <c r="H146" t="n">
        <v>0</v>
      </c>
      <c r="I146" t="n">
        <v>0</v>
      </c>
      <c r="J146" t="n">
        <v>0</v>
      </c>
      <c r="K146" t="n">
        <v>0</v>
      </c>
      <c r="L146" t="n">
        <v>0</v>
      </c>
      <c r="M146" t="n">
        <v>0</v>
      </c>
      <c r="N146" t="n">
        <v>0</v>
      </c>
      <c r="O146" t="n">
        <v>0</v>
      </c>
      <c r="P146" t="n">
        <v>0</v>
      </c>
      <c r="Q146" t="n">
        <v>0</v>
      </c>
      <c r="R146" s="2" t="inlineStr"/>
    </row>
    <row r="147" ht="15" customHeight="1">
      <c r="A147" t="inlineStr">
        <is>
          <t>A 54192-2022</t>
        </is>
      </c>
      <c r="B147" s="1" t="n">
        <v>44881</v>
      </c>
      <c r="C147" s="1" t="n">
        <v>45203</v>
      </c>
      <c r="D147" t="inlineStr">
        <is>
          <t>GÄVLEBORGS LÄN</t>
        </is>
      </c>
      <c r="E147" t="inlineStr">
        <is>
          <t>HOFORS</t>
        </is>
      </c>
      <c r="F147" t="inlineStr">
        <is>
          <t>Sveaskog</t>
        </is>
      </c>
      <c r="G147" t="n">
        <v>2.4</v>
      </c>
      <c r="H147" t="n">
        <v>0</v>
      </c>
      <c r="I147" t="n">
        <v>0</v>
      </c>
      <c r="J147" t="n">
        <v>0</v>
      </c>
      <c r="K147" t="n">
        <v>0</v>
      </c>
      <c r="L147" t="n">
        <v>0</v>
      </c>
      <c r="M147" t="n">
        <v>0</v>
      </c>
      <c r="N147" t="n">
        <v>0</v>
      </c>
      <c r="O147" t="n">
        <v>0</v>
      </c>
      <c r="P147" t="n">
        <v>0</v>
      </c>
      <c r="Q147" t="n">
        <v>0</v>
      </c>
      <c r="R147" s="2" t="inlineStr"/>
    </row>
    <row r="148" ht="15" customHeight="1">
      <c r="A148" t="inlineStr">
        <is>
          <t>A 54616-2022</t>
        </is>
      </c>
      <c r="B148" s="1" t="n">
        <v>44883</v>
      </c>
      <c r="C148" s="1" t="n">
        <v>45203</v>
      </c>
      <c r="D148" t="inlineStr">
        <is>
          <t>GÄVLEBORGS LÄN</t>
        </is>
      </c>
      <c r="E148" t="inlineStr">
        <is>
          <t>HOFORS</t>
        </is>
      </c>
      <c r="F148" t="inlineStr">
        <is>
          <t>Kyrkan</t>
        </is>
      </c>
      <c r="G148" t="n">
        <v>4.8</v>
      </c>
      <c r="H148" t="n">
        <v>0</v>
      </c>
      <c r="I148" t="n">
        <v>0</v>
      </c>
      <c r="J148" t="n">
        <v>0</v>
      </c>
      <c r="K148" t="n">
        <v>0</v>
      </c>
      <c r="L148" t="n">
        <v>0</v>
      </c>
      <c r="M148" t="n">
        <v>0</v>
      </c>
      <c r="N148" t="n">
        <v>0</v>
      </c>
      <c r="O148" t="n">
        <v>0</v>
      </c>
      <c r="P148" t="n">
        <v>0</v>
      </c>
      <c r="Q148" t="n">
        <v>0</v>
      </c>
      <c r="R148" s="2" t="inlineStr"/>
    </row>
    <row r="149" ht="15" customHeight="1">
      <c r="A149" t="inlineStr">
        <is>
          <t>A 57971-2022</t>
        </is>
      </c>
      <c r="B149" s="1" t="n">
        <v>44900</v>
      </c>
      <c r="C149" s="1" t="n">
        <v>45203</v>
      </c>
      <c r="D149" t="inlineStr">
        <is>
          <t>GÄVLEBORGS LÄN</t>
        </is>
      </c>
      <c r="E149" t="inlineStr">
        <is>
          <t>HOFORS</t>
        </is>
      </c>
      <c r="F149" t="inlineStr">
        <is>
          <t>Sveaskog</t>
        </is>
      </c>
      <c r="G149" t="n">
        <v>3.6</v>
      </c>
      <c r="H149" t="n">
        <v>0</v>
      </c>
      <c r="I149" t="n">
        <v>0</v>
      </c>
      <c r="J149" t="n">
        <v>0</v>
      </c>
      <c r="K149" t="n">
        <v>0</v>
      </c>
      <c r="L149" t="n">
        <v>0</v>
      </c>
      <c r="M149" t="n">
        <v>0</v>
      </c>
      <c r="N149" t="n">
        <v>0</v>
      </c>
      <c r="O149" t="n">
        <v>0</v>
      </c>
      <c r="P149" t="n">
        <v>0</v>
      </c>
      <c r="Q149" t="n">
        <v>0</v>
      </c>
      <c r="R149" s="2" t="inlineStr"/>
    </row>
    <row r="150" ht="15" customHeight="1">
      <c r="A150" t="inlineStr">
        <is>
          <t>A 6929-2023</t>
        </is>
      </c>
      <c r="B150" s="1" t="n">
        <v>44967</v>
      </c>
      <c r="C150" s="1" t="n">
        <v>45203</v>
      </c>
      <c r="D150" t="inlineStr">
        <is>
          <t>GÄVLEBORGS LÄN</t>
        </is>
      </c>
      <c r="E150" t="inlineStr">
        <is>
          <t>HOFORS</t>
        </is>
      </c>
      <c r="G150" t="n">
        <v>0.9</v>
      </c>
      <c r="H150" t="n">
        <v>0</v>
      </c>
      <c r="I150" t="n">
        <v>0</v>
      </c>
      <c r="J150" t="n">
        <v>0</v>
      </c>
      <c r="K150" t="n">
        <v>0</v>
      </c>
      <c r="L150" t="n">
        <v>0</v>
      </c>
      <c r="M150" t="n">
        <v>0</v>
      </c>
      <c r="N150" t="n">
        <v>0</v>
      </c>
      <c r="O150" t="n">
        <v>0</v>
      </c>
      <c r="P150" t="n">
        <v>0</v>
      </c>
      <c r="Q150" t="n">
        <v>0</v>
      </c>
      <c r="R150" s="2" t="inlineStr"/>
    </row>
    <row r="151" ht="15" customHeight="1">
      <c r="A151" t="inlineStr">
        <is>
          <t>A 10161-2023</t>
        </is>
      </c>
      <c r="B151" s="1" t="n">
        <v>44986</v>
      </c>
      <c r="C151" s="1" t="n">
        <v>45203</v>
      </c>
      <c r="D151" t="inlineStr">
        <is>
          <t>GÄVLEBORGS LÄN</t>
        </is>
      </c>
      <c r="E151" t="inlineStr">
        <is>
          <t>HOFORS</t>
        </is>
      </c>
      <c r="F151" t="inlineStr">
        <is>
          <t>Övriga statliga verk och myndigheter</t>
        </is>
      </c>
      <c r="G151" t="n">
        <v>0.6</v>
      </c>
      <c r="H151" t="n">
        <v>0</v>
      </c>
      <c r="I151" t="n">
        <v>0</v>
      </c>
      <c r="J151" t="n">
        <v>0</v>
      </c>
      <c r="K151" t="n">
        <v>0</v>
      </c>
      <c r="L151" t="n">
        <v>0</v>
      </c>
      <c r="M151" t="n">
        <v>0</v>
      </c>
      <c r="N151" t="n">
        <v>0</v>
      </c>
      <c r="O151" t="n">
        <v>0</v>
      </c>
      <c r="P151" t="n">
        <v>0</v>
      </c>
      <c r="Q151" t="n">
        <v>0</v>
      </c>
      <c r="R151" s="2" t="inlineStr"/>
    </row>
    <row r="152" ht="15" customHeight="1">
      <c r="A152" t="inlineStr">
        <is>
          <t>A 11607-2023</t>
        </is>
      </c>
      <c r="B152" s="1" t="n">
        <v>44994</v>
      </c>
      <c r="C152" s="1" t="n">
        <v>45203</v>
      </c>
      <c r="D152" t="inlineStr">
        <is>
          <t>GÄVLEBORGS LÄN</t>
        </is>
      </c>
      <c r="E152" t="inlineStr">
        <is>
          <t>HOFORS</t>
        </is>
      </c>
      <c r="F152" t="inlineStr">
        <is>
          <t>Övriga statliga verk och myndigheter</t>
        </is>
      </c>
      <c r="G152" t="n">
        <v>1.1</v>
      </c>
      <c r="H152" t="n">
        <v>0</v>
      </c>
      <c r="I152" t="n">
        <v>0</v>
      </c>
      <c r="J152" t="n">
        <v>0</v>
      </c>
      <c r="K152" t="n">
        <v>0</v>
      </c>
      <c r="L152" t="n">
        <v>0</v>
      </c>
      <c r="M152" t="n">
        <v>0</v>
      </c>
      <c r="N152" t="n">
        <v>0</v>
      </c>
      <c r="O152" t="n">
        <v>0</v>
      </c>
      <c r="P152" t="n">
        <v>0</v>
      </c>
      <c r="Q152" t="n">
        <v>0</v>
      </c>
      <c r="R152" s="2" t="inlineStr"/>
    </row>
    <row r="153" ht="15" customHeight="1">
      <c r="A153" t="inlineStr">
        <is>
          <t>A 13745-2023</t>
        </is>
      </c>
      <c r="B153" s="1" t="n">
        <v>45007</v>
      </c>
      <c r="C153" s="1" t="n">
        <v>45203</v>
      </c>
      <c r="D153" t="inlineStr">
        <is>
          <t>GÄVLEBORGS LÄN</t>
        </is>
      </c>
      <c r="E153" t="inlineStr">
        <is>
          <t>HOFORS</t>
        </is>
      </c>
      <c r="F153" t="inlineStr">
        <is>
          <t>Övriga statliga verk och myndigheter</t>
        </is>
      </c>
      <c r="G153" t="n">
        <v>0.5</v>
      </c>
      <c r="H153" t="n">
        <v>0</v>
      </c>
      <c r="I153" t="n">
        <v>0</v>
      </c>
      <c r="J153" t="n">
        <v>0</v>
      </c>
      <c r="K153" t="n">
        <v>0</v>
      </c>
      <c r="L153" t="n">
        <v>0</v>
      </c>
      <c r="M153" t="n">
        <v>0</v>
      </c>
      <c r="N153" t="n">
        <v>0</v>
      </c>
      <c r="O153" t="n">
        <v>0</v>
      </c>
      <c r="P153" t="n">
        <v>0</v>
      </c>
      <c r="Q153" t="n">
        <v>0</v>
      </c>
      <c r="R153" s="2" t="inlineStr"/>
    </row>
    <row r="154" ht="15" customHeight="1">
      <c r="A154" t="inlineStr">
        <is>
          <t>A 13742-2023</t>
        </is>
      </c>
      <c r="B154" s="1" t="n">
        <v>45007</v>
      </c>
      <c r="C154" s="1" t="n">
        <v>45203</v>
      </c>
      <c r="D154" t="inlineStr">
        <is>
          <t>GÄVLEBORGS LÄN</t>
        </is>
      </c>
      <c r="E154" t="inlineStr">
        <is>
          <t>HOFORS</t>
        </is>
      </c>
      <c r="F154" t="inlineStr">
        <is>
          <t>Övriga statliga verk och myndigheter</t>
        </is>
      </c>
      <c r="G154" t="n">
        <v>1</v>
      </c>
      <c r="H154" t="n">
        <v>0</v>
      </c>
      <c r="I154" t="n">
        <v>0</v>
      </c>
      <c r="J154" t="n">
        <v>0</v>
      </c>
      <c r="K154" t="n">
        <v>0</v>
      </c>
      <c r="L154" t="n">
        <v>0</v>
      </c>
      <c r="M154" t="n">
        <v>0</v>
      </c>
      <c r="N154" t="n">
        <v>0</v>
      </c>
      <c r="O154" t="n">
        <v>0</v>
      </c>
      <c r="P154" t="n">
        <v>0</v>
      </c>
      <c r="Q154" t="n">
        <v>0</v>
      </c>
      <c r="R154" s="2" t="inlineStr"/>
    </row>
    <row r="155" ht="15" customHeight="1">
      <c r="A155" t="inlineStr">
        <is>
          <t>A 13744-2023</t>
        </is>
      </c>
      <c r="B155" s="1" t="n">
        <v>45007</v>
      </c>
      <c r="C155" s="1" t="n">
        <v>45203</v>
      </c>
      <c r="D155" t="inlineStr">
        <is>
          <t>GÄVLEBORGS LÄN</t>
        </is>
      </c>
      <c r="E155" t="inlineStr">
        <is>
          <t>HOFORS</t>
        </is>
      </c>
      <c r="F155" t="inlineStr">
        <is>
          <t>Övriga statliga verk och myndigheter</t>
        </is>
      </c>
      <c r="G155" t="n">
        <v>1</v>
      </c>
      <c r="H155" t="n">
        <v>0</v>
      </c>
      <c r="I155" t="n">
        <v>0</v>
      </c>
      <c r="J155" t="n">
        <v>0</v>
      </c>
      <c r="K155" t="n">
        <v>0</v>
      </c>
      <c r="L155" t="n">
        <v>0</v>
      </c>
      <c r="M155" t="n">
        <v>0</v>
      </c>
      <c r="N155" t="n">
        <v>0</v>
      </c>
      <c r="O155" t="n">
        <v>0</v>
      </c>
      <c r="P155" t="n">
        <v>0</v>
      </c>
      <c r="Q155" t="n">
        <v>0</v>
      </c>
      <c r="R155" s="2" t="inlineStr"/>
    </row>
    <row r="156" ht="15" customHeight="1">
      <c r="A156" t="inlineStr">
        <is>
          <t>A 18693-2023</t>
        </is>
      </c>
      <c r="B156" s="1" t="n">
        <v>45043</v>
      </c>
      <c r="C156" s="1" t="n">
        <v>45203</v>
      </c>
      <c r="D156" t="inlineStr">
        <is>
          <t>GÄVLEBORGS LÄN</t>
        </is>
      </c>
      <c r="E156" t="inlineStr">
        <is>
          <t>HOFORS</t>
        </is>
      </c>
      <c r="G156" t="n">
        <v>2.5</v>
      </c>
      <c r="H156" t="n">
        <v>0</v>
      </c>
      <c r="I156" t="n">
        <v>0</v>
      </c>
      <c r="J156" t="n">
        <v>0</v>
      </c>
      <c r="K156" t="n">
        <v>0</v>
      </c>
      <c r="L156" t="n">
        <v>0</v>
      </c>
      <c r="M156" t="n">
        <v>0</v>
      </c>
      <c r="N156" t="n">
        <v>0</v>
      </c>
      <c r="O156" t="n">
        <v>0</v>
      </c>
      <c r="P156" t="n">
        <v>0</v>
      </c>
      <c r="Q156" t="n">
        <v>0</v>
      </c>
      <c r="R156" s="2" t="inlineStr"/>
    </row>
    <row r="157" ht="15" customHeight="1">
      <c r="A157" t="inlineStr">
        <is>
          <t>A 18930-2023</t>
        </is>
      </c>
      <c r="B157" s="1" t="n">
        <v>45044</v>
      </c>
      <c r="C157" s="1" t="n">
        <v>45203</v>
      </c>
      <c r="D157" t="inlineStr">
        <is>
          <t>GÄVLEBORGS LÄN</t>
        </is>
      </c>
      <c r="E157" t="inlineStr">
        <is>
          <t>HOFORS</t>
        </is>
      </c>
      <c r="G157" t="n">
        <v>5.9</v>
      </c>
      <c r="H157" t="n">
        <v>0</v>
      </c>
      <c r="I157" t="n">
        <v>0</v>
      </c>
      <c r="J157" t="n">
        <v>0</v>
      </c>
      <c r="K157" t="n">
        <v>0</v>
      </c>
      <c r="L157" t="n">
        <v>0</v>
      </c>
      <c r="M157" t="n">
        <v>0</v>
      </c>
      <c r="N157" t="n">
        <v>0</v>
      </c>
      <c r="O157" t="n">
        <v>0</v>
      </c>
      <c r="P157" t="n">
        <v>0</v>
      </c>
      <c r="Q157" t="n">
        <v>0</v>
      </c>
      <c r="R157" s="2" t="inlineStr"/>
    </row>
    <row r="158" ht="15" customHeight="1">
      <c r="A158" t="inlineStr">
        <is>
          <t>A 19476-2023</t>
        </is>
      </c>
      <c r="B158" s="1" t="n">
        <v>45050</v>
      </c>
      <c r="C158" s="1" t="n">
        <v>45203</v>
      </c>
      <c r="D158" t="inlineStr">
        <is>
          <t>GÄVLEBORGS LÄN</t>
        </is>
      </c>
      <c r="E158" t="inlineStr">
        <is>
          <t>HOFORS</t>
        </is>
      </c>
      <c r="G158" t="n">
        <v>1.4</v>
      </c>
      <c r="H158" t="n">
        <v>0</v>
      </c>
      <c r="I158" t="n">
        <v>0</v>
      </c>
      <c r="J158" t="n">
        <v>0</v>
      </c>
      <c r="K158" t="n">
        <v>0</v>
      </c>
      <c r="L158" t="n">
        <v>0</v>
      </c>
      <c r="M158" t="n">
        <v>0</v>
      </c>
      <c r="N158" t="n">
        <v>0</v>
      </c>
      <c r="O158" t="n">
        <v>0</v>
      </c>
      <c r="P158" t="n">
        <v>0</v>
      </c>
      <c r="Q158" t="n">
        <v>0</v>
      </c>
      <c r="R158" s="2" t="inlineStr"/>
    </row>
    <row r="159" ht="15" customHeight="1">
      <c r="A159" t="inlineStr">
        <is>
          <t>A 19475-2023</t>
        </is>
      </c>
      <c r="B159" s="1" t="n">
        <v>45050</v>
      </c>
      <c r="C159" s="1" t="n">
        <v>45203</v>
      </c>
      <c r="D159" t="inlineStr">
        <is>
          <t>GÄVLEBORGS LÄN</t>
        </is>
      </c>
      <c r="E159" t="inlineStr">
        <is>
          <t>HOFORS</t>
        </is>
      </c>
      <c r="G159" t="n">
        <v>2.1</v>
      </c>
      <c r="H159" t="n">
        <v>0</v>
      </c>
      <c r="I159" t="n">
        <v>0</v>
      </c>
      <c r="J159" t="n">
        <v>0</v>
      </c>
      <c r="K159" t="n">
        <v>0</v>
      </c>
      <c r="L159" t="n">
        <v>0</v>
      </c>
      <c r="M159" t="n">
        <v>0</v>
      </c>
      <c r="N159" t="n">
        <v>0</v>
      </c>
      <c r="O159" t="n">
        <v>0</v>
      </c>
      <c r="P159" t="n">
        <v>0</v>
      </c>
      <c r="Q159" t="n">
        <v>0</v>
      </c>
      <c r="R159" s="2" t="inlineStr"/>
    </row>
    <row r="160" ht="15" customHeight="1">
      <c r="A160" t="inlineStr">
        <is>
          <t>A 22129-2023</t>
        </is>
      </c>
      <c r="B160" s="1" t="n">
        <v>45069</v>
      </c>
      <c r="C160" s="1" t="n">
        <v>45203</v>
      </c>
      <c r="D160" t="inlineStr">
        <is>
          <t>GÄVLEBORGS LÄN</t>
        </is>
      </c>
      <c r="E160" t="inlineStr">
        <is>
          <t>HOFORS</t>
        </is>
      </c>
      <c r="F160" t="inlineStr">
        <is>
          <t>Sveaskog</t>
        </is>
      </c>
      <c r="G160" t="n">
        <v>0.7</v>
      </c>
      <c r="H160" t="n">
        <v>0</v>
      </c>
      <c r="I160" t="n">
        <v>0</v>
      </c>
      <c r="J160" t="n">
        <v>0</v>
      </c>
      <c r="K160" t="n">
        <v>0</v>
      </c>
      <c r="L160" t="n">
        <v>0</v>
      </c>
      <c r="M160" t="n">
        <v>0</v>
      </c>
      <c r="N160" t="n">
        <v>0</v>
      </c>
      <c r="O160" t="n">
        <v>0</v>
      </c>
      <c r="P160" t="n">
        <v>0</v>
      </c>
      <c r="Q160" t="n">
        <v>0</v>
      </c>
      <c r="R160" s="2" t="inlineStr"/>
    </row>
    <row r="161" ht="15" customHeight="1">
      <c r="A161" t="inlineStr">
        <is>
          <t>A 22297-2023</t>
        </is>
      </c>
      <c r="B161" s="1" t="n">
        <v>45070</v>
      </c>
      <c r="C161" s="1" t="n">
        <v>45203</v>
      </c>
      <c r="D161" t="inlineStr">
        <is>
          <t>GÄVLEBORGS LÄN</t>
        </is>
      </c>
      <c r="E161" t="inlineStr">
        <is>
          <t>HOFORS</t>
        </is>
      </c>
      <c r="G161" t="n">
        <v>5.9</v>
      </c>
      <c r="H161" t="n">
        <v>0</v>
      </c>
      <c r="I161" t="n">
        <v>0</v>
      </c>
      <c r="J161" t="n">
        <v>0</v>
      </c>
      <c r="K161" t="n">
        <v>0</v>
      </c>
      <c r="L161" t="n">
        <v>0</v>
      </c>
      <c r="M161" t="n">
        <v>0</v>
      </c>
      <c r="N161" t="n">
        <v>0</v>
      </c>
      <c r="O161" t="n">
        <v>0</v>
      </c>
      <c r="P161" t="n">
        <v>0</v>
      </c>
      <c r="Q161" t="n">
        <v>0</v>
      </c>
      <c r="R161" s="2" t="inlineStr"/>
    </row>
    <row r="162" ht="15" customHeight="1">
      <c r="A162" t="inlineStr">
        <is>
          <t>A 22787-2023</t>
        </is>
      </c>
      <c r="B162" s="1" t="n">
        <v>45072</v>
      </c>
      <c r="C162" s="1" t="n">
        <v>45203</v>
      </c>
      <c r="D162" t="inlineStr">
        <is>
          <t>GÄVLEBORGS LÄN</t>
        </is>
      </c>
      <c r="E162" t="inlineStr">
        <is>
          <t>HOFORS</t>
        </is>
      </c>
      <c r="G162" t="n">
        <v>1</v>
      </c>
      <c r="H162" t="n">
        <v>0</v>
      </c>
      <c r="I162" t="n">
        <v>0</v>
      </c>
      <c r="J162" t="n">
        <v>0</v>
      </c>
      <c r="K162" t="n">
        <v>0</v>
      </c>
      <c r="L162" t="n">
        <v>0</v>
      </c>
      <c r="M162" t="n">
        <v>0</v>
      </c>
      <c r="N162" t="n">
        <v>0</v>
      </c>
      <c r="O162" t="n">
        <v>0</v>
      </c>
      <c r="P162" t="n">
        <v>0</v>
      </c>
      <c r="Q162" t="n">
        <v>0</v>
      </c>
      <c r="R162" s="2" t="inlineStr"/>
    </row>
    <row r="163" ht="15" customHeight="1">
      <c r="A163" t="inlineStr">
        <is>
          <t>A 22904-2023</t>
        </is>
      </c>
      <c r="B163" s="1" t="n">
        <v>45072</v>
      </c>
      <c r="C163" s="1" t="n">
        <v>45203</v>
      </c>
      <c r="D163" t="inlineStr">
        <is>
          <t>GÄVLEBORGS LÄN</t>
        </is>
      </c>
      <c r="E163" t="inlineStr">
        <is>
          <t>HOFORS</t>
        </is>
      </c>
      <c r="G163" t="n">
        <v>1.8</v>
      </c>
      <c r="H163" t="n">
        <v>0</v>
      </c>
      <c r="I163" t="n">
        <v>0</v>
      </c>
      <c r="J163" t="n">
        <v>0</v>
      </c>
      <c r="K163" t="n">
        <v>0</v>
      </c>
      <c r="L163" t="n">
        <v>0</v>
      </c>
      <c r="M163" t="n">
        <v>0</v>
      </c>
      <c r="N163" t="n">
        <v>0</v>
      </c>
      <c r="O163" t="n">
        <v>0</v>
      </c>
      <c r="P163" t="n">
        <v>0</v>
      </c>
      <c r="Q163" t="n">
        <v>0</v>
      </c>
      <c r="R163" s="2" t="inlineStr"/>
    </row>
    <row r="164" ht="15" customHeight="1">
      <c r="A164" t="inlineStr">
        <is>
          <t>A 24646-2023</t>
        </is>
      </c>
      <c r="B164" s="1" t="n">
        <v>45084</v>
      </c>
      <c r="C164" s="1" t="n">
        <v>45203</v>
      </c>
      <c r="D164" t="inlineStr">
        <is>
          <t>GÄVLEBORGS LÄN</t>
        </is>
      </c>
      <c r="E164" t="inlineStr">
        <is>
          <t>HOFORS</t>
        </is>
      </c>
      <c r="G164" t="n">
        <v>1.1</v>
      </c>
      <c r="H164" t="n">
        <v>0</v>
      </c>
      <c r="I164" t="n">
        <v>0</v>
      </c>
      <c r="J164" t="n">
        <v>0</v>
      </c>
      <c r="K164" t="n">
        <v>0</v>
      </c>
      <c r="L164" t="n">
        <v>0</v>
      </c>
      <c r="M164" t="n">
        <v>0</v>
      </c>
      <c r="N164" t="n">
        <v>0</v>
      </c>
      <c r="O164" t="n">
        <v>0</v>
      </c>
      <c r="P164" t="n">
        <v>0</v>
      </c>
      <c r="Q164" t="n">
        <v>0</v>
      </c>
      <c r="R164" s="2" t="inlineStr"/>
    </row>
    <row r="165" ht="15" customHeight="1">
      <c r="A165" t="inlineStr">
        <is>
          <t>A 27583-2023</t>
        </is>
      </c>
      <c r="B165" s="1" t="n">
        <v>45097</v>
      </c>
      <c r="C165" s="1" t="n">
        <v>45203</v>
      </c>
      <c r="D165" t="inlineStr">
        <is>
          <t>GÄVLEBORGS LÄN</t>
        </is>
      </c>
      <c r="E165" t="inlineStr">
        <is>
          <t>HOFORS</t>
        </is>
      </c>
      <c r="G165" t="n">
        <v>2.3</v>
      </c>
      <c r="H165" t="n">
        <v>0</v>
      </c>
      <c r="I165" t="n">
        <v>0</v>
      </c>
      <c r="J165" t="n">
        <v>0</v>
      </c>
      <c r="K165" t="n">
        <v>0</v>
      </c>
      <c r="L165" t="n">
        <v>0</v>
      </c>
      <c r="M165" t="n">
        <v>0</v>
      </c>
      <c r="N165" t="n">
        <v>0</v>
      </c>
      <c r="O165" t="n">
        <v>0</v>
      </c>
      <c r="P165" t="n">
        <v>0</v>
      </c>
      <c r="Q165" t="n">
        <v>0</v>
      </c>
      <c r="R165" s="2" t="inlineStr"/>
    </row>
    <row r="166" ht="15" customHeight="1">
      <c r="A166" t="inlineStr">
        <is>
          <t>A 28058-2023</t>
        </is>
      </c>
      <c r="B166" s="1" t="n">
        <v>45099</v>
      </c>
      <c r="C166" s="1" t="n">
        <v>45203</v>
      </c>
      <c r="D166" t="inlineStr">
        <is>
          <t>GÄVLEBORGS LÄN</t>
        </is>
      </c>
      <c r="E166" t="inlineStr">
        <is>
          <t>HOFORS</t>
        </is>
      </c>
      <c r="G166" t="n">
        <v>2.5</v>
      </c>
      <c r="H166" t="n">
        <v>0</v>
      </c>
      <c r="I166" t="n">
        <v>0</v>
      </c>
      <c r="J166" t="n">
        <v>0</v>
      </c>
      <c r="K166" t="n">
        <v>0</v>
      </c>
      <c r="L166" t="n">
        <v>0</v>
      </c>
      <c r="M166" t="n">
        <v>0</v>
      </c>
      <c r="N166" t="n">
        <v>0</v>
      </c>
      <c r="O166" t="n">
        <v>0</v>
      </c>
      <c r="P166" t="n">
        <v>0</v>
      </c>
      <c r="Q166" t="n">
        <v>0</v>
      </c>
      <c r="R166" s="2" t="inlineStr"/>
    </row>
    <row r="167" ht="15" customHeight="1">
      <c r="A167" t="inlineStr">
        <is>
          <t>A 31607-2023</t>
        </is>
      </c>
      <c r="B167" s="1" t="n">
        <v>45117</v>
      </c>
      <c r="C167" s="1" t="n">
        <v>45203</v>
      </c>
      <c r="D167" t="inlineStr">
        <is>
          <t>GÄVLEBORGS LÄN</t>
        </is>
      </c>
      <c r="E167" t="inlineStr">
        <is>
          <t>HOFORS</t>
        </is>
      </c>
      <c r="G167" t="n">
        <v>3.8</v>
      </c>
      <c r="H167" t="n">
        <v>0</v>
      </c>
      <c r="I167" t="n">
        <v>0</v>
      </c>
      <c r="J167" t="n">
        <v>0</v>
      </c>
      <c r="K167" t="n">
        <v>0</v>
      </c>
      <c r="L167" t="n">
        <v>0</v>
      </c>
      <c r="M167" t="n">
        <v>0</v>
      </c>
      <c r="N167" t="n">
        <v>0</v>
      </c>
      <c r="O167" t="n">
        <v>0</v>
      </c>
      <c r="P167" t="n">
        <v>0</v>
      </c>
      <c r="Q167" t="n">
        <v>0</v>
      </c>
      <c r="R167" s="2" t="inlineStr"/>
    </row>
    <row r="168" ht="15" customHeight="1">
      <c r="A168" t="inlineStr">
        <is>
          <t>A 31613-2023</t>
        </is>
      </c>
      <c r="B168" s="1" t="n">
        <v>45117</v>
      </c>
      <c r="C168" s="1" t="n">
        <v>45203</v>
      </c>
      <c r="D168" t="inlineStr">
        <is>
          <t>GÄVLEBORGS LÄN</t>
        </is>
      </c>
      <c r="E168" t="inlineStr">
        <is>
          <t>HOFORS</t>
        </is>
      </c>
      <c r="G168" t="n">
        <v>1.2</v>
      </c>
      <c r="H168" t="n">
        <v>0</v>
      </c>
      <c r="I168" t="n">
        <v>0</v>
      </c>
      <c r="J168" t="n">
        <v>0</v>
      </c>
      <c r="K168" t="n">
        <v>0</v>
      </c>
      <c r="L168" t="n">
        <v>0</v>
      </c>
      <c r="M168" t="n">
        <v>0</v>
      </c>
      <c r="N168" t="n">
        <v>0</v>
      </c>
      <c r="O168" t="n">
        <v>0</v>
      </c>
      <c r="P168" t="n">
        <v>0</v>
      </c>
      <c r="Q168" t="n">
        <v>0</v>
      </c>
      <c r="R168" s="2" t="inlineStr"/>
    </row>
    <row r="169" ht="15" customHeight="1">
      <c r="A169" t="inlineStr">
        <is>
          <t>A 31611-2023</t>
        </is>
      </c>
      <c r="B169" s="1" t="n">
        <v>45117</v>
      </c>
      <c r="C169" s="1" t="n">
        <v>45203</v>
      </c>
      <c r="D169" t="inlineStr">
        <is>
          <t>GÄVLEBORGS LÄN</t>
        </is>
      </c>
      <c r="E169" t="inlineStr">
        <is>
          <t>HOFORS</t>
        </is>
      </c>
      <c r="G169" t="n">
        <v>4.4</v>
      </c>
      <c r="H169" t="n">
        <v>0</v>
      </c>
      <c r="I169" t="n">
        <v>0</v>
      </c>
      <c r="J169" t="n">
        <v>0</v>
      </c>
      <c r="K169" t="n">
        <v>0</v>
      </c>
      <c r="L169" t="n">
        <v>0</v>
      </c>
      <c r="M169" t="n">
        <v>0</v>
      </c>
      <c r="N169" t="n">
        <v>0</v>
      </c>
      <c r="O169" t="n">
        <v>0</v>
      </c>
      <c r="P169" t="n">
        <v>0</v>
      </c>
      <c r="Q169" t="n">
        <v>0</v>
      </c>
      <c r="R169" s="2" t="inlineStr"/>
    </row>
    <row r="170" ht="15" customHeight="1">
      <c r="A170" t="inlineStr">
        <is>
          <t>A 33495-2023</t>
        </is>
      </c>
      <c r="B170" s="1" t="n">
        <v>45118</v>
      </c>
      <c r="C170" s="1" t="n">
        <v>45203</v>
      </c>
      <c r="D170" t="inlineStr">
        <is>
          <t>GÄVLEBORGS LÄN</t>
        </is>
      </c>
      <c r="E170" t="inlineStr">
        <is>
          <t>HOFORS</t>
        </is>
      </c>
      <c r="F170" t="inlineStr">
        <is>
          <t>Bergvik skog väst AB</t>
        </is>
      </c>
      <c r="G170" t="n">
        <v>4.6</v>
      </c>
      <c r="H170" t="n">
        <v>0</v>
      </c>
      <c r="I170" t="n">
        <v>0</v>
      </c>
      <c r="J170" t="n">
        <v>0</v>
      </c>
      <c r="K170" t="n">
        <v>0</v>
      </c>
      <c r="L170" t="n">
        <v>0</v>
      </c>
      <c r="M170" t="n">
        <v>0</v>
      </c>
      <c r="N170" t="n">
        <v>0</v>
      </c>
      <c r="O170" t="n">
        <v>0</v>
      </c>
      <c r="P170" t="n">
        <v>0</v>
      </c>
      <c r="Q170" t="n">
        <v>0</v>
      </c>
      <c r="R170" s="2" t="inlineStr"/>
    </row>
    <row r="171" ht="15" customHeight="1">
      <c r="A171" t="inlineStr">
        <is>
          <t>A 33485-2023</t>
        </is>
      </c>
      <c r="B171" s="1" t="n">
        <v>45118</v>
      </c>
      <c r="C171" s="1" t="n">
        <v>45203</v>
      </c>
      <c r="D171" t="inlineStr">
        <is>
          <t>GÄVLEBORGS LÄN</t>
        </is>
      </c>
      <c r="E171" t="inlineStr">
        <is>
          <t>HOFORS</t>
        </is>
      </c>
      <c r="F171" t="inlineStr">
        <is>
          <t>Bergvik skog väst AB</t>
        </is>
      </c>
      <c r="G171" t="n">
        <v>3.9</v>
      </c>
      <c r="H171" t="n">
        <v>0</v>
      </c>
      <c r="I171" t="n">
        <v>0</v>
      </c>
      <c r="J171" t="n">
        <v>0</v>
      </c>
      <c r="K171" t="n">
        <v>0</v>
      </c>
      <c r="L171" t="n">
        <v>0</v>
      </c>
      <c r="M171" t="n">
        <v>0</v>
      </c>
      <c r="N171" t="n">
        <v>0</v>
      </c>
      <c r="O171" t="n">
        <v>0</v>
      </c>
      <c r="P171" t="n">
        <v>0</v>
      </c>
      <c r="Q171" t="n">
        <v>0</v>
      </c>
      <c r="R171" s="2" t="inlineStr"/>
    </row>
    <row r="172" ht="15" customHeight="1">
      <c r="A172" t="inlineStr">
        <is>
          <t>A 31871-2023</t>
        </is>
      </c>
      <c r="B172" s="1" t="n">
        <v>45118</v>
      </c>
      <c r="C172" s="1" t="n">
        <v>45203</v>
      </c>
      <c r="D172" t="inlineStr">
        <is>
          <t>GÄVLEBORGS LÄN</t>
        </is>
      </c>
      <c r="E172" t="inlineStr">
        <is>
          <t>HOFORS</t>
        </is>
      </c>
      <c r="G172" t="n">
        <v>1</v>
      </c>
      <c r="H172" t="n">
        <v>0</v>
      </c>
      <c r="I172" t="n">
        <v>0</v>
      </c>
      <c r="J172" t="n">
        <v>0</v>
      </c>
      <c r="K172" t="n">
        <v>0</v>
      </c>
      <c r="L172" t="n">
        <v>0</v>
      </c>
      <c r="M172" t="n">
        <v>0</v>
      </c>
      <c r="N172" t="n">
        <v>0</v>
      </c>
      <c r="O172" t="n">
        <v>0</v>
      </c>
      <c r="P172" t="n">
        <v>0</v>
      </c>
      <c r="Q172" t="n">
        <v>0</v>
      </c>
      <c r="R172" s="2" t="inlineStr"/>
    </row>
    <row r="173" ht="15" customHeight="1">
      <c r="A173" t="inlineStr">
        <is>
          <t>A 33483-2023</t>
        </is>
      </c>
      <c r="B173" s="1" t="n">
        <v>45118</v>
      </c>
      <c r="C173" s="1" t="n">
        <v>45203</v>
      </c>
      <c r="D173" t="inlineStr">
        <is>
          <t>GÄVLEBORGS LÄN</t>
        </is>
      </c>
      <c r="E173" t="inlineStr">
        <is>
          <t>HOFORS</t>
        </is>
      </c>
      <c r="F173" t="inlineStr">
        <is>
          <t>Bergvik skog väst AB</t>
        </is>
      </c>
      <c r="G173" t="n">
        <v>6.7</v>
      </c>
      <c r="H173" t="n">
        <v>0</v>
      </c>
      <c r="I173" t="n">
        <v>0</v>
      </c>
      <c r="J173" t="n">
        <v>0</v>
      </c>
      <c r="K173" t="n">
        <v>0</v>
      </c>
      <c r="L173" t="n">
        <v>0</v>
      </c>
      <c r="M173" t="n">
        <v>0</v>
      </c>
      <c r="N173" t="n">
        <v>0</v>
      </c>
      <c r="O173" t="n">
        <v>0</v>
      </c>
      <c r="P173" t="n">
        <v>0</v>
      </c>
      <c r="Q173" t="n">
        <v>0</v>
      </c>
      <c r="R173" s="2" t="inlineStr"/>
    </row>
    <row r="174" ht="15" customHeight="1">
      <c r="A174" t="inlineStr">
        <is>
          <t>A 34232-2023</t>
        </is>
      </c>
      <c r="B174" s="1" t="n">
        <v>45127</v>
      </c>
      <c r="C174" s="1" t="n">
        <v>45203</v>
      </c>
      <c r="D174" t="inlineStr">
        <is>
          <t>GÄVLEBORGS LÄN</t>
        </is>
      </c>
      <c r="E174" t="inlineStr">
        <is>
          <t>HOFORS</t>
        </is>
      </c>
      <c r="F174" t="inlineStr">
        <is>
          <t>Bergvik skog väst AB</t>
        </is>
      </c>
      <c r="G174" t="n">
        <v>5.8</v>
      </c>
      <c r="H174" t="n">
        <v>0</v>
      </c>
      <c r="I174" t="n">
        <v>0</v>
      </c>
      <c r="J174" t="n">
        <v>0</v>
      </c>
      <c r="K174" t="n">
        <v>0</v>
      </c>
      <c r="L174" t="n">
        <v>0</v>
      </c>
      <c r="M174" t="n">
        <v>0</v>
      </c>
      <c r="N174" t="n">
        <v>0</v>
      </c>
      <c r="O174" t="n">
        <v>0</v>
      </c>
      <c r="P174" t="n">
        <v>0</v>
      </c>
      <c r="Q174" t="n">
        <v>0</v>
      </c>
      <c r="R174" s="2" t="inlineStr"/>
    </row>
    <row r="175" ht="15" customHeight="1">
      <c r="A175" t="inlineStr">
        <is>
          <t>A 35114-2023</t>
        </is>
      </c>
      <c r="B175" s="1" t="n">
        <v>45145</v>
      </c>
      <c r="C175" s="1" t="n">
        <v>45203</v>
      </c>
      <c r="D175" t="inlineStr">
        <is>
          <t>GÄVLEBORGS LÄN</t>
        </is>
      </c>
      <c r="E175" t="inlineStr">
        <is>
          <t>HOFORS</t>
        </is>
      </c>
      <c r="G175" t="n">
        <v>3</v>
      </c>
      <c r="H175" t="n">
        <v>0</v>
      </c>
      <c r="I175" t="n">
        <v>0</v>
      </c>
      <c r="J175" t="n">
        <v>0</v>
      </c>
      <c r="K175" t="n">
        <v>0</v>
      </c>
      <c r="L175" t="n">
        <v>0</v>
      </c>
      <c r="M175" t="n">
        <v>0</v>
      </c>
      <c r="N175" t="n">
        <v>0</v>
      </c>
      <c r="O175" t="n">
        <v>0</v>
      </c>
      <c r="P175" t="n">
        <v>0</v>
      </c>
      <c r="Q175" t="n">
        <v>0</v>
      </c>
      <c r="R175" s="2" t="inlineStr"/>
    </row>
    <row r="176">
      <c r="A176" t="inlineStr">
        <is>
          <t>A 35607-2023</t>
        </is>
      </c>
      <c r="B176" s="1" t="n">
        <v>45147</v>
      </c>
      <c r="C176" s="1" t="n">
        <v>45203</v>
      </c>
      <c r="D176" t="inlineStr">
        <is>
          <t>GÄVLEBORGS LÄN</t>
        </is>
      </c>
      <c r="E176" t="inlineStr">
        <is>
          <t>HOFORS</t>
        </is>
      </c>
      <c r="G176" t="n">
        <v>2.3</v>
      </c>
      <c r="H176" t="n">
        <v>0</v>
      </c>
      <c r="I176" t="n">
        <v>0</v>
      </c>
      <c r="J176" t="n">
        <v>0</v>
      </c>
      <c r="K176" t="n">
        <v>0</v>
      </c>
      <c r="L176" t="n">
        <v>0</v>
      </c>
      <c r="M176" t="n">
        <v>0</v>
      </c>
      <c r="N176" t="n">
        <v>0</v>
      </c>
      <c r="O176" t="n">
        <v>0</v>
      </c>
      <c r="P176" t="n">
        <v>0</v>
      </c>
      <c r="Q176" t="n">
        <v>0</v>
      </c>
      <c r="R17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2023-10-04T06:55:15Z</dcterms:created>
  <dcterms:modified xmlns:dcterms="http://purl.org/dc/terms/" xmlns:xsi="http://www.w3.org/2001/XMLSchema-instance" xsi:type="dcterms:W3CDTF">2023-10-04T06:55:15Z</dcterms:modified>
</cp:coreProperties>
</file>