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45225</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45225</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45225</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45225</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45225</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45225</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45225</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45225</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45225</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45225</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45225</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45225</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45225</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45225</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45225</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45225</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45225</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45225</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45225</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45225</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45225</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45225</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45225</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45225</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45225</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45225</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45225</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45225</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45225</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45225</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45225</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45225</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45225</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45225</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45225</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45225</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45225</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45225</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45225</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45225</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45225</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45225</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45225</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45225</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45225</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45225</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45225</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45225</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45225</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45225</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45225</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45225</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45225</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45225</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45225</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45225</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45225</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45225</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45225</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45225</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45225</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45225</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45225</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45225</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45225</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45225</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45225</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45225</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45225</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45225</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45225</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45225</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45225</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45225</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45225</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45225</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45225</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45225</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45225</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45225</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45225</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45225</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45225</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45225</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45225</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45225</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45225</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45225</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45225</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45225</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45225</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45225</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45225</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45225</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45225</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45225</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45225</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45225</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45225</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45225</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45225</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45225</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45225</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45225</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45225</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45225</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45225</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45225</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45225</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45225</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45225</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45225</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45225</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45225</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45225</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45225</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45225</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45225</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45225</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45225</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45225</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45225</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45225</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45225</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45225</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45225</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45225</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45225</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45225</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45225</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45225</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45225</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45225</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45225</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45225</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45225</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45225</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45225</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45225</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45225</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45225</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45225</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45225</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45225</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45225</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45225</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45225</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45225</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45225</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45225</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45225</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45225</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45225</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45225</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45225</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45225</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45225</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45225</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45225</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45225</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45225</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45225</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45225</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45225</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45225</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45225</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45225</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45225</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45225</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45225</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45225</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45225</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45225</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45225</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45225</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45225</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45225</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45225</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45225</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45225</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45225</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45225</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45225</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45225</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45225</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45225</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45225</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45225</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45225</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45225</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45225</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45225</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45225</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45225</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45225</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45225</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45225</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45225</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45225</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45225</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45225</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45225</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45225</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45225</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45225</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45225</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45225</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45225</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45225</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45225</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45225</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45225</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45225</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45225</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45225</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45225</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45225</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45225</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45225</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45225</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45225</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45225</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45225</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45225</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45225</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45225</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45225</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45225</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45225</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45225</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45225</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45225</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45225</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45225</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45225</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45225</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45225</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45225</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45225</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45225</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45225</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45225</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45225</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45225</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45225</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45225</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45225</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45225</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45225</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45225</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45225</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45225</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45225</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45225</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45225</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45225</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45225</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45225</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45225</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45225</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45225</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45225</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45225</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45225</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45225</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45225</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45225</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45225</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45225</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45225</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45225</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45225</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45225</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45225</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45225</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45225</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45225</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45225</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45225</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45225</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45225</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45225</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45225</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45225</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45225</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45225</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45225</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45225</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45225</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45225</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45225</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45225</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45225</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45225</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45225</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45225</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45225</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45225</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45225</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45225</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45225</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45225</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45225</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45225</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45225</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45225</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45225</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45225</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45225</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45225</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45225</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45225</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45225</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45225</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45225</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45225</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45225</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45225</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45225</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45225</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45225</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45225</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45225</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45225</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45225</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45225</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45225</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45225</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45225</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45225</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45225</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45225</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45225</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45225</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45225</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45225</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45225</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45225</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45225</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45225</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45225</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45225</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45225</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45225</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45225</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45225</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45225</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45225</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45225</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45225</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45225</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45225</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45225</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45225</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45225</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45225</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45225</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45225</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45225</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45225</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45225</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45225</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45225</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45225</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45225</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45225</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45225</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45225</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45225</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45225</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45225</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45225</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45225</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45225</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45225</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45225</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45225</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45225</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45225</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45225</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45225</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45225</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45225</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45225</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45225</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45225</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45225</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45225</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45225</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45225</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45225</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45225</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45225</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45225</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45225</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45225</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45225</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45225</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45225</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45225</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45225</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45225</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45225</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45225</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45225</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45225</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45225</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45225</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45225</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45225</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45225</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45225</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45225</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45225</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45225</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45225</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45225</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45225</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45225</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45225</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45225</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45225</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45225</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45225</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45225</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45225</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45225</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45225</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45225</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45225</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45225</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45225</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45225</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45225</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45225</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45225</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45225</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45225</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45225</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45225</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45225</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45225</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45225</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45225</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45225</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45225</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45225</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45225</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45225</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45225</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45225</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45225</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45225</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45225</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45225</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45225</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45225</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45225</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45225</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45225</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45225</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45225</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45225</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45225</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45225</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45225</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45225</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45225</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45225</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45225</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45225</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45225</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45225</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45225</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45225</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45225</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45225</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45225</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45225</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45225</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45225</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45225</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45225</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45225</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45225</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45225</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45225</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45225</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45225</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45225</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45225</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45225</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45225</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45225</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45225</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45225</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45225</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45225</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45225</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45225</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45225</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45225</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45225</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45225</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45225</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45225</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45225</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45225</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45225</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45225</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45225</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45225</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45225</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45225</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45225</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45225</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45225</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45225</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45225</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45225</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45225</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45225</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45225</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45225</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45225</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45225</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45225</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45225</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45225</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45225</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45225</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45225</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45225</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45225</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45225</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45225</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45225</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45225</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45225</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45225</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45225</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45225</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45225</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45225</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45225</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45225</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45225</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45225</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45225</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45225</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45225</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45225</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45225</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45225</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45225</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45225</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45225</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45225</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45225</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45225</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45225</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45225</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45225</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45225</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45225</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45225</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45225</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45225</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45225</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45225</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45225</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45225</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45225</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45225</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45225</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45225</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45225</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45225</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45225</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45225</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45225</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45225</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45225</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45225</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45225</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45225</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45225</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45225</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45225</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45225</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45225</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45225</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45225</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45225</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45225</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45225</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45225</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45225</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45225</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45225</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45225</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45225</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45225</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45225</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45225</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45225</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45225</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45225</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45225</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45225</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45225</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45225</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45225</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45225</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45225</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45225</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45225</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45225</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45225</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45225</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45225</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45225</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45225</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45225</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45225</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45225</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45225</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45225</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45225</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45225</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45225</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45225</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45225</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45225</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45225</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45225</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45225</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45225</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45225</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45225</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45225</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45225</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45225</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45225</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45225</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45225</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45225</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45225</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45225</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45225</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45225</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45225</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45225</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45225</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45225</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45225</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45225</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45225</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45225</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45225</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45225</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45225</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45225</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45225</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45225</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45225</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45225</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45225</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45225</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45225</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45225</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45225</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45225</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45225</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45225</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45225</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45225</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45225</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45225</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45225</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45225</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45225</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45225</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45225</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45225</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45225</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45225</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45225</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45225</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45225</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45225</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45225</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45225</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45225</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45225</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45225</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45225</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45225</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45225</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45225</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45225</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45225</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45225</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45225</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45225</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45225</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45225</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45225</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45225</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45225</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45225</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45225</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45225</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45225</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45225</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45225</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45225</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45225</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45225</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45225</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45225</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45225</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45225</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45225</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45225</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45225</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45225</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45225</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45225</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45225</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45225</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45225</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45225</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45225</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45225</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45225</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45225</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45225</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45225</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45225</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45225</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45225</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45225</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45225</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45225</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45225</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45225</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45225</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45225</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45225</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45225</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45225</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45225</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45225</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45225</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45225</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45225</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45225</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45225</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45225</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45225</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45225</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45225</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45225</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45225</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45225</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45225</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45225</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45225</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45225</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45225</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45225</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45225</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45225</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45225</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45225</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45225</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45225</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45225</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45225</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45225</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45225</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45225</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45225</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45225</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45225</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45225</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45225</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45225</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45225</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45225</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45225</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45225</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45225</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45225</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45225</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45225</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45225</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45225</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45225</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45225</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45225</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45225</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45225</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45225</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45225</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45225</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45225</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45225</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45225</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45225</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45225</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45225</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45225</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45225</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45225</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45225</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45225</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45225</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45225</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45225</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45225</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45225</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45225</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45225</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45225</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45225</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45225</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45225</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45225</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45225</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45225</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45225</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45225</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45225</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45225</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45225</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45225</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45225</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45225</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45225</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45225</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45225</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45225</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45225</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45225</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45225</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45225</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45225</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45225</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45225</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45225</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45225</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45225</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45225</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45225</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45225</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45225</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45225</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45225</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45225</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45225</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45225</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45225</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45225</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45225</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45225</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45225</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45225</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45225</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45225</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45225</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45225</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45225</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45225</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45225</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45225</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45225</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45225</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45225</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45225</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45225</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45225</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45225</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45225</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45225</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45225</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45225</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45225</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45225</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45225</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45225</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45225</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45225</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45225</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45225</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45225</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45225</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45225</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45225</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45225</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45225</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45225</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45225</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45225</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45225</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45225</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45225</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45225</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45225</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45225</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45225</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45225</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45225</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45225</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45225</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45225</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45225</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45225</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45225</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45225</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45225</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45225</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45225</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45225</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45225</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45225</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45225</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45225</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45225</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45225</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45225</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45225</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45225</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45225</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45225</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45225</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45225</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45225</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45225</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45225</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45225</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45225</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45225</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45225</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45225</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45225</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45225</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45225</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45225</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45225</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45225</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45225</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45225</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45225</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45225</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45225</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45225</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45225</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45225</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45225</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45225</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45225</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45225</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45225</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45225</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45225</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45225</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45225</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45225</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45225</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45225</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45225</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45225</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45225</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45225</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45225</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45225</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45225</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45225</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45225</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45225</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45225</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45225</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45225</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45225</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45225</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45225</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45225</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45225</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45225</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45225</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45225</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45225</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45225</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45225</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45225</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45225</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45225</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45225</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45225</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45225</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45225</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45225</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45225</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45225</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45225</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45225</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45225</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45225</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45225</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45225</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45225</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45225</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45225</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45225</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45225</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45225</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45225</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45225</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45225</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45225</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45225</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45225</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45225</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45225</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45225</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45225</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45225</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45225</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45225</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45225</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45225</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45225</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45225</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45225</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45225</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45225</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45225</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45225</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45225</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45225</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45225</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45225</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45225</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45225</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45225</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45225</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45225</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45225</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45225</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45225</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45225</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45225</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45225</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45225</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45225</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45225</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45225</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45225</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45225</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45225</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45225</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45225</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45225</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45225</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45225</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45225</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45225</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45225</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45225</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45225</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45225</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45225</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45225</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45225</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45225</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45225</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45225</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45225</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45225</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45225</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45225</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45225</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45225</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45225</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45225</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45225</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45225</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45225</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45225</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45225</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45225</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45225</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45225</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45225</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45225</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45225</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45225</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45225</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45225</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44745-2022</t>
        </is>
      </c>
      <c r="B1104" s="1" t="n">
        <v>44840</v>
      </c>
      <c r="C1104" s="1" t="n">
        <v>45225</v>
      </c>
      <c r="D1104" t="inlineStr">
        <is>
          <t>JÄMTLANDS LÄN</t>
        </is>
      </c>
      <c r="E1104" t="inlineStr">
        <is>
          <t>STRÖMSUND</t>
        </is>
      </c>
      <c r="F1104" t="inlineStr">
        <is>
          <t>SCA</t>
        </is>
      </c>
      <c r="G1104" t="n">
        <v>1.6</v>
      </c>
      <c r="H1104" t="n">
        <v>0</v>
      </c>
      <c r="I1104" t="n">
        <v>1</v>
      </c>
      <c r="J1104" t="n">
        <v>0</v>
      </c>
      <c r="K1104" t="n">
        <v>0</v>
      </c>
      <c r="L1104" t="n">
        <v>0</v>
      </c>
      <c r="M1104" t="n">
        <v>0</v>
      </c>
      <c r="N1104" t="n">
        <v>0</v>
      </c>
      <c r="O1104" t="n">
        <v>0</v>
      </c>
      <c r="P1104" t="n">
        <v>0</v>
      </c>
      <c r="Q1104" t="n">
        <v>1</v>
      </c>
      <c r="R1104" s="2" t="inlineStr">
        <is>
          <t>Skogshakmossa</t>
        </is>
      </c>
      <c r="S1104">
        <f>HYPERLINK("https://klasma.github.io/Logging_2313/artfynd/A 44745-2022 artfynd.xlsx", "A 44745-2022")</f>
        <v/>
      </c>
      <c r="T1104">
        <f>HYPERLINK("https://klasma.github.io/Logging_2313/kartor/A 44745-2022 karta.png", "A 44745-2022")</f>
        <v/>
      </c>
      <c r="V1104">
        <f>HYPERLINK("https://klasma.github.io/Logging_2313/klagomål/A 44745-2022 FSC-klagomål.docx", "A 44745-2022")</f>
        <v/>
      </c>
      <c r="W1104">
        <f>HYPERLINK("https://klasma.github.io/Logging_2313/klagomålsmail/A 44745-2022 FSC-klagomål mail.docx", "A 44745-2022")</f>
        <v/>
      </c>
      <c r="X1104">
        <f>HYPERLINK("https://klasma.github.io/Logging_2313/tillsyn/A 44745-2022 tillsynsbegäran.docx", "A 44745-2022")</f>
        <v/>
      </c>
      <c r="Y1104">
        <f>HYPERLINK("https://klasma.github.io/Logging_2313/tillsynsmail/A 44745-2022 tillsynsbegäran mail.docx", "A 44745-2022")</f>
        <v/>
      </c>
    </row>
    <row r="1105" ht="15" customHeight="1">
      <c r="A1105" t="inlineStr">
        <is>
          <t>A 45420-2022</t>
        </is>
      </c>
      <c r="B1105" s="1" t="n">
        <v>44844</v>
      </c>
      <c r="C1105" s="1" t="n">
        <v>45225</v>
      </c>
      <c r="D1105" t="inlineStr">
        <is>
          <t>JÄMTLANDS LÄN</t>
        </is>
      </c>
      <c r="E1105" t="inlineStr">
        <is>
          <t>BRÄCKE</t>
        </is>
      </c>
      <c r="F1105" t="inlineStr">
        <is>
          <t>SCA</t>
        </is>
      </c>
      <c r="G1105" t="n">
        <v>1.6</v>
      </c>
      <c r="H1105" t="n">
        <v>0</v>
      </c>
      <c r="I1105" t="n">
        <v>0</v>
      </c>
      <c r="J1105" t="n">
        <v>1</v>
      </c>
      <c r="K1105" t="n">
        <v>0</v>
      </c>
      <c r="L1105" t="n">
        <v>0</v>
      </c>
      <c r="M1105" t="n">
        <v>0</v>
      </c>
      <c r="N1105" t="n">
        <v>0</v>
      </c>
      <c r="O1105" t="n">
        <v>1</v>
      </c>
      <c r="P1105" t="n">
        <v>0</v>
      </c>
      <c r="Q1105" t="n">
        <v>1</v>
      </c>
      <c r="R1105" s="2" t="inlineStr">
        <is>
          <t>Vitgrynig nållav</t>
        </is>
      </c>
      <c r="S1105">
        <f>HYPERLINK("https://klasma.github.io/Logging_2305/artfynd/A 45420-2022 artfynd.xlsx", "A 45420-2022")</f>
        <v/>
      </c>
      <c r="T1105">
        <f>HYPERLINK("https://klasma.github.io/Logging_2305/kartor/A 45420-2022 karta.png", "A 45420-2022")</f>
        <v/>
      </c>
      <c r="V1105">
        <f>HYPERLINK("https://klasma.github.io/Logging_2305/klagomål/A 45420-2022 FSC-klagomål.docx", "A 45420-2022")</f>
        <v/>
      </c>
      <c r="W1105">
        <f>HYPERLINK("https://klasma.github.io/Logging_2305/klagomålsmail/A 45420-2022 FSC-klagomål mail.docx", "A 45420-2022")</f>
        <v/>
      </c>
      <c r="X1105">
        <f>HYPERLINK("https://klasma.github.io/Logging_2305/tillsyn/A 45420-2022 tillsynsbegäran.docx", "A 45420-2022")</f>
        <v/>
      </c>
      <c r="Y1105">
        <f>HYPERLINK("https://klasma.github.io/Logging_2305/tillsynsmail/A 45420-2022 tillsynsbegäran mail.docx", "A 45420-2022")</f>
        <v/>
      </c>
    </row>
    <row r="1106" ht="15" customHeight="1">
      <c r="A1106" t="inlineStr">
        <is>
          <t>A 45441-2022</t>
        </is>
      </c>
      <c r="B1106" s="1" t="n">
        <v>44844</v>
      </c>
      <c r="C1106" s="1" t="n">
        <v>45225</v>
      </c>
      <c r="D1106" t="inlineStr">
        <is>
          <t>JÄMTLANDS LÄN</t>
        </is>
      </c>
      <c r="E1106" t="inlineStr">
        <is>
          <t>ÖSTERSUND</t>
        </is>
      </c>
      <c r="F1106" t="inlineStr">
        <is>
          <t>SCA</t>
        </is>
      </c>
      <c r="G1106" t="n">
        <v>1.8</v>
      </c>
      <c r="H1106" t="n">
        <v>0</v>
      </c>
      <c r="I1106" t="n">
        <v>1</v>
      </c>
      <c r="J1106" t="n">
        <v>0</v>
      </c>
      <c r="K1106" t="n">
        <v>0</v>
      </c>
      <c r="L1106" t="n">
        <v>0</v>
      </c>
      <c r="M1106" t="n">
        <v>0</v>
      </c>
      <c r="N1106" t="n">
        <v>0</v>
      </c>
      <c r="O1106" t="n">
        <v>0</v>
      </c>
      <c r="P1106" t="n">
        <v>0</v>
      </c>
      <c r="Q1106" t="n">
        <v>1</v>
      </c>
      <c r="R1106" s="2" t="inlineStr">
        <is>
          <t>Korallblylav</t>
        </is>
      </c>
      <c r="S1106">
        <f>HYPERLINK("https://klasma.github.io/Logging_2380/artfynd/A 45441-2022 artfynd.xlsx", "A 45441-2022")</f>
        <v/>
      </c>
      <c r="T1106">
        <f>HYPERLINK("https://klasma.github.io/Logging_2380/kartor/A 45441-2022 karta.png", "A 45441-2022")</f>
        <v/>
      </c>
      <c r="V1106">
        <f>HYPERLINK("https://klasma.github.io/Logging_2380/klagomål/A 45441-2022 FSC-klagomål.docx", "A 45441-2022")</f>
        <v/>
      </c>
      <c r="W1106">
        <f>HYPERLINK("https://klasma.github.io/Logging_2380/klagomålsmail/A 45441-2022 FSC-klagomål mail.docx", "A 45441-2022")</f>
        <v/>
      </c>
      <c r="X1106">
        <f>HYPERLINK("https://klasma.github.io/Logging_2380/tillsyn/A 45441-2022 tillsynsbegäran.docx", "A 45441-2022")</f>
        <v/>
      </c>
      <c r="Y1106">
        <f>HYPERLINK("https://klasma.github.io/Logging_2380/tillsynsmail/A 45441-2022 tillsynsbegäran mail.docx", "A 45441-2022")</f>
        <v/>
      </c>
    </row>
    <row r="1107" ht="15" customHeight="1">
      <c r="A1107" t="inlineStr">
        <is>
          <t>A 46343-2022</t>
        </is>
      </c>
      <c r="B1107" s="1" t="n">
        <v>44847</v>
      </c>
      <c r="C1107" s="1" t="n">
        <v>45225</v>
      </c>
      <c r="D1107" t="inlineStr">
        <is>
          <t>JÄMTLANDS LÄN</t>
        </is>
      </c>
      <c r="E1107" t="inlineStr">
        <is>
          <t>STRÖMSUND</t>
        </is>
      </c>
      <c r="F1107" t="inlineStr">
        <is>
          <t>SCA</t>
        </is>
      </c>
      <c r="G1107" t="n">
        <v>0.8</v>
      </c>
      <c r="H1107" t="n">
        <v>0</v>
      </c>
      <c r="I1107" t="n">
        <v>0</v>
      </c>
      <c r="J1107" t="n">
        <v>1</v>
      </c>
      <c r="K1107" t="n">
        <v>0</v>
      </c>
      <c r="L1107" t="n">
        <v>0</v>
      </c>
      <c r="M1107" t="n">
        <v>0</v>
      </c>
      <c r="N1107" t="n">
        <v>0</v>
      </c>
      <c r="O1107" t="n">
        <v>1</v>
      </c>
      <c r="P1107" t="n">
        <v>0</v>
      </c>
      <c r="Q1107" t="n">
        <v>1</v>
      </c>
      <c r="R1107" s="2" t="inlineStr">
        <is>
          <t>Lunglav</t>
        </is>
      </c>
      <c r="S1107">
        <f>HYPERLINK("https://klasma.github.io/Logging_2313/artfynd/A 46343-2022 artfynd.xlsx", "A 46343-2022")</f>
        <v/>
      </c>
      <c r="T1107">
        <f>HYPERLINK("https://klasma.github.io/Logging_2313/kartor/A 46343-2022 karta.png", "A 46343-2022")</f>
        <v/>
      </c>
      <c r="V1107">
        <f>HYPERLINK("https://klasma.github.io/Logging_2313/klagomål/A 46343-2022 FSC-klagomål.docx", "A 46343-2022")</f>
        <v/>
      </c>
      <c r="W1107">
        <f>HYPERLINK("https://klasma.github.io/Logging_2313/klagomålsmail/A 46343-2022 FSC-klagomål mail.docx", "A 46343-2022")</f>
        <v/>
      </c>
      <c r="X1107">
        <f>HYPERLINK("https://klasma.github.io/Logging_2313/tillsyn/A 46343-2022 tillsynsbegäran.docx", "A 46343-2022")</f>
        <v/>
      </c>
      <c r="Y1107">
        <f>HYPERLINK("https://klasma.github.io/Logging_2313/tillsynsmail/A 46343-2022 tillsynsbegäran mail.docx", "A 46343-2022")</f>
        <v/>
      </c>
    </row>
    <row r="1108" ht="15" customHeight="1">
      <c r="A1108" t="inlineStr">
        <is>
          <t>A 48063-2022</t>
        </is>
      </c>
      <c r="B1108" s="1" t="n">
        <v>44855</v>
      </c>
      <c r="C1108" s="1" t="n">
        <v>45225</v>
      </c>
      <c r="D1108" t="inlineStr">
        <is>
          <t>JÄMTLANDS LÄN</t>
        </is>
      </c>
      <c r="E1108" t="inlineStr">
        <is>
          <t>RAGUNDA</t>
        </is>
      </c>
      <c r="F1108" t="inlineStr">
        <is>
          <t>SCA</t>
        </is>
      </c>
      <c r="G1108" t="n">
        <v>3.3</v>
      </c>
      <c r="H1108" t="n">
        <v>0</v>
      </c>
      <c r="I1108" t="n">
        <v>1</v>
      </c>
      <c r="J1108" t="n">
        <v>0</v>
      </c>
      <c r="K1108" t="n">
        <v>0</v>
      </c>
      <c r="L1108" t="n">
        <v>0</v>
      </c>
      <c r="M1108" t="n">
        <v>0</v>
      </c>
      <c r="N1108" t="n">
        <v>0</v>
      </c>
      <c r="O1108" t="n">
        <v>0</v>
      </c>
      <c r="P1108" t="n">
        <v>0</v>
      </c>
      <c r="Q1108" t="n">
        <v>1</v>
      </c>
      <c r="R1108" s="2" t="inlineStr">
        <is>
          <t>Källmossa</t>
        </is>
      </c>
      <c r="S1108">
        <f>HYPERLINK("https://klasma.github.io/Logging_2303/artfynd/A 48063-2022 artfynd.xlsx", "A 48063-2022")</f>
        <v/>
      </c>
      <c r="T1108">
        <f>HYPERLINK("https://klasma.github.io/Logging_2303/kartor/A 48063-2022 karta.png", "A 48063-2022")</f>
        <v/>
      </c>
      <c r="V1108">
        <f>HYPERLINK("https://klasma.github.io/Logging_2303/klagomål/A 48063-2022 FSC-klagomål.docx", "A 48063-2022")</f>
        <v/>
      </c>
      <c r="W1108">
        <f>HYPERLINK("https://klasma.github.io/Logging_2303/klagomålsmail/A 48063-2022 FSC-klagomål mail.docx", "A 48063-2022")</f>
        <v/>
      </c>
      <c r="X1108">
        <f>HYPERLINK("https://klasma.github.io/Logging_2303/tillsyn/A 48063-2022 tillsynsbegäran.docx", "A 48063-2022")</f>
        <v/>
      </c>
      <c r="Y1108">
        <f>HYPERLINK("https://klasma.github.io/Logging_2303/tillsynsmail/A 48063-2022 tillsynsbegäran mail.docx", "A 48063-2022")</f>
        <v/>
      </c>
    </row>
    <row r="1109" ht="15" customHeight="1">
      <c r="A1109" t="inlineStr">
        <is>
          <t>A 48544-2022</t>
        </is>
      </c>
      <c r="B1109" s="1" t="n">
        <v>44858</v>
      </c>
      <c r="C1109" s="1" t="n">
        <v>45225</v>
      </c>
      <c r="D1109" t="inlineStr">
        <is>
          <t>JÄMTLANDS LÄN</t>
        </is>
      </c>
      <c r="E1109" t="inlineStr">
        <is>
          <t>STRÖMSUND</t>
        </is>
      </c>
      <c r="F1109" t="inlineStr">
        <is>
          <t>SCA</t>
        </is>
      </c>
      <c r="G1109" t="n">
        <v>2.6</v>
      </c>
      <c r="H1109" t="n">
        <v>1</v>
      </c>
      <c r="I1109" t="n">
        <v>0</v>
      </c>
      <c r="J1109" t="n">
        <v>0</v>
      </c>
      <c r="K1109" t="n">
        <v>1</v>
      </c>
      <c r="L1109" t="n">
        <v>0</v>
      </c>
      <c r="M1109" t="n">
        <v>0</v>
      </c>
      <c r="N1109" t="n">
        <v>0</v>
      </c>
      <c r="O1109" t="n">
        <v>1</v>
      </c>
      <c r="P1109" t="n">
        <v>1</v>
      </c>
      <c r="Q1109" t="n">
        <v>1</v>
      </c>
      <c r="R1109" s="2" t="inlineStr">
        <is>
          <t>Doftticka</t>
        </is>
      </c>
      <c r="S1109">
        <f>HYPERLINK("https://klasma.github.io/Logging_2313/artfynd/A 48544-2022 artfynd.xlsx", "A 48544-2022")</f>
        <v/>
      </c>
      <c r="T1109">
        <f>HYPERLINK("https://klasma.github.io/Logging_2313/kartor/A 48544-2022 karta.png", "A 48544-2022")</f>
        <v/>
      </c>
      <c r="V1109">
        <f>HYPERLINK("https://klasma.github.io/Logging_2313/klagomål/A 48544-2022 FSC-klagomål.docx", "A 48544-2022")</f>
        <v/>
      </c>
      <c r="W1109">
        <f>HYPERLINK("https://klasma.github.io/Logging_2313/klagomålsmail/A 48544-2022 FSC-klagomål mail.docx", "A 48544-2022")</f>
        <v/>
      </c>
      <c r="X1109">
        <f>HYPERLINK("https://klasma.github.io/Logging_2313/tillsyn/A 48544-2022 tillsynsbegäran.docx", "A 48544-2022")</f>
        <v/>
      </c>
      <c r="Y1109">
        <f>HYPERLINK("https://klasma.github.io/Logging_2313/tillsynsmail/A 48544-2022 tillsynsbegäran mail.docx", "A 48544-2022")</f>
        <v/>
      </c>
    </row>
    <row r="1110" ht="15" customHeight="1">
      <c r="A1110" t="inlineStr">
        <is>
          <t>A 48896-2022</t>
        </is>
      </c>
      <c r="B1110" s="1" t="n">
        <v>44859</v>
      </c>
      <c r="C1110" s="1" t="n">
        <v>45225</v>
      </c>
      <c r="D1110" t="inlineStr">
        <is>
          <t>JÄMTLANDS LÄN</t>
        </is>
      </c>
      <c r="E1110" t="inlineStr">
        <is>
          <t>STRÖMSUND</t>
        </is>
      </c>
      <c r="F1110" t="inlineStr">
        <is>
          <t>SCA</t>
        </is>
      </c>
      <c r="G1110" t="n">
        <v>3.3</v>
      </c>
      <c r="H1110" t="n">
        <v>1</v>
      </c>
      <c r="I1110" t="n">
        <v>1</v>
      </c>
      <c r="J1110" t="n">
        <v>0</v>
      </c>
      <c r="K1110" t="n">
        <v>0</v>
      </c>
      <c r="L1110" t="n">
        <v>0</v>
      </c>
      <c r="M1110" t="n">
        <v>0</v>
      </c>
      <c r="N1110" t="n">
        <v>0</v>
      </c>
      <c r="O1110" t="n">
        <v>0</v>
      </c>
      <c r="P1110" t="n">
        <v>0</v>
      </c>
      <c r="Q1110" t="n">
        <v>1</v>
      </c>
      <c r="R1110" s="2" t="inlineStr">
        <is>
          <t>Guckusko</t>
        </is>
      </c>
      <c r="S1110">
        <f>HYPERLINK("https://klasma.github.io/Logging_2313/artfynd/A 48896-2022 artfynd.xlsx", "A 48896-2022")</f>
        <v/>
      </c>
      <c r="T1110">
        <f>HYPERLINK("https://klasma.github.io/Logging_2313/kartor/A 48896-2022 karta.png", "A 48896-2022")</f>
        <v/>
      </c>
      <c r="V1110">
        <f>HYPERLINK("https://klasma.github.io/Logging_2313/klagomål/A 48896-2022 FSC-klagomål.docx", "A 48896-2022")</f>
        <v/>
      </c>
      <c r="W1110">
        <f>HYPERLINK("https://klasma.github.io/Logging_2313/klagomålsmail/A 48896-2022 FSC-klagomål mail.docx", "A 48896-2022")</f>
        <v/>
      </c>
      <c r="X1110">
        <f>HYPERLINK("https://klasma.github.io/Logging_2313/tillsyn/A 48896-2022 tillsynsbegäran.docx", "A 48896-2022")</f>
        <v/>
      </c>
      <c r="Y1110">
        <f>HYPERLINK("https://klasma.github.io/Logging_2313/tillsynsmail/A 48896-2022 tillsynsbegäran mail.docx", "A 48896-2022")</f>
        <v/>
      </c>
    </row>
    <row r="1111" ht="15" customHeight="1">
      <c r="A1111" t="inlineStr">
        <is>
          <t>A 49091-2022</t>
        </is>
      </c>
      <c r="B1111" s="1" t="n">
        <v>44860</v>
      </c>
      <c r="C1111" s="1" t="n">
        <v>45225</v>
      </c>
      <c r="D1111" t="inlineStr">
        <is>
          <t>JÄMTLANDS LÄN</t>
        </is>
      </c>
      <c r="E1111" t="inlineStr">
        <is>
          <t>RAGUNDA</t>
        </is>
      </c>
      <c r="G1111" t="n">
        <v>3.5</v>
      </c>
      <c r="H1111" t="n">
        <v>1</v>
      </c>
      <c r="I1111" t="n">
        <v>0</v>
      </c>
      <c r="J1111" t="n">
        <v>0</v>
      </c>
      <c r="K1111" t="n">
        <v>1</v>
      </c>
      <c r="L1111" t="n">
        <v>0</v>
      </c>
      <c r="M1111" t="n">
        <v>0</v>
      </c>
      <c r="N1111" t="n">
        <v>0</v>
      </c>
      <c r="O1111" t="n">
        <v>1</v>
      </c>
      <c r="P1111" t="n">
        <v>1</v>
      </c>
      <c r="Q1111" t="n">
        <v>1</v>
      </c>
      <c r="R1111" s="2" t="inlineStr">
        <is>
          <t>Doftticka</t>
        </is>
      </c>
      <c r="S1111">
        <f>HYPERLINK("https://klasma.github.io/Logging_2303/artfynd/A 49091-2022 artfynd.xlsx", "A 49091-2022")</f>
        <v/>
      </c>
      <c r="T1111">
        <f>HYPERLINK("https://klasma.github.io/Logging_2303/kartor/A 49091-2022 karta.png", "A 49091-2022")</f>
        <v/>
      </c>
      <c r="V1111">
        <f>HYPERLINK("https://klasma.github.io/Logging_2303/klagomål/A 49091-2022 FSC-klagomål.docx", "A 49091-2022")</f>
        <v/>
      </c>
      <c r="W1111">
        <f>HYPERLINK("https://klasma.github.io/Logging_2303/klagomålsmail/A 49091-2022 FSC-klagomål mail.docx", "A 49091-2022")</f>
        <v/>
      </c>
      <c r="X1111">
        <f>HYPERLINK("https://klasma.github.io/Logging_2303/tillsyn/A 49091-2022 tillsynsbegäran.docx", "A 49091-2022")</f>
        <v/>
      </c>
      <c r="Y1111">
        <f>HYPERLINK("https://klasma.github.io/Logging_2303/tillsynsmail/A 49091-2022 tillsynsbegäran mail.docx", "A 49091-2022")</f>
        <v/>
      </c>
    </row>
    <row r="1112" ht="15" customHeight="1">
      <c r="A1112" t="inlineStr">
        <is>
          <t>A 49532-2022</t>
        </is>
      </c>
      <c r="B1112" s="1" t="n">
        <v>44861</v>
      </c>
      <c r="C1112" s="1" t="n">
        <v>45225</v>
      </c>
      <c r="D1112" t="inlineStr">
        <is>
          <t>JÄMTLANDS LÄN</t>
        </is>
      </c>
      <c r="E1112" t="inlineStr">
        <is>
          <t>BERG</t>
        </is>
      </c>
      <c r="F1112" t="inlineStr">
        <is>
          <t>SCA</t>
        </is>
      </c>
      <c r="G1112" t="n">
        <v>12.7</v>
      </c>
      <c r="H1112" t="n">
        <v>0</v>
      </c>
      <c r="I1112" t="n">
        <v>0</v>
      </c>
      <c r="J1112" t="n">
        <v>1</v>
      </c>
      <c r="K1112" t="n">
        <v>0</v>
      </c>
      <c r="L1112" t="n">
        <v>0</v>
      </c>
      <c r="M1112" t="n">
        <v>0</v>
      </c>
      <c r="N1112" t="n">
        <v>0</v>
      </c>
      <c r="O1112" t="n">
        <v>1</v>
      </c>
      <c r="P1112" t="n">
        <v>0</v>
      </c>
      <c r="Q1112" t="n">
        <v>1</v>
      </c>
      <c r="R1112" s="2" t="inlineStr">
        <is>
          <t>Dvärgbägarlav</t>
        </is>
      </c>
      <c r="S1112">
        <f>HYPERLINK("https://klasma.github.io/Logging_2326/artfynd/A 49532-2022 artfynd.xlsx", "A 49532-2022")</f>
        <v/>
      </c>
      <c r="T1112">
        <f>HYPERLINK("https://klasma.github.io/Logging_2326/kartor/A 49532-2022 karta.png", "A 49532-2022")</f>
        <v/>
      </c>
      <c r="V1112">
        <f>HYPERLINK("https://klasma.github.io/Logging_2326/klagomål/A 49532-2022 FSC-klagomål.docx", "A 49532-2022")</f>
        <v/>
      </c>
      <c r="W1112">
        <f>HYPERLINK("https://klasma.github.io/Logging_2326/klagomålsmail/A 49532-2022 FSC-klagomål mail.docx", "A 49532-2022")</f>
        <v/>
      </c>
      <c r="X1112">
        <f>HYPERLINK("https://klasma.github.io/Logging_2326/tillsyn/A 49532-2022 tillsynsbegäran.docx", "A 49532-2022")</f>
        <v/>
      </c>
      <c r="Y1112">
        <f>HYPERLINK("https://klasma.github.io/Logging_2326/tillsynsmail/A 49532-2022 tillsynsbegäran mail.docx", "A 49532-2022")</f>
        <v/>
      </c>
    </row>
    <row r="1113" ht="15" customHeight="1">
      <c r="A1113" t="inlineStr">
        <is>
          <t>A 49863-2022</t>
        </is>
      </c>
      <c r="B1113" s="1" t="n">
        <v>44862</v>
      </c>
      <c r="C1113" s="1" t="n">
        <v>45225</v>
      </c>
      <c r="D1113" t="inlineStr">
        <is>
          <t>JÄMTLANDS LÄN</t>
        </is>
      </c>
      <c r="E1113" t="inlineStr">
        <is>
          <t>BRÄCKE</t>
        </is>
      </c>
      <c r="F1113" t="inlineStr">
        <is>
          <t>SCA</t>
        </is>
      </c>
      <c r="G1113" t="n">
        <v>3.9</v>
      </c>
      <c r="H1113" t="n">
        <v>1</v>
      </c>
      <c r="I1113" t="n">
        <v>1</v>
      </c>
      <c r="J1113" t="n">
        <v>0</v>
      </c>
      <c r="K1113" t="n">
        <v>0</v>
      </c>
      <c r="L1113" t="n">
        <v>0</v>
      </c>
      <c r="M1113" t="n">
        <v>0</v>
      </c>
      <c r="N1113" t="n">
        <v>0</v>
      </c>
      <c r="O1113" t="n">
        <v>0</v>
      </c>
      <c r="P1113" t="n">
        <v>0</v>
      </c>
      <c r="Q1113" t="n">
        <v>1</v>
      </c>
      <c r="R1113" s="2" t="inlineStr">
        <is>
          <t>Spindelblomster</t>
        </is>
      </c>
      <c r="S1113">
        <f>HYPERLINK("https://klasma.github.io/Logging_2305/artfynd/A 49863-2022 artfynd.xlsx", "A 49863-2022")</f>
        <v/>
      </c>
      <c r="T1113">
        <f>HYPERLINK("https://klasma.github.io/Logging_2305/kartor/A 49863-2022 karta.png", "A 49863-2022")</f>
        <v/>
      </c>
      <c r="V1113">
        <f>HYPERLINK("https://klasma.github.io/Logging_2305/klagomål/A 49863-2022 FSC-klagomål.docx", "A 49863-2022")</f>
        <v/>
      </c>
      <c r="W1113">
        <f>HYPERLINK("https://klasma.github.io/Logging_2305/klagomålsmail/A 49863-2022 FSC-klagomål mail.docx", "A 49863-2022")</f>
        <v/>
      </c>
      <c r="X1113">
        <f>HYPERLINK("https://klasma.github.io/Logging_2305/tillsyn/A 49863-2022 tillsynsbegäran.docx", "A 49863-2022")</f>
        <v/>
      </c>
      <c r="Y1113">
        <f>HYPERLINK("https://klasma.github.io/Logging_2305/tillsynsmail/A 49863-2022 tillsynsbegäran mail.docx", "A 49863-2022")</f>
        <v/>
      </c>
    </row>
    <row r="1114" ht="15" customHeight="1">
      <c r="A1114" t="inlineStr">
        <is>
          <t>A 50683-2022</t>
        </is>
      </c>
      <c r="B1114" s="1" t="n">
        <v>44866</v>
      </c>
      <c r="C1114" s="1" t="n">
        <v>45225</v>
      </c>
      <c r="D1114" t="inlineStr">
        <is>
          <t>JÄMTLANDS LÄN</t>
        </is>
      </c>
      <c r="E1114" t="inlineStr">
        <is>
          <t>STRÖMSUND</t>
        </is>
      </c>
      <c r="F1114" t="inlineStr">
        <is>
          <t>SCA</t>
        </is>
      </c>
      <c r="G1114" t="n">
        <v>4.8</v>
      </c>
      <c r="H1114" t="n">
        <v>0</v>
      </c>
      <c r="I1114" t="n">
        <v>0</v>
      </c>
      <c r="J1114" t="n">
        <v>1</v>
      </c>
      <c r="K1114" t="n">
        <v>0</v>
      </c>
      <c r="L1114" t="n">
        <v>0</v>
      </c>
      <c r="M1114" t="n">
        <v>0</v>
      </c>
      <c r="N1114" t="n">
        <v>0</v>
      </c>
      <c r="O1114" t="n">
        <v>1</v>
      </c>
      <c r="P1114" t="n">
        <v>0</v>
      </c>
      <c r="Q1114" t="n">
        <v>1</v>
      </c>
      <c r="R1114" s="2" t="inlineStr">
        <is>
          <t>Gammelgransskål</t>
        </is>
      </c>
      <c r="S1114">
        <f>HYPERLINK("https://klasma.github.io/Logging_2313/artfynd/A 50683-2022 artfynd.xlsx", "A 50683-2022")</f>
        <v/>
      </c>
      <c r="T1114">
        <f>HYPERLINK("https://klasma.github.io/Logging_2313/kartor/A 50683-2022 karta.png", "A 50683-2022")</f>
        <v/>
      </c>
      <c r="V1114">
        <f>HYPERLINK("https://klasma.github.io/Logging_2313/klagomål/A 50683-2022 FSC-klagomål.docx", "A 50683-2022")</f>
        <v/>
      </c>
      <c r="W1114">
        <f>HYPERLINK("https://klasma.github.io/Logging_2313/klagomålsmail/A 50683-2022 FSC-klagomål mail.docx", "A 50683-2022")</f>
        <v/>
      </c>
      <c r="X1114">
        <f>HYPERLINK("https://klasma.github.io/Logging_2313/tillsyn/A 50683-2022 tillsynsbegäran.docx", "A 50683-2022")</f>
        <v/>
      </c>
      <c r="Y1114">
        <f>HYPERLINK("https://klasma.github.io/Logging_2313/tillsynsmail/A 50683-2022 tillsynsbegäran mail.docx", "A 50683-2022")</f>
        <v/>
      </c>
    </row>
    <row r="1115" ht="15" customHeight="1">
      <c r="A1115" t="inlineStr">
        <is>
          <t>A 51309-2022</t>
        </is>
      </c>
      <c r="B1115" s="1" t="n">
        <v>44868</v>
      </c>
      <c r="C1115" s="1" t="n">
        <v>45225</v>
      </c>
      <c r="D1115" t="inlineStr">
        <is>
          <t>JÄMTLANDS LÄN</t>
        </is>
      </c>
      <c r="E1115" t="inlineStr">
        <is>
          <t>STRÖMSUND</t>
        </is>
      </c>
      <c r="F1115" t="inlineStr">
        <is>
          <t>SCA</t>
        </is>
      </c>
      <c r="G1115" t="n">
        <v>5.1</v>
      </c>
      <c r="H1115" t="n">
        <v>0</v>
      </c>
      <c r="I1115" t="n">
        <v>0</v>
      </c>
      <c r="J1115" t="n">
        <v>1</v>
      </c>
      <c r="K1115" t="n">
        <v>0</v>
      </c>
      <c r="L1115" t="n">
        <v>0</v>
      </c>
      <c r="M1115" t="n">
        <v>0</v>
      </c>
      <c r="N1115" t="n">
        <v>0</v>
      </c>
      <c r="O1115" t="n">
        <v>1</v>
      </c>
      <c r="P1115" t="n">
        <v>0</v>
      </c>
      <c r="Q1115" t="n">
        <v>1</v>
      </c>
      <c r="R1115" s="2" t="inlineStr">
        <is>
          <t>Skrovellav</t>
        </is>
      </c>
      <c r="S1115">
        <f>HYPERLINK("https://klasma.github.io/Logging_2313/artfynd/A 51309-2022 artfynd.xlsx", "A 51309-2022")</f>
        <v/>
      </c>
      <c r="T1115">
        <f>HYPERLINK("https://klasma.github.io/Logging_2313/kartor/A 51309-2022 karta.png", "A 51309-2022")</f>
        <v/>
      </c>
      <c r="V1115">
        <f>HYPERLINK("https://klasma.github.io/Logging_2313/klagomål/A 51309-2022 FSC-klagomål.docx", "A 51309-2022")</f>
        <v/>
      </c>
      <c r="W1115">
        <f>HYPERLINK("https://klasma.github.io/Logging_2313/klagomålsmail/A 51309-2022 FSC-klagomål mail.docx", "A 51309-2022")</f>
        <v/>
      </c>
      <c r="X1115">
        <f>HYPERLINK("https://klasma.github.io/Logging_2313/tillsyn/A 51309-2022 tillsynsbegäran.docx", "A 51309-2022")</f>
        <v/>
      </c>
      <c r="Y1115">
        <f>HYPERLINK("https://klasma.github.io/Logging_2313/tillsynsmail/A 51309-2022 tillsynsbegäran mail.docx", "A 51309-2022")</f>
        <v/>
      </c>
    </row>
    <row r="1116" ht="15" customHeight="1">
      <c r="A1116" t="inlineStr">
        <is>
          <t>A 52018-2022</t>
        </is>
      </c>
      <c r="B1116" s="1" t="n">
        <v>44872</v>
      </c>
      <c r="C1116" s="1" t="n">
        <v>45225</v>
      </c>
      <c r="D1116" t="inlineStr">
        <is>
          <t>JÄMTLANDS LÄN</t>
        </is>
      </c>
      <c r="E1116" t="inlineStr">
        <is>
          <t>BRÄCKE</t>
        </is>
      </c>
      <c r="F1116" t="inlineStr">
        <is>
          <t>SCA</t>
        </is>
      </c>
      <c r="G1116" t="n">
        <v>1.3</v>
      </c>
      <c r="H1116" t="n">
        <v>0</v>
      </c>
      <c r="I1116" t="n">
        <v>0</v>
      </c>
      <c r="J1116" t="n">
        <v>1</v>
      </c>
      <c r="K1116" t="n">
        <v>0</v>
      </c>
      <c r="L1116" t="n">
        <v>0</v>
      </c>
      <c r="M1116" t="n">
        <v>0</v>
      </c>
      <c r="N1116" t="n">
        <v>0</v>
      </c>
      <c r="O1116" t="n">
        <v>1</v>
      </c>
      <c r="P1116" t="n">
        <v>0</v>
      </c>
      <c r="Q1116" t="n">
        <v>1</v>
      </c>
      <c r="R1116" s="2" t="inlineStr">
        <is>
          <t>Lunglav</t>
        </is>
      </c>
      <c r="S1116">
        <f>HYPERLINK("https://klasma.github.io/Logging_2305/artfynd/A 52018-2022 artfynd.xlsx", "A 52018-2022")</f>
        <v/>
      </c>
      <c r="T1116">
        <f>HYPERLINK("https://klasma.github.io/Logging_2305/kartor/A 52018-2022 karta.png", "A 52018-2022")</f>
        <v/>
      </c>
      <c r="V1116">
        <f>HYPERLINK("https://klasma.github.io/Logging_2305/klagomål/A 52018-2022 FSC-klagomål.docx", "A 52018-2022")</f>
        <v/>
      </c>
      <c r="W1116">
        <f>HYPERLINK("https://klasma.github.io/Logging_2305/klagomålsmail/A 52018-2022 FSC-klagomål mail.docx", "A 52018-2022")</f>
        <v/>
      </c>
      <c r="X1116">
        <f>HYPERLINK("https://klasma.github.io/Logging_2305/tillsyn/A 52018-2022 tillsynsbegäran.docx", "A 52018-2022")</f>
        <v/>
      </c>
      <c r="Y1116">
        <f>HYPERLINK("https://klasma.github.io/Logging_2305/tillsynsmail/A 52018-2022 tillsynsbegäran mail.docx", "A 52018-2022")</f>
        <v/>
      </c>
    </row>
    <row r="1117" ht="15" customHeight="1">
      <c r="A1117" t="inlineStr">
        <is>
          <t>A 52328-2022</t>
        </is>
      </c>
      <c r="B1117" s="1" t="n">
        <v>44873</v>
      </c>
      <c r="C1117" s="1" t="n">
        <v>45225</v>
      </c>
      <c r="D1117" t="inlineStr">
        <is>
          <t>JÄMTLANDS LÄN</t>
        </is>
      </c>
      <c r="E1117" t="inlineStr">
        <is>
          <t>HÄRJEDALEN</t>
        </is>
      </c>
      <c r="G1117" t="n">
        <v>30.5</v>
      </c>
      <c r="H1117" t="n">
        <v>0</v>
      </c>
      <c r="I1117" t="n">
        <v>0</v>
      </c>
      <c r="J1117" t="n">
        <v>1</v>
      </c>
      <c r="K1117" t="n">
        <v>0</v>
      </c>
      <c r="L1117" t="n">
        <v>0</v>
      </c>
      <c r="M1117" t="n">
        <v>0</v>
      </c>
      <c r="N1117" t="n">
        <v>0</v>
      </c>
      <c r="O1117" t="n">
        <v>1</v>
      </c>
      <c r="P1117" t="n">
        <v>0</v>
      </c>
      <c r="Q1117" t="n">
        <v>1</v>
      </c>
      <c r="R1117" s="2" t="inlineStr">
        <is>
          <t>Stjärntagging</t>
        </is>
      </c>
      <c r="S1117">
        <f>HYPERLINK("https://klasma.github.io/Logging_2361/artfynd/A 52328-2022 artfynd.xlsx", "A 52328-2022")</f>
        <v/>
      </c>
      <c r="T1117">
        <f>HYPERLINK("https://klasma.github.io/Logging_2361/kartor/A 52328-2022 karta.png", "A 52328-2022")</f>
        <v/>
      </c>
      <c r="V1117">
        <f>HYPERLINK("https://klasma.github.io/Logging_2361/klagomål/A 52328-2022 FSC-klagomål.docx", "A 52328-2022")</f>
        <v/>
      </c>
      <c r="W1117">
        <f>HYPERLINK("https://klasma.github.io/Logging_2361/klagomålsmail/A 52328-2022 FSC-klagomål mail.docx", "A 52328-2022")</f>
        <v/>
      </c>
      <c r="X1117">
        <f>HYPERLINK("https://klasma.github.io/Logging_2361/tillsyn/A 52328-2022 tillsynsbegäran.docx", "A 52328-2022")</f>
        <v/>
      </c>
      <c r="Y1117">
        <f>HYPERLINK("https://klasma.github.io/Logging_2361/tillsynsmail/A 52328-2022 tillsynsbegäran mail.docx", "A 52328-2022")</f>
        <v/>
      </c>
    </row>
    <row r="1118" ht="15" customHeight="1">
      <c r="A1118" t="inlineStr">
        <is>
          <t>A 53014-2022</t>
        </is>
      </c>
      <c r="B1118" s="1" t="n">
        <v>44875</v>
      </c>
      <c r="C1118" s="1" t="n">
        <v>45225</v>
      </c>
      <c r="D1118" t="inlineStr">
        <is>
          <t>JÄMTLANDS LÄN</t>
        </is>
      </c>
      <c r="E1118" t="inlineStr">
        <is>
          <t>BERG</t>
        </is>
      </c>
      <c r="F1118" t="inlineStr">
        <is>
          <t>SCA</t>
        </is>
      </c>
      <c r="G1118" t="n">
        <v>13</v>
      </c>
      <c r="H1118" t="n">
        <v>0</v>
      </c>
      <c r="I1118" t="n">
        <v>0</v>
      </c>
      <c r="J1118" t="n">
        <v>0</v>
      </c>
      <c r="K1118" t="n">
        <v>1</v>
      </c>
      <c r="L1118" t="n">
        <v>0</v>
      </c>
      <c r="M1118" t="n">
        <v>0</v>
      </c>
      <c r="N1118" t="n">
        <v>0</v>
      </c>
      <c r="O1118" t="n">
        <v>1</v>
      </c>
      <c r="P1118" t="n">
        <v>1</v>
      </c>
      <c r="Q1118" t="n">
        <v>1</v>
      </c>
      <c r="R1118" s="2" t="inlineStr">
        <is>
          <t>Gräddporing</t>
        </is>
      </c>
      <c r="S1118">
        <f>HYPERLINK("https://klasma.github.io/Logging_2326/artfynd/A 53014-2022 artfynd.xlsx", "A 53014-2022")</f>
        <v/>
      </c>
      <c r="T1118">
        <f>HYPERLINK("https://klasma.github.io/Logging_2326/kartor/A 53014-2022 karta.png", "A 53014-2022")</f>
        <v/>
      </c>
      <c r="V1118">
        <f>HYPERLINK("https://klasma.github.io/Logging_2326/klagomål/A 53014-2022 FSC-klagomål.docx", "A 53014-2022")</f>
        <v/>
      </c>
      <c r="W1118">
        <f>HYPERLINK("https://klasma.github.io/Logging_2326/klagomålsmail/A 53014-2022 FSC-klagomål mail.docx", "A 53014-2022")</f>
        <v/>
      </c>
      <c r="X1118">
        <f>HYPERLINK("https://klasma.github.io/Logging_2326/tillsyn/A 53014-2022 tillsynsbegäran.docx", "A 53014-2022")</f>
        <v/>
      </c>
      <c r="Y1118">
        <f>HYPERLINK("https://klasma.github.io/Logging_2326/tillsynsmail/A 53014-2022 tillsynsbegäran mail.docx", "A 53014-2022")</f>
        <v/>
      </c>
    </row>
    <row r="1119" ht="15" customHeight="1">
      <c r="A1119" t="inlineStr">
        <is>
          <t>A 53280-2022</t>
        </is>
      </c>
      <c r="B1119" s="1" t="n">
        <v>44876</v>
      </c>
      <c r="C1119" s="1" t="n">
        <v>45225</v>
      </c>
      <c r="D1119" t="inlineStr">
        <is>
          <t>JÄMTLANDS LÄN</t>
        </is>
      </c>
      <c r="E1119" t="inlineStr">
        <is>
          <t>BRÄCKE</t>
        </is>
      </c>
      <c r="F1119" t="inlineStr">
        <is>
          <t>SCA</t>
        </is>
      </c>
      <c r="G1119" t="n">
        <v>2</v>
      </c>
      <c r="H1119" t="n">
        <v>0</v>
      </c>
      <c r="I1119" t="n">
        <v>1</v>
      </c>
      <c r="J1119" t="n">
        <v>0</v>
      </c>
      <c r="K1119" t="n">
        <v>0</v>
      </c>
      <c r="L1119" t="n">
        <v>0</v>
      </c>
      <c r="M1119" t="n">
        <v>0</v>
      </c>
      <c r="N1119" t="n">
        <v>0</v>
      </c>
      <c r="O1119" t="n">
        <v>0</v>
      </c>
      <c r="P1119" t="n">
        <v>0</v>
      </c>
      <c r="Q1119" t="n">
        <v>1</v>
      </c>
      <c r="R1119" s="2" t="inlineStr">
        <is>
          <t>Stuplav</t>
        </is>
      </c>
      <c r="S1119">
        <f>HYPERLINK("https://klasma.github.io/Logging_2305/artfynd/A 53280-2022 artfynd.xlsx", "A 53280-2022")</f>
        <v/>
      </c>
      <c r="T1119">
        <f>HYPERLINK("https://klasma.github.io/Logging_2305/kartor/A 53280-2022 karta.png", "A 53280-2022")</f>
        <v/>
      </c>
      <c r="V1119">
        <f>HYPERLINK("https://klasma.github.io/Logging_2305/klagomål/A 53280-2022 FSC-klagomål.docx", "A 53280-2022")</f>
        <v/>
      </c>
      <c r="W1119">
        <f>HYPERLINK("https://klasma.github.io/Logging_2305/klagomålsmail/A 53280-2022 FSC-klagomål mail.docx", "A 53280-2022")</f>
        <v/>
      </c>
      <c r="X1119">
        <f>HYPERLINK("https://klasma.github.io/Logging_2305/tillsyn/A 53280-2022 tillsynsbegäran.docx", "A 53280-2022")</f>
        <v/>
      </c>
      <c r="Y1119">
        <f>HYPERLINK("https://klasma.github.io/Logging_2305/tillsynsmail/A 53280-2022 tillsynsbegäran mail.docx", "A 53280-2022")</f>
        <v/>
      </c>
    </row>
    <row r="1120" ht="15" customHeight="1">
      <c r="A1120" t="inlineStr">
        <is>
          <t>A 56084-2022</t>
        </is>
      </c>
      <c r="B1120" s="1" t="n">
        <v>44886</v>
      </c>
      <c r="C1120" s="1" t="n">
        <v>45225</v>
      </c>
      <c r="D1120" t="inlineStr">
        <is>
          <t>JÄMTLANDS LÄN</t>
        </is>
      </c>
      <c r="E1120" t="inlineStr">
        <is>
          <t>HÄRJEDALEN</t>
        </is>
      </c>
      <c r="F1120" t="inlineStr">
        <is>
          <t>Övriga statliga verk och myndigheter</t>
        </is>
      </c>
      <c r="G1120" t="n">
        <v>18.6</v>
      </c>
      <c r="H1120" t="n">
        <v>0</v>
      </c>
      <c r="I1120" t="n">
        <v>0</v>
      </c>
      <c r="J1120" t="n">
        <v>1</v>
      </c>
      <c r="K1120" t="n">
        <v>0</v>
      </c>
      <c r="L1120" t="n">
        <v>0</v>
      </c>
      <c r="M1120" t="n">
        <v>0</v>
      </c>
      <c r="N1120" t="n">
        <v>0</v>
      </c>
      <c r="O1120" t="n">
        <v>1</v>
      </c>
      <c r="P1120" t="n">
        <v>0</v>
      </c>
      <c r="Q1120" t="n">
        <v>1</v>
      </c>
      <c r="R1120" s="2" t="inlineStr">
        <is>
          <t>Dvärgbägarlav</t>
        </is>
      </c>
      <c r="S1120">
        <f>HYPERLINK("https://klasma.github.io/Logging_2361/artfynd/A 56084-2022 artfynd.xlsx", "A 56084-2022")</f>
        <v/>
      </c>
      <c r="T1120">
        <f>HYPERLINK("https://klasma.github.io/Logging_2361/kartor/A 56084-2022 karta.png", "A 56084-2022")</f>
        <v/>
      </c>
      <c r="V1120">
        <f>HYPERLINK("https://klasma.github.io/Logging_2361/klagomål/A 56084-2022 FSC-klagomål.docx", "A 56084-2022")</f>
        <v/>
      </c>
      <c r="W1120">
        <f>HYPERLINK("https://klasma.github.io/Logging_2361/klagomålsmail/A 56084-2022 FSC-klagomål mail.docx", "A 56084-2022")</f>
        <v/>
      </c>
      <c r="X1120">
        <f>HYPERLINK("https://klasma.github.io/Logging_2361/tillsyn/A 56084-2022 tillsynsbegäran.docx", "A 56084-2022")</f>
        <v/>
      </c>
      <c r="Y1120">
        <f>HYPERLINK("https://klasma.github.io/Logging_2361/tillsynsmail/A 56084-2022 tillsynsbegäran mail.docx", "A 56084-2022")</f>
        <v/>
      </c>
    </row>
    <row r="1121" ht="15" customHeight="1">
      <c r="A1121" t="inlineStr">
        <is>
          <t>A 55530-2022</t>
        </is>
      </c>
      <c r="B1121" s="1" t="n">
        <v>44887</v>
      </c>
      <c r="C1121" s="1" t="n">
        <v>45225</v>
      </c>
      <c r="D1121" t="inlineStr">
        <is>
          <t>JÄMTLANDS LÄN</t>
        </is>
      </c>
      <c r="E1121" t="inlineStr">
        <is>
          <t>STRÖMSUND</t>
        </is>
      </c>
      <c r="F1121" t="inlineStr">
        <is>
          <t>SCA</t>
        </is>
      </c>
      <c r="G1121" t="n">
        <v>5.5</v>
      </c>
      <c r="H1121" t="n">
        <v>0</v>
      </c>
      <c r="I1121" t="n">
        <v>0</v>
      </c>
      <c r="J1121" t="n">
        <v>1</v>
      </c>
      <c r="K1121" t="n">
        <v>0</v>
      </c>
      <c r="L1121" t="n">
        <v>0</v>
      </c>
      <c r="M1121" t="n">
        <v>0</v>
      </c>
      <c r="N1121" t="n">
        <v>0</v>
      </c>
      <c r="O1121" t="n">
        <v>1</v>
      </c>
      <c r="P1121" t="n">
        <v>0</v>
      </c>
      <c r="Q1121" t="n">
        <v>1</v>
      </c>
      <c r="R1121" s="2" t="inlineStr">
        <is>
          <t>Lunglav</t>
        </is>
      </c>
      <c r="S1121">
        <f>HYPERLINK("https://klasma.github.io/Logging_2313/artfynd/A 55530-2022 artfynd.xlsx", "A 55530-2022")</f>
        <v/>
      </c>
      <c r="T1121">
        <f>HYPERLINK("https://klasma.github.io/Logging_2313/kartor/A 55530-2022 karta.png", "A 55530-2022")</f>
        <v/>
      </c>
      <c r="V1121">
        <f>HYPERLINK("https://klasma.github.io/Logging_2313/klagomål/A 55530-2022 FSC-klagomål.docx", "A 55530-2022")</f>
        <v/>
      </c>
      <c r="W1121">
        <f>HYPERLINK("https://klasma.github.io/Logging_2313/klagomålsmail/A 55530-2022 FSC-klagomål mail.docx", "A 55530-2022")</f>
        <v/>
      </c>
      <c r="X1121">
        <f>HYPERLINK("https://klasma.github.io/Logging_2313/tillsyn/A 55530-2022 tillsynsbegäran.docx", "A 55530-2022")</f>
        <v/>
      </c>
      <c r="Y1121">
        <f>HYPERLINK("https://klasma.github.io/Logging_2313/tillsynsmail/A 55530-2022 tillsynsbegäran mail.docx", "A 55530-2022")</f>
        <v/>
      </c>
    </row>
    <row r="1122" ht="15" customHeight="1">
      <c r="A1122" t="inlineStr">
        <is>
          <t>A 55805-2022</t>
        </is>
      </c>
      <c r="B1122" s="1" t="n">
        <v>44888</v>
      </c>
      <c r="C1122" s="1" t="n">
        <v>45225</v>
      </c>
      <c r="D1122" t="inlineStr">
        <is>
          <t>JÄMTLANDS LÄN</t>
        </is>
      </c>
      <c r="E1122" t="inlineStr">
        <is>
          <t>ÅRE</t>
        </is>
      </c>
      <c r="F1122" t="inlineStr">
        <is>
          <t>Övriga Aktiebolag</t>
        </is>
      </c>
      <c r="G1122" t="n">
        <v>17.7</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HYPERLINK("https://klasma.github.io/Logging_2321/artfynd/A 55805-2022 artfynd.xlsx", "A 55805-2022")</f>
        <v/>
      </c>
      <c r="T1122">
        <f>HYPERLINK("https://klasma.github.io/Logging_2321/kartor/A 55805-2022 karta.png", "A 55805-2022")</f>
        <v/>
      </c>
      <c r="V1122">
        <f>HYPERLINK("https://klasma.github.io/Logging_2321/klagomål/A 55805-2022 FSC-klagomål.docx", "A 55805-2022")</f>
        <v/>
      </c>
      <c r="W1122">
        <f>HYPERLINK("https://klasma.github.io/Logging_2321/klagomålsmail/A 55805-2022 FSC-klagomål mail.docx", "A 55805-2022")</f>
        <v/>
      </c>
      <c r="X1122">
        <f>HYPERLINK("https://klasma.github.io/Logging_2321/tillsyn/A 55805-2022 tillsynsbegäran.docx", "A 55805-2022")</f>
        <v/>
      </c>
      <c r="Y1122">
        <f>HYPERLINK("https://klasma.github.io/Logging_2321/tillsynsmail/A 55805-2022 tillsynsbegäran mail.docx", "A 55805-2022")</f>
        <v/>
      </c>
    </row>
    <row r="1123" ht="15" customHeight="1">
      <c r="A1123" t="inlineStr">
        <is>
          <t>A 56195-2022</t>
        </is>
      </c>
      <c r="B1123" s="1" t="n">
        <v>44889</v>
      </c>
      <c r="C1123" s="1" t="n">
        <v>45225</v>
      </c>
      <c r="D1123" t="inlineStr">
        <is>
          <t>JÄMTLANDS LÄN</t>
        </is>
      </c>
      <c r="E1123" t="inlineStr">
        <is>
          <t>STRÖMSUND</t>
        </is>
      </c>
      <c r="F1123" t="inlineStr">
        <is>
          <t>SCA</t>
        </is>
      </c>
      <c r="G1123" t="n">
        <v>11.7</v>
      </c>
      <c r="H1123" t="n">
        <v>0</v>
      </c>
      <c r="I1123" t="n">
        <v>0</v>
      </c>
      <c r="J1123" t="n">
        <v>1</v>
      </c>
      <c r="K1123" t="n">
        <v>0</v>
      </c>
      <c r="L1123" t="n">
        <v>0</v>
      </c>
      <c r="M1123" t="n">
        <v>0</v>
      </c>
      <c r="N1123" t="n">
        <v>0</v>
      </c>
      <c r="O1123" t="n">
        <v>1</v>
      </c>
      <c r="P1123" t="n">
        <v>0</v>
      </c>
      <c r="Q1123" t="n">
        <v>1</v>
      </c>
      <c r="R1123" s="2" t="inlineStr">
        <is>
          <t>Skrovellav</t>
        </is>
      </c>
      <c r="S1123">
        <f>HYPERLINK("https://klasma.github.io/Logging_2313/artfynd/A 56195-2022 artfynd.xlsx", "A 56195-2022")</f>
        <v/>
      </c>
      <c r="T1123">
        <f>HYPERLINK("https://klasma.github.io/Logging_2313/kartor/A 56195-2022 karta.png", "A 56195-2022")</f>
        <v/>
      </c>
      <c r="V1123">
        <f>HYPERLINK("https://klasma.github.io/Logging_2313/klagomål/A 56195-2022 FSC-klagomål.docx", "A 56195-2022")</f>
        <v/>
      </c>
      <c r="W1123">
        <f>HYPERLINK("https://klasma.github.io/Logging_2313/klagomålsmail/A 56195-2022 FSC-klagomål mail.docx", "A 56195-2022")</f>
        <v/>
      </c>
      <c r="X1123">
        <f>HYPERLINK("https://klasma.github.io/Logging_2313/tillsyn/A 56195-2022 tillsynsbegäran.docx", "A 56195-2022")</f>
        <v/>
      </c>
      <c r="Y1123">
        <f>HYPERLINK("https://klasma.github.io/Logging_2313/tillsynsmail/A 56195-2022 tillsynsbegäran mail.docx", "A 56195-2022")</f>
        <v/>
      </c>
    </row>
    <row r="1124" ht="15" customHeight="1">
      <c r="A1124" t="inlineStr">
        <is>
          <t>A 56245-2022</t>
        </is>
      </c>
      <c r="B1124" s="1" t="n">
        <v>44890</v>
      </c>
      <c r="C1124" s="1" t="n">
        <v>45225</v>
      </c>
      <c r="D1124" t="inlineStr">
        <is>
          <t>JÄMTLANDS LÄN</t>
        </is>
      </c>
      <c r="E1124" t="inlineStr">
        <is>
          <t>ÖSTERSUND</t>
        </is>
      </c>
      <c r="F1124" t="inlineStr">
        <is>
          <t>Övriga Aktiebolag</t>
        </is>
      </c>
      <c r="G1124" t="n">
        <v>10.6</v>
      </c>
      <c r="H1124" t="n">
        <v>0</v>
      </c>
      <c r="I1124" t="n">
        <v>0</v>
      </c>
      <c r="J1124" t="n">
        <v>1</v>
      </c>
      <c r="K1124" t="n">
        <v>0</v>
      </c>
      <c r="L1124" t="n">
        <v>0</v>
      </c>
      <c r="M1124" t="n">
        <v>0</v>
      </c>
      <c r="N1124" t="n">
        <v>0</v>
      </c>
      <c r="O1124" t="n">
        <v>1</v>
      </c>
      <c r="P1124" t="n">
        <v>0</v>
      </c>
      <c r="Q1124" t="n">
        <v>1</v>
      </c>
      <c r="R1124" s="2" t="inlineStr">
        <is>
          <t>Garnlav</t>
        </is>
      </c>
      <c r="S1124">
        <f>HYPERLINK("https://klasma.github.io/Logging_2380/artfynd/A 56245-2022 artfynd.xlsx", "A 56245-2022")</f>
        <v/>
      </c>
      <c r="T1124">
        <f>HYPERLINK("https://klasma.github.io/Logging_2380/kartor/A 56245-2022 karta.png", "A 56245-2022")</f>
        <v/>
      </c>
      <c r="V1124">
        <f>HYPERLINK("https://klasma.github.io/Logging_2380/klagomål/A 56245-2022 FSC-klagomål.docx", "A 56245-2022")</f>
        <v/>
      </c>
      <c r="W1124">
        <f>HYPERLINK("https://klasma.github.io/Logging_2380/klagomålsmail/A 56245-2022 FSC-klagomål mail.docx", "A 56245-2022")</f>
        <v/>
      </c>
      <c r="X1124">
        <f>HYPERLINK("https://klasma.github.io/Logging_2380/tillsyn/A 56245-2022 tillsynsbegäran.docx", "A 56245-2022")</f>
        <v/>
      </c>
      <c r="Y1124">
        <f>HYPERLINK("https://klasma.github.io/Logging_2380/tillsynsmail/A 56245-2022 tillsynsbegäran mail.docx", "A 56245-2022")</f>
        <v/>
      </c>
    </row>
    <row r="1125" ht="15" customHeight="1">
      <c r="A1125" t="inlineStr">
        <is>
          <t>A 56603-2022</t>
        </is>
      </c>
      <c r="B1125" s="1" t="n">
        <v>44893</v>
      </c>
      <c r="C1125" s="1" t="n">
        <v>45225</v>
      </c>
      <c r="D1125" t="inlineStr">
        <is>
          <t>JÄMTLANDS LÄN</t>
        </is>
      </c>
      <c r="E1125" t="inlineStr">
        <is>
          <t>ÅRE</t>
        </is>
      </c>
      <c r="F1125" t="inlineStr">
        <is>
          <t>Övriga Aktiebolag</t>
        </is>
      </c>
      <c r="G1125" t="n">
        <v>14.3</v>
      </c>
      <c r="H1125" t="n">
        <v>1</v>
      </c>
      <c r="I1125" t="n">
        <v>0</v>
      </c>
      <c r="J1125" t="n">
        <v>1</v>
      </c>
      <c r="K1125" t="n">
        <v>0</v>
      </c>
      <c r="L1125" t="n">
        <v>0</v>
      </c>
      <c r="M1125" t="n">
        <v>0</v>
      </c>
      <c r="N1125" t="n">
        <v>0</v>
      </c>
      <c r="O1125" t="n">
        <v>1</v>
      </c>
      <c r="P1125" t="n">
        <v>0</v>
      </c>
      <c r="Q1125" t="n">
        <v>1</v>
      </c>
      <c r="R1125" s="2" t="inlineStr">
        <is>
          <t>Talltita</t>
        </is>
      </c>
      <c r="S1125">
        <f>HYPERLINK("https://klasma.github.io/Logging_2321/artfynd/A 56603-2022 artfynd.xlsx", "A 56603-2022")</f>
        <v/>
      </c>
      <c r="T1125">
        <f>HYPERLINK("https://klasma.github.io/Logging_2321/kartor/A 56603-2022 karta.png", "A 56603-2022")</f>
        <v/>
      </c>
      <c r="V1125">
        <f>HYPERLINK("https://klasma.github.io/Logging_2321/klagomål/A 56603-2022 FSC-klagomål.docx", "A 56603-2022")</f>
        <v/>
      </c>
      <c r="W1125">
        <f>HYPERLINK("https://klasma.github.io/Logging_2321/klagomålsmail/A 56603-2022 FSC-klagomål mail.docx", "A 56603-2022")</f>
        <v/>
      </c>
      <c r="X1125">
        <f>HYPERLINK("https://klasma.github.io/Logging_2321/tillsyn/A 56603-2022 tillsynsbegäran.docx", "A 56603-2022")</f>
        <v/>
      </c>
      <c r="Y1125">
        <f>HYPERLINK("https://klasma.github.io/Logging_2321/tillsynsmail/A 56603-2022 tillsynsbegäran mail.docx", "A 56603-2022")</f>
        <v/>
      </c>
    </row>
    <row r="1126" ht="15" customHeight="1">
      <c r="A1126" t="inlineStr">
        <is>
          <t>A 56735-2022</t>
        </is>
      </c>
      <c r="B1126" s="1" t="n">
        <v>44893</v>
      </c>
      <c r="C1126" s="1" t="n">
        <v>45225</v>
      </c>
      <c r="D1126" t="inlineStr">
        <is>
          <t>JÄMTLANDS LÄN</t>
        </is>
      </c>
      <c r="E1126" t="inlineStr">
        <is>
          <t>STRÖMSUND</t>
        </is>
      </c>
      <c r="F1126" t="inlineStr">
        <is>
          <t>SCA</t>
        </is>
      </c>
      <c r="G1126" t="n">
        <v>1.4</v>
      </c>
      <c r="H1126" t="n">
        <v>0</v>
      </c>
      <c r="I1126" t="n">
        <v>0</v>
      </c>
      <c r="J1126" t="n">
        <v>1</v>
      </c>
      <c r="K1126" t="n">
        <v>0</v>
      </c>
      <c r="L1126" t="n">
        <v>0</v>
      </c>
      <c r="M1126" t="n">
        <v>0</v>
      </c>
      <c r="N1126" t="n">
        <v>0</v>
      </c>
      <c r="O1126" t="n">
        <v>1</v>
      </c>
      <c r="P1126" t="n">
        <v>0</v>
      </c>
      <c r="Q1126" t="n">
        <v>1</v>
      </c>
      <c r="R1126" s="2" t="inlineStr">
        <is>
          <t>Granticka</t>
        </is>
      </c>
      <c r="S1126">
        <f>HYPERLINK("https://klasma.github.io/Logging_2313/artfynd/A 56735-2022 artfynd.xlsx", "A 56735-2022")</f>
        <v/>
      </c>
      <c r="T1126">
        <f>HYPERLINK("https://klasma.github.io/Logging_2313/kartor/A 56735-2022 karta.png", "A 56735-2022")</f>
        <v/>
      </c>
      <c r="V1126">
        <f>HYPERLINK("https://klasma.github.io/Logging_2313/klagomål/A 56735-2022 FSC-klagomål.docx", "A 56735-2022")</f>
        <v/>
      </c>
      <c r="W1126">
        <f>HYPERLINK("https://klasma.github.io/Logging_2313/klagomålsmail/A 56735-2022 FSC-klagomål mail.docx", "A 56735-2022")</f>
        <v/>
      </c>
      <c r="X1126">
        <f>HYPERLINK("https://klasma.github.io/Logging_2313/tillsyn/A 56735-2022 tillsynsbegäran.docx", "A 56735-2022")</f>
        <v/>
      </c>
      <c r="Y1126">
        <f>HYPERLINK("https://klasma.github.io/Logging_2313/tillsynsmail/A 56735-2022 tillsynsbegäran mail.docx", "A 56735-2022")</f>
        <v/>
      </c>
    </row>
    <row r="1127" ht="15" customHeight="1">
      <c r="A1127" t="inlineStr">
        <is>
          <t>A 56883-2022</t>
        </is>
      </c>
      <c r="B1127" s="1" t="n">
        <v>44894</v>
      </c>
      <c r="C1127" s="1" t="n">
        <v>45225</v>
      </c>
      <c r="D1127" t="inlineStr">
        <is>
          <t>JÄMTLANDS LÄN</t>
        </is>
      </c>
      <c r="E1127" t="inlineStr">
        <is>
          <t>STRÖMSUND</t>
        </is>
      </c>
      <c r="F1127" t="inlineStr">
        <is>
          <t>Holmen skog AB</t>
        </is>
      </c>
      <c r="G1127" t="n">
        <v>3.1</v>
      </c>
      <c r="H1127" t="n">
        <v>1</v>
      </c>
      <c r="I1127" t="n">
        <v>0</v>
      </c>
      <c r="J1127" t="n">
        <v>0</v>
      </c>
      <c r="K1127" t="n">
        <v>1</v>
      </c>
      <c r="L1127" t="n">
        <v>0</v>
      </c>
      <c r="M1127" t="n">
        <v>0</v>
      </c>
      <c r="N1127" t="n">
        <v>0</v>
      </c>
      <c r="O1127" t="n">
        <v>1</v>
      </c>
      <c r="P1127" t="n">
        <v>1</v>
      </c>
      <c r="Q1127" t="n">
        <v>1</v>
      </c>
      <c r="R1127" s="2" t="inlineStr">
        <is>
          <t>Knärot</t>
        </is>
      </c>
      <c r="S1127">
        <f>HYPERLINK("https://klasma.github.io/Logging_2313/artfynd/A 56883-2022 artfynd.xlsx", "A 56883-2022")</f>
        <v/>
      </c>
      <c r="T1127">
        <f>HYPERLINK("https://klasma.github.io/Logging_2313/kartor/A 56883-2022 karta.png", "A 56883-2022")</f>
        <v/>
      </c>
      <c r="U1127">
        <f>HYPERLINK("https://klasma.github.io/Logging_2313/knärot/A 56883-2022 karta knärot.png", "A 56883-2022")</f>
        <v/>
      </c>
      <c r="V1127">
        <f>HYPERLINK("https://klasma.github.io/Logging_2313/klagomål/A 56883-2022 FSC-klagomål.docx", "A 56883-2022")</f>
        <v/>
      </c>
      <c r="W1127">
        <f>HYPERLINK("https://klasma.github.io/Logging_2313/klagomålsmail/A 56883-2022 FSC-klagomål mail.docx", "A 56883-2022")</f>
        <v/>
      </c>
      <c r="X1127">
        <f>HYPERLINK("https://klasma.github.io/Logging_2313/tillsyn/A 56883-2022 tillsynsbegäran.docx", "A 56883-2022")</f>
        <v/>
      </c>
      <c r="Y1127">
        <f>HYPERLINK("https://klasma.github.io/Logging_2313/tillsynsmail/A 56883-2022 tillsynsbegäran mail.docx", "A 56883-2022")</f>
        <v/>
      </c>
    </row>
    <row r="1128" ht="15" customHeight="1">
      <c r="A1128" t="inlineStr">
        <is>
          <t>A 58181-2022</t>
        </is>
      </c>
      <c r="B1128" s="1" t="n">
        <v>44900</v>
      </c>
      <c r="C1128" s="1" t="n">
        <v>45225</v>
      </c>
      <c r="D1128" t="inlineStr">
        <is>
          <t>JÄMTLANDS LÄN</t>
        </is>
      </c>
      <c r="E1128" t="inlineStr">
        <is>
          <t>ÖSTERSUND</t>
        </is>
      </c>
      <c r="G1128" t="n">
        <v>14.8</v>
      </c>
      <c r="H1128" t="n">
        <v>0</v>
      </c>
      <c r="I1128" t="n">
        <v>1</v>
      </c>
      <c r="J1128" t="n">
        <v>0</v>
      </c>
      <c r="K1128" t="n">
        <v>0</v>
      </c>
      <c r="L1128" t="n">
        <v>0</v>
      </c>
      <c r="M1128" t="n">
        <v>0</v>
      </c>
      <c r="N1128" t="n">
        <v>0</v>
      </c>
      <c r="O1128" t="n">
        <v>0</v>
      </c>
      <c r="P1128" t="n">
        <v>0</v>
      </c>
      <c r="Q1128" t="n">
        <v>1</v>
      </c>
      <c r="R1128" s="2" t="inlineStr">
        <is>
          <t>Finbräken</t>
        </is>
      </c>
      <c r="S1128">
        <f>HYPERLINK("https://klasma.github.io/Logging_2380/artfynd/A 58181-2022 artfynd.xlsx", "A 58181-2022")</f>
        <v/>
      </c>
      <c r="T1128">
        <f>HYPERLINK("https://klasma.github.io/Logging_2380/kartor/A 58181-2022 karta.png", "A 58181-2022")</f>
        <v/>
      </c>
      <c r="V1128">
        <f>HYPERLINK("https://klasma.github.io/Logging_2380/klagomål/A 58181-2022 FSC-klagomål.docx", "A 58181-2022")</f>
        <v/>
      </c>
      <c r="W1128">
        <f>HYPERLINK("https://klasma.github.io/Logging_2380/klagomålsmail/A 58181-2022 FSC-klagomål mail.docx", "A 58181-2022")</f>
        <v/>
      </c>
      <c r="X1128">
        <f>HYPERLINK("https://klasma.github.io/Logging_2380/tillsyn/A 58181-2022 tillsynsbegäran.docx", "A 58181-2022")</f>
        <v/>
      </c>
      <c r="Y1128">
        <f>HYPERLINK("https://klasma.github.io/Logging_2380/tillsynsmail/A 58181-2022 tillsynsbegäran mail.docx", "A 58181-2022")</f>
        <v/>
      </c>
    </row>
    <row r="1129" ht="15" customHeight="1">
      <c r="A1129" t="inlineStr">
        <is>
          <t>A 59823-2022</t>
        </is>
      </c>
      <c r="B1129" s="1" t="n">
        <v>44900</v>
      </c>
      <c r="C1129" s="1" t="n">
        <v>45225</v>
      </c>
      <c r="D1129" t="inlineStr">
        <is>
          <t>JÄMTLANDS LÄN</t>
        </is>
      </c>
      <c r="E1129" t="inlineStr">
        <is>
          <t>BERG</t>
        </is>
      </c>
      <c r="G1129" t="n">
        <v>14.8</v>
      </c>
      <c r="H1129" t="n">
        <v>0</v>
      </c>
      <c r="I1129" t="n">
        <v>0</v>
      </c>
      <c r="J1129" t="n">
        <v>1</v>
      </c>
      <c r="K1129" t="n">
        <v>0</v>
      </c>
      <c r="L1129" t="n">
        <v>0</v>
      </c>
      <c r="M1129" t="n">
        <v>0</v>
      </c>
      <c r="N1129" t="n">
        <v>0</v>
      </c>
      <c r="O1129" t="n">
        <v>1</v>
      </c>
      <c r="P1129" t="n">
        <v>0</v>
      </c>
      <c r="Q1129" t="n">
        <v>1</v>
      </c>
      <c r="R1129" s="2" t="inlineStr">
        <is>
          <t>Granticka</t>
        </is>
      </c>
      <c r="S1129">
        <f>HYPERLINK("https://klasma.github.io/Logging_2326/artfynd/A 59823-2022 artfynd.xlsx", "A 59823-2022")</f>
        <v/>
      </c>
      <c r="T1129">
        <f>HYPERLINK("https://klasma.github.io/Logging_2326/kartor/A 59823-2022 karta.png", "A 59823-2022")</f>
        <v/>
      </c>
      <c r="V1129">
        <f>HYPERLINK("https://klasma.github.io/Logging_2326/klagomål/A 59823-2022 FSC-klagomål.docx", "A 59823-2022")</f>
        <v/>
      </c>
      <c r="W1129">
        <f>HYPERLINK("https://klasma.github.io/Logging_2326/klagomålsmail/A 59823-2022 FSC-klagomål mail.docx", "A 59823-2022")</f>
        <v/>
      </c>
      <c r="X1129">
        <f>HYPERLINK("https://klasma.github.io/Logging_2326/tillsyn/A 59823-2022 tillsynsbegäran.docx", "A 59823-2022")</f>
        <v/>
      </c>
      <c r="Y1129">
        <f>HYPERLINK("https://klasma.github.io/Logging_2326/tillsynsmail/A 59823-2022 tillsynsbegäran mail.docx", "A 59823-2022")</f>
        <v/>
      </c>
    </row>
    <row r="1130" ht="15" customHeight="1">
      <c r="A1130" t="inlineStr">
        <is>
          <t>A 60544-2022</t>
        </is>
      </c>
      <c r="B1130" s="1" t="n">
        <v>44904</v>
      </c>
      <c r="C1130" s="1" t="n">
        <v>45225</v>
      </c>
      <c r="D1130" t="inlineStr">
        <is>
          <t>JÄMTLANDS LÄN</t>
        </is>
      </c>
      <c r="E1130" t="inlineStr">
        <is>
          <t>ÅRE</t>
        </is>
      </c>
      <c r="G1130" t="n">
        <v>1.2</v>
      </c>
      <c r="H1130" t="n">
        <v>1</v>
      </c>
      <c r="I1130" t="n">
        <v>0</v>
      </c>
      <c r="J1130" t="n">
        <v>1</v>
      </c>
      <c r="K1130" t="n">
        <v>0</v>
      </c>
      <c r="L1130" t="n">
        <v>0</v>
      </c>
      <c r="M1130" t="n">
        <v>0</v>
      </c>
      <c r="N1130" t="n">
        <v>0</v>
      </c>
      <c r="O1130" t="n">
        <v>1</v>
      </c>
      <c r="P1130" t="n">
        <v>0</v>
      </c>
      <c r="Q1130" t="n">
        <v>1</v>
      </c>
      <c r="R1130" s="2" t="inlineStr">
        <is>
          <t>Järpe</t>
        </is>
      </c>
      <c r="S1130">
        <f>HYPERLINK("https://klasma.github.io/Logging_2321/artfynd/A 60544-2022 artfynd.xlsx", "A 60544-2022")</f>
        <v/>
      </c>
      <c r="T1130">
        <f>HYPERLINK("https://klasma.github.io/Logging_2321/kartor/A 60544-2022 karta.png", "A 60544-2022")</f>
        <v/>
      </c>
      <c r="V1130">
        <f>HYPERLINK("https://klasma.github.io/Logging_2321/klagomål/A 60544-2022 FSC-klagomål.docx", "A 60544-2022")</f>
        <v/>
      </c>
      <c r="W1130">
        <f>HYPERLINK("https://klasma.github.io/Logging_2321/klagomålsmail/A 60544-2022 FSC-klagomål mail.docx", "A 60544-2022")</f>
        <v/>
      </c>
      <c r="X1130">
        <f>HYPERLINK("https://klasma.github.io/Logging_2321/tillsyn/A 60544-2022 tillsynsbegäran.docx", "A 60544-2022")</f>
        <v/>
      </c>
      <c r="Y1130">
        <f>HYPERLINK("https://klasma.github.io/Logging_2321/tillsynsmail/A 60544-2022 tillsynsbegäran mail.docx", "A 60544-2022")</f>
        <v/>
      </c>
    </row>
    <row r="1131" ht="15" customHeight="1">
      <c r="A1131" t="inlineStr">
        <is>
          <t>A 59739-2022</t>
        </is>
      </c>
      <c r="B1131" s="1" t="n">
        <v>44908</v>
      </c>
      <c r="C1131" s="1" t="n">
        <v>45225</v>
      </c>
      <c r="D1131" t="inlineStr">
        <is>
          <t>JÄMTLANDS LÄN</t>
        </is>
      </c>
      <c r="E1131" t="inlineStr">
        <is>
          <t>ÖSTERSUND</t>
        </is>
      </c>
      <c r="F1131" t="inlineStr">
        <is>
          <t>Kommuner</t>
        </is>
      </c>
      <c r="G1131" t="n">
        <v>1.9</v>
      </c>
      <c r="H1131" t="n">
        <v>0</v>
      </c>
      <c r="I1131" t="n">
        <v>1</v>
      </c>
      <c r="J1131" t="n">
        <v>0</v>
      </c>
      <c r="K1131" t="n">
        <v>0</v>
      </c>
      <c r="L1131" t="n">
        <v>0</v>
      </c>
      <c r="M1131" t="n">
        <v>0</v>
      </c>
      <c r="N1131" t="n">
        <v>0</v>
      </c>
      <c r="O1131" t="n">
        <v>0</v>
      </c>
      <c r="P1131" t="n">
        <v>0</v>
      </c>
      <c r="Q1131" t="n">
        <v>1</v>
      </c>
      <c r="R1131" s="2" t="inlineStr">
        <is>
          <t>Vedticka</t>
        </is>
      </c>
      <c r="S1131">
        <f>HYPERLINK("https://klasma.github.io/Logging_2380/artfynd/A 59739-2022 artfynd.xlsx", "A 59739-2022")</f>
        <v/>
      </c>
      <c r="T1131">
        <f>HYPERLINK("https://klasma.github.io/Logging_2380/kartor/A 59739-2022 karta.png", "A 59739-2022")</f>
        <v/>
      </c>
      <c r="V1131">
        <f>HYPERLINK("https://klasma.github.io/Logging_2380/klagomål/A 59739-2022 FSC-klagomål.docx", "A 59739-2022")</f>
        <v/>
      </c>
      <c r="W1131">
        <f>HYPERLINK("https://klasma.github.io/Logging_2380/klagomålsmail/A 59739-2022 FSC-klagomål mail.docx", "A 59739-2022")</f>
        <v/>
      </c>
      <c r="X1131">
        <f>HYPERLINK("https://klasma.github.io/Logging_2380/tillsyn/A 59739-2022 tillsynsbegäran.docx", "A 59739-2022")</f>
        <v/>
      </c>
      <c r="Y1131">
        <f>HYPERLINK("https://klasma.github.io/Logging_2380/tillsynsmail/A 59739-2022 tillsynsbegäran mail.docx", "A 59739-2022")</f>
        <v/>
      </c>
    </row>
    <row r="1132" ht="15" customHeight="1">
      <c r="A1132" t="inlineStr">
        <is>
          <t>A 60435-2022</t>
        </is>
      </c>
      <c r="B1132" s="1" t="n">
        <v>44911</v>
      </c>
      <c r="C1132" s="1" t="n">
        <v>45225</v>
      </c>
      <c r="D1132" t="inlineStr">
        <is>
          <t>JÄMTLANDS LÄN</t>
        </is>
      </c>
      <c r="E1132" t="inlineStr">
        <is>
          <t>ÅRE</t>
        </is>
      </c>
      <c r="F1132" t="inlineStr">
        <is>
          <t>Övriga Aktiebolag</t>
        </is>
      </c>
      <c r="G1132" t="n">
        <v>7.9</v>
      </c>
      <c r="H1132" t="n">
        <v>0</v>
      </c>
      <c r="I1132" t="n">
        <v>1</v>
      </c>
      <c r="J1132" t="n">
        <v>0</v>
      </c>
      <c r="K1132" t="n">
        <v>0</v>
      </c>
      <c r="L1132" t="n">
        <v>0</v>
      </c>
      <c r="M1132" t="n">
        <v>0</v>
      </c>
      <c r="N1132" t="n">
        <v>0</v>
      </c>
      <c r="O1132" t="n">
        <v>0</v>
      </c>
      <c r="P1132" t="n">
        <v>0</v>
      </c>
      <c r="Q1132" t="n">
        <v>1</v>
      </c>
      <c r="R1132" s="2" t="inlineStr">
        <is>
          <t>Kransrams</t>
        </is>
      </c>
      <c r="S1132">
        <f>HYPERLINK("https://klasma.github.io/Logging_2321/artfynd/A 60435-2022 artfynd.xlsx", "A 60435-2022")</f>
        <v/>
      </c>
      <c r="T1132">
        <f>HYPERLINK("https://klasma.github.io/Logging_2321/kartor/A 60435-2022 karta.png", "A 60435-2022")</f>
        <v/>
      </c>
      <c r="V1132">
        <f>HYPERLINK("https://klasma.github.io/Logging_2321/klagomål/A 60435-2022 FSC-klagomål.docx", "A 60435-2022")</f>
        <v/>
      </c>
      <c r="W1132">
        <f>HYPERLINK("https://klasma.github.io/Logging_2321/klagomålsmail/A 60435-2022 FSC-klagomål mail.docx", "A 60435-2022")</f>
        <v/>
      </c>
      <c r="X1132">
        <f>HYPERLINK("https://klasma.github.io/Logging_2321/tillsyn/A 60435-2022 tillsynsbegäran.docx", "A 60435-2022")</f>
        <v/>
      </c>
      <c r="Y1132">
        <f>HYPERLINK("https://klasma.github.io/Logging_2321/tillsynsmail/A 60435-2022 tillsynsbegäran mail.docx", "A 60435-2022")</f>
        <v/>
      </c>
    </row>
    <row r="1133" ht="15" customHeight="1">
      <c r="A1133" t="inlineStr">
        <is>
          <t>A 61381-2022</t>
        </is>
      </c>
      <c r="B1133" s="1" t="n">
        <v>44915</v>
      </c>
      <c r="C1133" s="1" t="n">
        <v>45225</v>
      </c>
      <c r="D1133" t="inlineStr">
        <is>
          <t>JÄMTLANDS LÄN</t>
        </is>
      </c>
      <c r="E1133" t="inlineStr">
        <is>
          <t>STRÖMSUND</t>
        </is>
      </c>
      <c r="G1133" t="n">
        <v>8.1</v>
      </c>
      <c r="H1133" t="n">
        <v>0</v>
      </c>
      <c r="I1133" t="n">
        <v>0</v>
      </c>
      <c r="J1133" t="n">
        <v>1</v>
      </c>
      <c r="K1133" t="n">
        <v>0</v>
      </c>
      <c r="L1133" t="n">
        <v>0</v>
      </c>
      <c r="M1133" t="n">
        <v>0</v>
      </c>
      <c r="N1133" t="n">
        <v>0</v>
      </c>
      <c r="O1133" t="n">
        <v>1</v>
      </c>
      <c r="P1133" t="n">
        <v>0</v>
      </c>
      <c r="Q1133" t="n">
        <v>1</v>
      </c>
      <c r="R1133" s="2" t="inlineStr">
        <is>
          <t>Granticka</t>
        </is>
      </c>
      <c r="S1133">
        <f>HYPERLINK("https://klasma.github.io/Logging_2313/artfynd/A 61381-2022 artfynd.xlsx", "A 61381-2022")</f>
        <v/>
      </c>
      <c r="T1133">
        <f>HYPERLINK("https://klasma.github.io/Logging_2313/kartor/A 61381-2022 karta.png", "A 61381-2022")</f>
        <v/>
      </c>
      <c r="V1133">
        <f>HYPERLINK("https://klasma.github.io/Logging_2313/klagomål/A 61381-2022 FSC-klagomål.docx", "A 61381-2022")</f>
        <v/>
      </c>
      <c r="W1133">
        <f>HYPERLINK("https://klasma.github.io/Logging_2313/klagomålsmail/A 61381-2022 FSC-klagomål mail.docx", "A 61381-2022")</f>
        <v/>
      </c>
      <c r="X1133">
        <f>HYPERLINK("https://klasma.github.io/Logging_2313/tillsyn/A 61381-2022 tillsynsbegäran.docx", "A 61381-2022")</f>
        <v/>
      </c>
      <c r="Y1133">
        <f>HYPERLINK("https://klasma.github.io/Logging_2313/tillsynsmail/A 61381-2022 tillsynsbegäran mail.docx", "A 61381-2022")</f>
        <v/>
      </c>
    </row>
    <row r="1134" ht="15" customHeight="1">
      <c r="A1134" t="inlineStr">
        <is>
          <t>A 62079-2022</t>
        </is>
      </c>
      <c r="B1134" s="1" t="n">
        <v>44918</v>
      </c>
      <c r="C1134" s="1" t="n">
        <v>45225</v>
      </c>
      <c r="D1134" t="inlineStr">
        <is>
          <t>JÄMTLANDS LÄN</t>
        </is>
      </c>
      <c r="E1134" t="inlineStr">
        <is>
          <t>BRÄCKE</t>
        </is>
      </c>
      <c r="F1134" t="inlineStr">
        <is>
          <t>SCA</t>
        </is>
      </c>
      <c r="G1134" t="n">
        <v>3</v>
      </c>
      <c r="H1134" t="n">
        <v>0</v>
      </c>
      <c r="I1134" t="n">
        <v>0</v>
      </c>
      <c r="J1134" t="n">
        <v>1</v>
      </c>
      <c r="K1134" t="n">
        <v>0</v>
      </c>
      <c r="L1134" t="n">
        <v>0</v>
      </c>
      <c r="M1134" t="n">
        <v>0</v>
      </c>
      <c r="N1134" t="n">
        <v>0</v>
      </c>
      <c r="O1134" t="n">
        <v>1</v>
      </c>
      <c r="P1134" t="n">
        <v>0</v>
      </c>
      <c r="Q1134" t="n">
        <v>1</v>
      </c>
      <c r="R1134" s="2" t="inlineStr">
        <is>
          <t>Garnlav</t>
        </is>
      </c>
      <c r="S1134">
        <f>HYPERLINK("https://klasma.github.io/Logging_2305/artfynd/A 62079-2022 artfynd.xlsx", "A 62079-2022")</f>
        <v/>
      </c>
      <c r="T1134">
        <f>HYPERLINK("https://klasma.github.io/Logging_2305/kartor/A 62079-2022 karta.png", "A 62079-2022")</f>
        <v/>
      </c>
      <c r="V1134">
        <f>HYPERLINK("https://klasma.github.io/Logging_2305/klagomål/A 62079-2022 FSC-klagomål.docx", "A 62079-2022")</f>
        <v/>
      </c>
      <c r="W1134">
        <f>HYPERLINK("https://klasma.github.io/Logging_2305/klagomålsmail/A 62079-2022 FSC-klagomål mail.docx", "A 62079-2022")</f>
        <v/>
      </c>
      <c r="X1134">
        <f>HYPERLINK("https://klasma.github.io/Logging_2305/tillsyn/A 62079-2022 tillsynsbegäran.docx", "A 62079-2022")</f>
        <v/>
      </c>
      <c r="Y1134">
        <f>HYPERLINK("https://klasma.github.io/Logging_2305/tillsynsmail/A 62079-2022 tillsynsbegäran mail.docx", "A 62079-2022")</f>
        <v/>
      </c>
    </row>
    <row r="1135" ht="15" customHeight="1">
      <c r="A1135" t="inlineStr">
        <is>
          <t>A 27-2023</t>
        </is>
      </c>
      <c r="B1135" s="1" t="n">
        <v>44928</v>
      </c>
      <c r="C1135" s="1" t="n">
        <v>45225</v>
      </c>
      <c r="D1135" t="inlineStr">
        <is>
          <t>JÄMTLANDS LÄN</t>
        </is>
      </c>
      <c r="E1135" t="inlineStr">
        <is>
          <t>STRÖMSUND</t>
        </is>
      </c>
      <c r="F1135" t="inlineStr">
        <is>
          <t>Sveaskog</t>
        </is>
      </c>
      <c r="G1135" t="n">
        <v>4.3</v>
      </c>
      <c r="H1135" t="n">
        <v>0</v>
      </c>
      <c r="I1135" t="n">
        <v>0</v>
      </c>
      <c r="J1135" t="n">
        <v>1</v>
      </c>
      <c r="K1135" t="n">
        <v>0</v>
      </c>
      <c r="L1135" t="n">
        <v>0</v>
      </c>
      <c r="M1135" t="n">
        <v>0</v>
      </c>
      <c r="N1135" t="n">
        <v>0</v>
      </c>
      <c r="O1135" t="n">
        <v>1</v>
      </c>
      <c r="P1135" t="n">
        <v>0</v>
      </c>
      <c r="Q1135" t="n">
        <v>1</v>
      </c>
      <c r="R1135" s="2" t="inlineStr">
        <is>
          <t>Gränsticka</t>
        </is>
      </c>
      <c r="S1135">
        <f>HYPERLINK("https://klasma.github.io/Logging_2313/artfynd/A 27-2023 artfynd.xlsx", "A 27-2023")</f>
        <v/>
      </c>
      <c r="T1135">
        <f>HYPERLINK("https://klasma.github.io/Logging_2313/kartor/A 27-2023 karta.png", "A 27-2023")</f>
        <v/>
      </c>
      <c r="V1135">
        <f>HYPERLINK("https://klasma.github.io/Logging_2313/klagomål/A 27-2023 FSC-klagomål.docx", "A 27-2023")</f>
        <v/>
      </c>
      <c r="W1135">
        <f>HYPERLINK("https://klasma.github.io/Logging_2313/klagomålsmail/A 27-2023 FSC-klagomål mail.docx", "A 27-2023")</f>
        <v/>
      </c>
      <c r="X1135">
        <f>HYPERLINK("https://klasma.github.io/Logging_2313/tillsyn/A 27-2023 tillsynsbegäran.docx", "A 27-2023")</f>
        <v/>
      </c>
      <c r="Y1135">
        <f>HYPERLINK("https://klasma.github.io/Logging_2313/tillsynsmail/A 27-2023 tillsynsbegäran mail.docx", "A 27-2023")</f>
        <v/>
      </c>
    </row>
    <row r="1136" ht="15" customHeight="1">
      <c r="A1136" t="inlineStr">
        <is>
          <t>A 184-2023</t>
        </is>
      </c>
      <c r="B1136" s="1" t="n">
        <v>44928</v>
      </c>
      <c r="C1136" s="1" t="n">
        <v>45225</v>
      </c>
      <c r="D1136" t="inlineStr">
        <is>
          <t>JÄMTLANDS LÄN</t>
        </is>
      </c>
      <c r="E1136" t="inlineStr">
        <is>
          <t>HÄRJEDALEN</t>
        </is>
      </c>
      <c r="F1136" t="inlineStr">
        <is>
          <t>Holmen skog AB</t>
        </is>
      </c>
      <c r="G1136" t="n">
        <v>7.8</v>
      </c>
      <c r="H1136" t="n">
        <v>1</v>
      </c>
      <c r="I1136" t="n">
        <v>1</v>
      </c>
      <c r="J1136" t="n">
        <v>0</v>
      </c>
      <c r="K1136" t="n">
        <v>0</v>
      </c>
      <c r="L1136" t="n">
        <v>0</v>
      </c>
      <c r="M1136" t="n">
        <v>0</v>
      </c>
      <c r="N1136" t="n">
        <v>0</v>
      </c>
      <c r="O1136" t="n">
        <v>0</v>
      </c>
      <c r="P1136" t="n">
        <v>0</v>
      </c>
      <c r="Q1136" t="n">
        <v>1</v>
      </c>
      <c r="R1136" s="2" t="inlineStr">
        <is>
          <t>Spindelblomster</t>
        </is>
      </c>
      <c r="S1136">
        <f>HYPERLINK("https://klasma.github.io/Logging_2361/artfynd/A 184-2023 artfynd.xlsx", "A 184-2023")</f>
        <v/>
      </c>
      <c r="T1136">
        <f>HYPERLINK("https://klasma.github.io/Logging_2361/kartor/A 184-2023 karta.png", "A 184-2023")</f>
        <v/>
      </c>
      <c r="V1136">
        <f>HYPERLINK("https://klasma.github.io/Logging_2361/klagomål/A 184-2023 FSC-klagomål.docx", "A 184-2023")</f>
        <v/>
      </c>
      <c r="W1136">
        <f>HYPERLINK("https://klasma.github.io/Logging_2361/klagomålsmail/A 184-2023 FSC-klagomål mail.docx", "A 184-2023")</f>
        <v/>
      </c>
      <c r="X1136">
        <f>HYPERLINK("https://klasma.github.io/Logging_2361/tillsyn/A 184-2023 tillsynsbegäran.docx", "A 184-2023")</f>
        <v/>
      </c>
      <c r="Y1136">
        <f>HYPERLINK("https://klasma.github.io/Logging_2361/tillsynsmail/A 184-2023 tillsynsbegäran mail.docx", "A 184-2023")</f>
        <v/>
      </c>
    </row>
    <row r="1137" ht="15" customHeight="1">
      <c r="A1137" t="inlineStr">
        <is>
          <t>A 725-2023</t>
        </is>
      </c>
      <c r="B1137" s="1" t="n">
        <v>44930</v>
      </c>
      <c r="C1137" s="1" t="n">
        <v>45225</v>
      </c>
      <c r="D1137" t="inlineStr">
        <is>
          <t>JÄMTLANDS LÄN</t>
        </is>
      </c>
      <c r="E1137" t="inlineStr">
        <is>
          <t>BRÄCKE</t>
        </is>
      </c>
      <c r="F1137" t="inlineStr">
        <is>
          <t>SCA</t>
        </is>
      </c>
      <c r="G1137" t="n">
        <v>0.9</v>
      </c>
      <c r="H1137" t="n">
        <v>0</v>
      </c>
      <c r="I1137" t="n">
        <v>0</v>
      </c>
      <c r="J1137" t="n">
        <v>1</v>
      </c>
      <c r="K1137" t="n">
        <v>0</v>
      </c>
      <c r="L1137" t="n">
        <v>0</v>
      </c>
      <c r="M1137" t="n">
        <v>0</v>
      </c>
      <c r="N1137" t="n">
        <v>0</v>
      </c>
      <c r="O1137" t="n">
        <v>1</v>
      </c>
      <c r="P1137" t="n">
        <v>0</v>
      </c>
      <c r="Q1137" t="n">
        <v>1</v>
      </c>
      <c r="R1137" s="2" t="inlineStr">
        <is>
          <t>Kolflarnlav</t>
        </is>
      </c>
      <c r="S1137">
        <f>HYPERLINK("https://klasma.github.io/Logging_2305/artfynd/A 725-2023 artfynd.xlsx", "A 725-2023")</f>
        <v/>
      </c>
      <c r="T1137">
        <f>HYPERLINK("https://klasma.github.io/Logging_2305/kartor/A 725-2023 karta.png", "A 725-2023")</f>
        <v/>
      </c>
      <c r="V1137">
        <f>HYPERLINK("https://klasma.github.io/Logging_2305/klagomål/A 725-2023 FSC-klagomål.docx", "A 725-2023")</f>
        <v/>
      </c>
      <c r="W1137">
        <f>HYPERLINK("https://klasma.github.io/Logging_2305/klagomålsmail/A 725-2023 FSC-klagomål mail.docx", "A 725-2023")</f>
        <v/>
      </c>
      <c r="X1137">
        <f>HYPERLINK("https://klasma.github.io/Logging_2305/tillsyn/A 725-2023 tillsynsbegäran.docx", "A 725-2023")</f>
        <v/>
      </c>
      <c r="Y1137">
        <f>HYPERLINK("https://klasma.github.io/Logging_2305/tillsynsmail/A 725-2023 tillsynsbegäran mail.docx", "A 725-2023")</f>
        <v/>
      </c>
    </row>
    <row r="1138" ht="15" customHeight="1">
      <c r="A1138" t="inlineStr">
        <is>
          <t>A 2964-2023</t>
        </is>
      </c>
      <c r="B1138" s="1" t="n">
        <v>44945</v>
      </c>
      <c r="C1138" s="1" t="n">
        <v>45225</v>
      </c>
      <c r="D1138" t="inlineStr">
        <is>
          <t>JÄMTLANDS LÄN</t>
        </is>
      </c>
      <c r="E1138" t="inlineStr">
        <is>
          <t>BERG</t>
        </is>
      </c>
      <c r="G1138" t="n">
        <v>4.8</v>
      </c>
      <c r="H1138" t="n">
        <v>0</v>
      </c>
      <c r="I1138" t="n">
        <v>0</v>
      </c>
      <c r="J1138" t="n">
        <v>1</v>
      </c>
      <c r="K1138" t="n">
        <v>0</v>
      </c>
      <c r="L1138" t="n">
        <v>0</v>
      </c>
      <c r="M1138" t="n">
        <v>0</v>
      </c>
      <c r="N1138" t="n">
        <v>0</v>
      </c>
      <c r="O1138" t="n">
        <v>1</v>
      </c>
      <c r="P1138" t="n">
        <v>0</v>
      </c>
      <c r="Q1138" t="n">
        <v>1</v>
      </c>
      <c r="R1138" s="2" t="inlineStr">
        <is>
          <t>Granticka</t>
        </is>
      </c>
      <c r="S1138">
        <f>HYPERLINK("https://klasma.github.io/Logging_2326/artfynd/A 2964-2023 artfynd.xlsx", "A 2964-2023")</f>
        <v/>
      </c>
      <c r="T1138">
        <f>HYPERLINK("https://klasma.github.io/Logging_2326/kartor/A 2964-2023 karta.png", "A 2964-2023")</f>
        <v/>
      </c>
      <c r="V1138">
        <f>HYPERLINK("https://klasma.github.io/Logging_2326/klagomål/A 2964-2023 FSC-klagomål.docx", "A 2964-2023")</f>
        <v/>
      </c>
      <c r="W1138">
        <f>HYPERLINK("https://klasma.github.io/Logging_2326/klagomålsmail/A 2964-2023 FSC-klagomål mail.docx", "A 2964-2023")</f>
        <v/>
      </c>
      <c r="X1138">
        <f>HYPERLINK("https://klasma.github.io/Logging_2326/tillsyn/A 2964-2023 tillsynsbegäran.docx", "A 2964-2023")</f>
        <v/>
      </c>
      <c r="Y1138">
        <f>HYPERLINK("https://klasma.github.io/Logging_2326/tillsynsmail/A 2964-2023 tillsynsbegäran mail.docx", "A 2964-2023")</f>
        <v/>
      </c>
    </row>
    <row r="1139" ht="15" customHeight="1">
      <c r="A1139" t="inlineStr">
        <is>
          <t>A 5480-2023</t>
        </is>
      </c>
      <c r="B1139" s="1" t="n">
        <v>44957</v>
      </c>
      <c r="C1139" s="1" t="n">
        <v>45225</v>
      </c>
      <c r="D1139" t="inlineStr">
        <is>
          <t>JÄMTLANDS LÄN</t>
        </is>
      </c>
      <c r="E1139" t="inlineStr">
        <is>
          <t>ÅRE</t>
        </is>
      </c>
      <c r="G1139" t="n">
        <v>3.3</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5480-2023 artfynd.xlsx", "A 5480-2023")</f>
        <v/>
      </c>
      <c r="T1139">
        <f>HYPERLINK("https://klasma.github.io/Logging_2321/kartor/A 5480-2023 karta.png", "A 5480-2023")</f>
        <v/>
      </c>
      <c r="V1139">
        <f>HYPERLINK("https://klasma.github.io/Logging_2321/klagomål/A 5480-2023 FSC-klagomål.docx", "A 5480-2023")</f>
        <v/>
      </c>
      <c r="W1139">
        <f>HYPERLINK("https://klasma.github.io/Logging_2321/klagomålsmail/A 5480-2023 FSC-klagomål mail.docx", "A 5480-2023")</f>
        <v/>
      </c>
      <c r="X1139">
        <f>HYPERLINK("https://klasma.github.io/Logging_2321/tillsyn/A 5480-2023 tillsynsbegäran.docx", "A 5480-2023")</f>
        <v/>
      </c>
      <c r="Y1139">
        <f>HYPERLINK("https://klasma.github.io/Logging_2321/tillsynsmail/A 5480-2023 tillsynsbegäran mail.docx", "A 5480-2023")</f>
        <v/>
      </c>
    </row>
    <row r="1140" ht="15" customHeight="1">
      <c r="A1140" t="inlineStr">
        <is>
          <t>A 9458-2023</t>
        </is>
      </c>
      <c r="B1140" s="1" t="n">
        <v>44977</v>
      </c>
      <c r="C1140" s="1" t="n">
        <v>45225</v>
      </c>
      <c r="D1140" t="inlineStr">
        <is>
          <t>JÄMTLANDS LÄN</t>
        </is>
      </c>
      <c r="E1140" t="inlineStr">
        <is>
          <t>BERG</t>
        </is>
      </c>
      <c r="G1140" t="n">
        <v>12.3</v>
      </c>
      <c r="H1140" t="n">
        <v>0</v>
      </c>
      <c r="I1140" t="n">
        <v>0</v>
      </c>
      <c r="J1140" t="n">
        <v>1</v>
      </c>
      <c r="K1140" t="n">
        <v>0</v>
      </c>
      <c r="L1140" t="n">
        <v>0</v>
      </c>
      <c r="M1140" t="n">
        <v>0</v>
      </c>
      <c r="N1140" t="n">
        <v>0</v>
      </c>
      <c r="O1140" t="n">
        <v>1</v>
      </c>
      <c r="P1140" t="n">
        <v>0</v>
      </c>
      <c r="Q1140" t="n">
        <v>1</v>
      </c>
      <c r="R1140" s="2" t="inlineStr">
        <is>
          <t>Lunglav</t>
        </is>
      </c>
      <c r="S1140">
        <f>HYPERLINK("https://klasma.github.io/Logging_2326/artfynd/A 9458-2023 artfynd.xlsx", "A 9458-2023")</f>
        <v/>
      </c>
      <c r="T1140">
        <f>HYPERLINK("https://klasma.github.io/Logging_2326/kartor/A 9458-2023 karta.png", "A 9458-2023")</f>
        <v/>
      </c>
      <c r="U1140">
        <f>HYPERLINK("https://klasma.github.io/Logging_2326/knärot/A 9458-2023 karta knärot.png", "A 9458-2023")</f>
        <v/>
      </c>
      <c r="V1140">
        <f>HYPERLINK("https://klasma.github.io/Logging_2326/klagomål/A 9458-2023 FSC-klagomål.docx", "A 9458-2023")</f>
        <v/>
      </c>
      <c r="W1140">
        <f>HYPERLINK("https://klasma.github.io/Logging_2326/klagomålsmail/A 9458-2023 FSC-klagomål mail.docx", "A 9458-2023")</f>
        <v/>
      </c>
      <c r="X1140">
        <f>HYPERLINK("https://klasma.github.io/Logging_2326/tillsyn/A 9458-2023 tillsynsbegäran.docx", "A 9458-2023")</f>
        <v/>
      </c>
      <c r="Y1140">
        <f>HYPERLINK("https://klasma.github.io/Logging_2326/tillsynsmail/A 9458-2023 tillsynsbegäran mail.docx", "A 9458-2023")</f>
        <v/>
      </c>
    </row>
    <row r="1141" ht="15" customHeight="1">
      <c r="A1141" t="inlineStr">
        <is>
          <t>A 10632-2023</t>
        </is>
      </c>
      <c r="B1141" s="1" t="n">
        <v>44984</v>
      </c>
      <c r="C1141" s="1" t="n">
        <v>45225</v>
      </c>
      <c r="D1141" t="inlineStr">
        <is>
          <t>JÄMTLANDS LÄN</t>
        </is>
      </c>
      <c r="E1141" t="inlineStr">
        <is>
          <t>ÅRE</t>
        </is>
      </c>
      <c r="G1141" t="n">
        <v>5.4</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10632-2023 artfynd.xlsx", "A 10632-2023")</f>
        <v/>
      </c>
      <c r="T1141">
        <f>HYPERLINK("https://klasma.github.io/Logging_2321/kartor/A 10632-2023 karta.png", "A 10632-2023")</f>
        <v/>
      </c>
      <c r="V1141">
        <f>HYPERLINK("https://klasma.github.io/Logging_2321/klagomål/A 10632-2023 FSC-klagomål.docx", "A 10632-2023")</f>
        <v/>
      </c>
      <c r="W1141">
        <f>HYPERLINK("https://klasma.github.io/Logging_2321/klagomålsmail/A 10632-2023 FSC-klagomål mail.docx", "A 10632-2023")</f>
        <v/>
      </c>
      <c r="X1141">
        <f>HYPERLINK("https://klasma.github.io/Logging_2321/tillsyn/A 10632-2023 tillsynsbegäran.docx", "A 10632-2023")</f>
        <v/>
      </c>
      <c r="Y1141">
        <f>HYPERLINK("https://klasma.github.io/Logging_2321/tillsynsmail/A 10632-2023 tillsynsbegäran mail.docx", "A 10632-2023")</f>
        <v/>
      </c>
    </row>
    <row r="1142" ht="15" customHeight="1">
      <c r="A1142" t="inlineStr">
        <is>
          <t>A 10075-2023</t>
        </is>
      </c>
      <c r="B1142" s="1" t="n">
        <v>44985</v>
      </c>
      <c r="C1142" s="1" t="n">
        <v>45225</v>
      </c>
      <c r="D1142" t="inlineStr">
        <is>
          <t>JÄMTLANDS LÄN</t>
        </is>
      </c>
      <c r="E1142" t="inlineStr">
        <is>
          <t>STRÖMSUND</t>
        </is>
      </c>
      <c r="F1142" t="inlineStr">
        <is>
          <t>SCA</t>
        </is>
      </c>
      <c r="G1142" t="n">
        <v>13.4</v>
      </c>
      <c r="H1142" t="n">
        <v>0</v>
      </c>
      <c r="I1142" t="n">
        <v>0</v>
      </c>
      <c r="J1142" t="n">
        <v>1</v>
      </c>
      <c r="K1142" t="n">
        <v>0</v>
      </c>
      <c r="L1142" t="n">
        <v>0</v>
      </c>
      <c r="M1142" t="n">
        <v>0</v>
      </c>
      <c r="N1142" t="n">
        <v>0</v>
      </c>
      <c r="O1142" t="n">
        <v>1</v>
      </c>
      <c r="P1142" t="n">
        <v>0</v>
      </c>
      <c r="Q1142" t="n">
        <v>1</v>
      </c>
      <c r="R1142" s="2" t="inlineStr">
        <is>
          <t>Brunklöver</t>
        </is>
      </c>
      <c r="S1142">
        <f>HYPERLINK("https://klasma.github.io/Logging_2313/artfynd/A 10075-2023 artfynd.xlsx", "A 10075-2023")</f>
        <v/>
      </c>
      <c r="T1142">
        <f>HYPERLINK("https://klasma.github.io/Logging_2313/kartor/A 10075-2023 karta.png", "A 10075-2023")</f>
        <v/>
      </c>
      <c r="V1142">
        <f>HYPERLINK("https://klasma.github.io/Logging_2313/klagomål/A 10075-2023 FSC-klagomål.docx", "A 10075-2023")</f>
        <v/>
      </c>
      <c r="W1142">
        <f>HYPERLINK("https://klasma.github.io/Logging_2313/klagomålsmail/A 10075-2023 FSC-klagomål mail.docx", "A 10075-2023")</f>
        <v/>
      </c>
      <c r="X1142">
        <f>HYPERLINK("https://klasma.github.io/Logging_2313/tillsyn/A 10075-2023 tillsynsbegäran.docx", "A 10075-2023")</f>
        <v/>
      </c>
      <c r="Y1142">
        <f>HYPERLINK("https://klasma.github.io/Logging_2313/tillsynsmail/A 10075-2023 tillsynsbegäran mail.docx", "A 10075-2023")</f>
        <v/>
      </c>
    </row>
    <row r="1143" ht="15" customHeight="1">
      <c r="A1143" t="inlineStr">
        <is>
          <t>A 12062-2023</t>
        </is>
      </c>
      <c r="B1143" s="1" t="n">
        <v>44996</v>
      </c>
      <c r="C1143" s="1" t="n">
        <v>45225</v>
      </c>
      <c r="D1143" t="inlineStr">
        <is>
          <t>JÄMTLANDS LÄN</t>
        </is>
      </c>
      <c r="E1143" t="inlineStr">
        <is>
          <t>BRÄCKE</t>
        </is>
      </c>
      <c r="G1143" t="n">
        <v>5.4</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12062-2023 artfynd.xlsx", "A 12062-2023")</f>
        <v/>
      </c>
      <c r="T1143">
        <f>HYPERLINK("https://klasma.github.io/Logging_2305/kartor/A 12062-2023 karta.png", "A 12062-2023")</f>
        <v/>
      </c>
      <c r="V1143">
        <f>HYPERLINK("https://klasma.github.io/Logging_2305/klagomål/A 12062-2023 FSC-klagomål.docx", "A 12062-2023")</f>
        <v/>
      </c>
      <c r="W1143">
        <f>HYPERLINK("https://klasma.github.io/Logging_2305/klagomålsmail/A 12062-2023 FSC-klagomål mail.docx", "A 12062-2023")</f>
        <v/>
      </c>
      <c r="X1143">
        <f>HYPERLINK("https://klasma.github.io/Logging_2305/tillsyn/A 12062-2023 tillsynsbegäran.docx", "A 12062-2023")</f>
        <v/>
      </c>
      <c r="Y1143">
        <f>HYPERLINK("https://klasma.github.io/Logging_2305/tillsynsmail/A 12062-2023 tillsynsbegäran mail.docx", "A 12062-2023")</f>
        <v/>
      </c>
    </row>
    <row r="1144" ht="15" customHeight="1">
      <c r="A1144" t="inlineStr">
        <is>
          <t>A 12517-2023</t>
        </is>
      </c>
      <c r="B1144" s="1" t="n">
        <v>45000</v>
      </c>
      <c r="C1144" s="1" t="n">
        <v>45225</v>
      </c>
      <c r="D1144" t="inlineStr">
        <is>
          <t>JÄMTLANDS LÄN</t>
        </is>
      </c>
      <c r="E1144" t="inlineStr">
        <is>
          <t>BRÄCKE</t>
        </is>
      </c>
      <c r="G1144" t="n">
        <v>11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12517-2023 artfynd.xlsx", "A 12517-2023")</f>
        <v/>
      </c>
      <c r="T1144">
        <f>HYPERLINK("https://klasma.github.io/Logging_2305/kartor/A 12517-2023 karta.png", "A 12517-2023")</f>
        <v/>
      </c>
      <c r="V1144">
        <f>HYPERLINK("https://klasma.github.io/Logging_2305/klagomål/A 12517-2023 FSC-klagomål.docx", "A 12517-2023")</f>
        <v/>
      </c>
      <c r="W1144">
        <f>HYPERLINK("https://klasma.github.io/Logging_2305/klagomålsmail/A 12517-2023 FSC-klagomål mail.docx", "A 12517-2023")</f>
        <v/>
      </c>
      <c r="X1144">
        <f>HYPERLINK("https://klasma.github.io/Logging_2305/tillsyn/A 12517-2023 tillsynsbegäran.docx", "A 12517-2023")</f>
        <v/>
      </c>
      <c r="Y1144">
        <f>HYPERLINK("https://klasma.github.io/Logging_2305/tillsynsmail/A 12517-2023 tillsynsbegäran mail.docx", "A 12517-2023")</f>
        <v/>
      </c>
    </row>
    <row r="1145" ht="15" customHeight="1">
      <c r="A1145" t="inlineStr">
        <is>
          <t>A 13625-2023</t>
        </is>
      </c>
      <c r="B1145" s="1" t="n">
        <v>45006</v>
      </c>
      <c r="C1145" s="1" t="n">
        <v>45225</v>
      </c>
      <c r="D1145" t="inlineStr">
        <is>
          <t>JÄMTLANDS LÄN</t>
        </is>
      </c>
      <c r="E1145" t="inlineStr">
        <is>
          <t>ÅRE</t>
        </is>
      </c>
      <c r="G1145" t="n">
        <v>22.9</v>
      </c>
      <c r="H1145" t="n">
        <v>1</v>
      </c>
      <c r="I1145" t="n">
        <v>0</v>
      </c>
      <c r="J1145" t="n">
        <v>1</v>
      </c>
      <c r="K1145" t="n">
        <v>0</v>
      </c>
      <c r="L1145" t="n">
        <v>0</v>
      </c>
      <c r="M1145" t="n">
        <v>0</v>
      </c>
      <c r="N1145" t="n">
        <v>0</v>
      </c>
      <c r="O1145" t="n">
        <v>1</v>
      </c>
      <c r="P1145" t="n">
        <v>0</v>
      </c>
      <c r="Q1145" t="n">
        <v>1</v>
      </c>
      <c r="R1145" s="2" t="inlineStr">
        <is>
          <t>Tretåig hackspett</t>
        </is>
      </c>
      <c r="S1145">
        <f>HYPERLINK("https://klasma.github.io/Logging_2321/artfynd/A 13625-2023 artfynd.xlsx", "A 13625-2023")</f>
        <v/>
      </c>
      <c r="T1145">
        <f>HYPERLINK("https://klasma.github.io/Logging_2321/kartor/A 13625-2023 karta.png", "A 13625-2023")</f>
        <v/>
      </c>
      <c r="V1145">
        <f>HYPERLINK("https://klasma.github.io/Logging_2321/klagomål/A 13625-2023 FSC-klagomål.docx", "A 13625-2023")</f>
        <v/>
      </c>
      <c r="W1145">
        <f>HYPERLINK("https://klasma.github.io/Logging_2321/klagomålsmail/A 13625-2023 FSC-klagomål mail.docx", "A 13625-2023")</f>
        <v/>
      </c>
      <c r="X1145">
        <f>HYPERLINK("https://klasma.github.io/Logging_2321/tillsyn/A 13625-2023 tillsynsbegäran.docx", "A 13625-2023")</f>
        <v/>
      </c>
      <c r="Y1145">
        <f>HYPERLINK("https://klasma.github.io/Logging_2321/tillsynsmail/A 13625-2023 tillsynsbegäran mail.docx", "A 13625-2023")</f>
        <v/>
      </c>
    </row>
    <row r="1146" ht="15" customHeight="1">
      <c r="A1146" t="inlineStr">
        <is>
          <t>A 13897-2023</t>
        </is>
      </c>
      <c r="B1146" s="1" t="n">
        <v>45008</v>
      </c>
      <c r="C1146" s="1" t="n">
        <v>45225</v>
      </c>
      <c r="D1146" t="inlineStr">
        <is>
          <t>JÄMTLANDS LÄN</t>
        </is>
      </c>
      <c r="E1146" t="inlineStr">
        <is>
          <t>STRÖMSUND</t>
        </is>
      </c>
      <c r="F1146" t="inlineStr">
        <is>
          <t>Holmen skog AB</t>
        </is>
      </c>
      <c r="G1146" t="n">
        <v>2.6</v>
      </c>
      <c r="H1146" t="n">
        <v>0</v>
      </c>
      <c r="I1146" t="n">
        <v>0</v>
      </c>
      <c r="J1146" t="n">
        <v>1</v>
      </c>
      <c r="K1146" t="n">
        <v>0</v>
      </c>
      <c r="L1146" t="n">
        <v>0</v>
      </c>
      <c r="M1146" t="n">
        <v>0</v>
      </c>
      <c r="N1146" t="n">
        <v>0</v>
      </c>
      <c r="O1146" t="n">
        <v>1</v>
      </c>
      <c r="P1146" t="n">
        <v>0</v>
      </c>
      <c r="Q1146" t="n">
        <v>1</v>
      </c>
      <c r="R1146" s="2" t="inlineStr">
        <is>
          <t>Kolflarnlav</t>
        </is>
      </c>
      <c r="S1146">
        <f>HYPERLINK("https://klasma.github.io/Logging_2313/artfynd/A 13897-2023 artfynd.xlsx", "A 13897-2023")</f>
        <v/>
      </c>
      <c r="T1146">
        <f>HYPERLINK("https://klasma.github.io/Logging_2313/kartor/A 13897-2023 karta.png", "A 13897-2023")</f>
        <v/>
      </c>
      <c r="V1146">
        <f>HYPERLINK("https://klasma.github.io/Logging_2313/klagomål/A 13897-2023 FSC-klagomål.docx", "A 13897-2023")</f>
        <v/>
      </c>
      <c r="W1146">
        <f>HYPERLINK("https://klasma.github.io/Logging_2313/klagomålsmail/A 13897-2023 FSC-klagomål mail.docx", "A 13897-2023")</f>
        <v/>
      </c>
      <c r="X1146">
        <f>HYPERLINK("https://klasma.github.io/Logging_2313/tillsyn/A 13897-2023 tillsynsbegäran.docx", "A 13897-2023")</f>
        <v/>
      </c>
      <c r="Y1146">
        <f>HYPERLINK("https://klasma.github.io/Logging_2313/tillsynsmail/A 13897-2023 tillsynsbegäran mail.docx", "A 13897-2023")</f>
        <v/>
      </c>
    </row>
    <row r="1147" ht="15" customHeight="1">
      <c r="A1147" t="inlineStr">
        <is>
          <t>A 16366-2023</t>
        </is>
      </c>
      <c r="B1147" s="1" t="n">
        <v>45028</v>
      </c>
      <c r="C1147" s="1" t="n">
        <v>45225</v>
      </c>
      <c r="D1147" t="inlineStr">
        <is>
          <t>JÄMTLANDS LÄN</t>
        </is>
      </c>
      <c r="E1147" t="inlineStr">
        <is>
          <t>BRÄCKE</t>
        </is>
      </c>
      <c r="G1147" t="n">
        <v>9.1</v>
      </c>
      <c r="H1147" t="n">
        <v>0</v>
      </c>
      <c r="I1147" t="n">
        <v>0</v>
      </c>
      <c r="J1147" t="n">
        <v>1</v>
      </c>
      <c r="K1147" t="n">
        <v>0</v>
      </c>
      <c r="L1147" t="n">
        <v>0</v>
      </c>
      <c r="M1147" t="n">
        <v>0</v>
      </c>
      <c r="N1147" t="n">
        <v>0</v>
      </c>
      <c r="O1147" t="n">
        <v>1</v>
      </c>
      <c r="P1147" t="n">
        <v>0</v>
      </c>
      <c r="Q1147" t="n">
        <v>1</v>
      </c>
      <c r="R1147" s="2" t="inlineStr">
        <is>
          <t>Lunglav</t>
        </is>
      </c>
      <c r="S1147">
        <f>HYPERLINK("https://klasma.github.io/Logging_2305/artfynd/A 16366-2023 artfynd.xlsx", "A 16366-2023")</f>
        <v/>
      </c>
      <c r="T1147">
        <f>HYPERLINK("https://klasma.github.io/Logging_2305/kartor/A 16366-2023 karta.png", "A 16366-2023")</f>
        <v/>
      </c>
      <c r="V1147">
        <f>HYPERLINK("https://klasma.github.io/Logging_2305/klagomål/A 16366-2023 FSC-klagomål.docx", "A 16366-2023")</f>
        <v/>
      </c>
      <c r="W1147">
        <f>HYPERLINK("https://klasma.github.io/Logging_2305/klagomålsmail/A 16366-2023 FSC-klagomål mail.docx", "A 16366-2023")</f>
        <v/>
      </c>
      <c r="X1147">
        <f>HYPERLINK("https://klasma.github.io/Logging_2305/tillsyn/A 16366-2023 tillsynsbegäran.docx", "A 16366-2023")</f>
        <v/>
      </c>
      <c r="Y1147">
        <f>HYPERLINK("https://klasma.github.io/Logging_2305/tillsynsmail/A 16366-2023 tillsynsbegäran mail.docx", "A 16366-2023")</f>
        <v/>
      </c>
    </row>
    <row r="1148" ht="15" customHeight="1">
      <c r="A1148" t="inlineStr">
        <is>
          <t>A 17340-2023</t>
        </is>
      </c>
      <c r="B1148" s="1" t="n">
        <v>45033</v>
      </c>
      <c r="C1148" s="1" t="n">
        <v>45225</v>
      </c>
      <c r="D1148" t="inlineStr">
        <is>
          <t>JÄMTLANDS LÄN</t>
        </is>
      </c>
      <c r="E1148" t="inlineStr">
        <is>
          <t>RAGUNDA</t>
        </is>
      </c>
      <c r="G1148" t="n">
        <v>1.6</v>
      </c>
      <c r="H1148" t="n">
        <v>0</v>
      </c>
      <c r="I1148" t="n">
        <v>0</v>
      </c>
      <c r="J1148" t="n">
        <v>1</v>
      </c>
      <c r="K1148" t="n">
        <v>0</v>
      </c>
      <c r="L1148" t="n">
        <v>0</v>
      </c>
      <c r="M1148" t="n">
        <v>0</v>
      </c>
      <c r="N1148" t="n">
        <v>0</v>
      </c>
      <c r="O1148" t="n">
        <v>1</v>
      </c>
      <c r="P1148" t="n">
        <v>0</v>
      </c>
      <c r="Q1148" t="n">
        <v>1</v>
      </c>
      <c r="R1148" s="2" t="inlineStr">
        <is>
          <t>Vedtrappmossa</t>
        </is>
      </c>
      <c r="S1148">
        <f>HYPERLINK("https://klasma.github.io/Logging_2303/artfynd/A 17340-2023 artfynd.xlsx", "A 17340-2023")</f>
        <v/>
      </c>
      <c r="T1148">
        <f>HYPERLINK("https://klasma.github.io/Logging_2303/kartor/A 17340-2023 karta.png", "A 17340-2023")</f>
        <v/>
      </c>
      <c r="U1148">
        <f>HYPERLINK("https://klasma.github.io/Logging_2303/knärot/A 17340-2023 karta knärot.png", "A 17340-2023")</f>
        <v/>
      </c>
      <c r="V1148">
        <f>HYPERLINK("https://klasma.github.io/Logging_2303/klagomål/A 17340-2023 FSC-klagomål.docx", "A 17340-2023")</f>
        <v/>
      </c>
      <c r="W1148">
        <f>HYPERLINK("https://klasma.github.io/Logging_2303/klagomålsmail/A 17340-2023 FSC-klagomål mail.docx", "A 17340-2023")</f>
        <v/>
      </c>
      <c r="X1148">
        <f>HYPERLINK("https://klasma.github.io/Logging_2303/tillsyn/A 17340-2023 tillsynsbegäran.docx", "A 17340-2023")</f>
        <v/>
      </c>
      <c r="Y1148">
        <f>HYPERLINK("https://klasma.github.io/Logging_2303/tillsynsmail/A 17340-2023 tillsynsbegäran mail.docx", "A 17340-2023")</f>
        <v/>
      </c>
    </row>
    <row r="1149" ht="15" customHeight="1">
      <c r="A1149" t="inlineStr">
        <is>
          <t>A 18806-2023</t>
        </is>
      </c>
      <c r="B1149" s="1" t="n">
        <v>45042</v>
      </c>
      <c r="C1149" s="1" t="n">
        <v>45225</v>
      </c>
      <c r="D1149" t="inlineStr">
        <is>
          <t>JÄMTLANDS LÄN</t>
        </is>
      </c>
      <c r="E1149" t="inlineStr">
        <is>
          <t>RAGUNDA</t>
        </is>
      </c>
      <c r="G1149" t="n">
        <v>4.6</v>
      </c>
      <c r="H1149" t="n">
        <v>1</v>
      </c>
      <c r="I1149" t="n">
        <v>1</v>
      </c>
      <c r="J1149" t="n">
        <v>0</v>
      </c>
      <c r="K1149" t="n">
        <v>0</v>
      </c>
      <c r="L1149" t="n">
        <v>0</v>
      </c>
      <c r="M1149" t="n">
        <v>0</v>
      </c>
      <c r="N1149" t="n">
        <v>0</v>
      </c>
      <c r="O1149" t="n">
        <v>0</v>
      </c>
      <c r="P1149" t="n">
        <v>0</v>
      </c>
      <c r="Q1149" t="n">
        <v>1</v>
      </c>
      <c r="R1149" s="2" t="inlineStr">
        <is>
          <t>Guckusko</t>
        </is>
      </c>
      <c r="S1149">
        <f>HYPERLINK("https://klasma.github.io/Logging_2303/artfynd/A 18806-2023 artfynd.xlsx", "A 18806-2023")</f>
        <v/>
      </c>
      <c r="T1149">
        <f>HYPERLINK("https://klasma.github.io/Logging_2303/kartor/A 18806-2023 karta.png", "A 18806-2023")</f>
        <v/>
      </c>
      <c r="V1149">
        <f>HYPERLINK("https://klasma.github.io/Logging_2303/klagomål/A 18806-2023 FSC-klagomål.docx", "A 18806-2023")</f>
        <v/>
      </c>
      <c r="W1149">
        <f>HYPERLINK("https://klasma.github.io/Logging_2303/klagomålsmail/A 18806-2023 FSC-klagomål mail.docx", "A 18806-2023")</f>
        <v/>
      </c>
      <c r="X1149">
        <f>HYPERLINK("https://klasma.github.io/Logging_2303/tillsyn/A 18806-2023 tillsynsbegäran.docx", "A 18806-2023")</f>
        <v/>
      </c>
      <c r="Y1149">
        <f>HYPERLINK("https://klasma.github.io/Logging_2303/tillsynsmail/A 18806-2023 tillsynsbegäran mail.docx", "A 18806-2023")</f>
        <v/>
      </c>
    </row>
    <row r="1150" ht="15" customHeight="1">
      <c r="A1150" t="inlineStr">
        <is>
          <t>A 18853-2023</t>
        </is>
      </c>
      <c r="B1150" s="1" t="n">
        <v>45043</v>
      </c>
      <c r="C1150" s="1" t="n">
        <v>45225</v>
      </c>
      <c r="D1150" t="inlineStr">
        <is>
          <t>JÄMTLANDS LÄN</t>
        </is>
      </c>
      <c r="E1150" t="inlineStr">
        <is>
          <t>STRÖMSUND</t>
        </is>
      </c>
      <c r="G1150" t="n">
        <v>11.9</v>
      </c>
      <c r="H1150" t="n">
        <v>0</v>
      </c>
      <c r="I1150" t="n">
        <v>0</v>
      </c>
      <c r="J1150" t="n">
        <v>1</v>
      </c>
      <c r="K1150" t="n">
        <v>0</v>
      </c>
      <c r="L1150" t="n">
        <v>0</v>
      </c>
      <c r="M1150" t="n">
        <v>0</v>
      </c>
      <c r="N1150" t="n">
        <v>0</v>
      </c>
      <c r="O1150" t="n">
        <v>1</v>
      </c>
      <c r="P1150" t="n">
        <v>0</v>
      </c>
      <c r="Q1150" t="n">
        <v>1</v>
      </c>
      <c r="R1150" s="2" t="inlineStr">
        <is>
          <t>Granticka</t>
        </is>
      </c>
      <c r="S1150">
        <f>HYPERLINK("https://klasma.github.io/Logging_2313/artfynd/A 18853-2023 artfynd.xlsx", "A 18853-2023")</f>
        <v/>
      </c>
      <c r="T1150">
        <f>HYPERLINK("https://klasma.github.io/Logging_2313/kartor/A 18853-2023 karta.png", "A 18853-2023")</f>
        <v/>
      </c>
      <c r="V1150">
        <f>HYPERLINK("https://klasma.github.io/Logging_2313/klagomål/A 18853-2023 FSC-klagomål.docx", "A 18853-2023")</f>
        <v/>
      </c>
      <c r="W1150">
        <f>HYPERLINK("https://klasma.github.io/Logging_2313/klagomålsmail/A 18853-2023 FSC-klagomål mail.docx", "A 18853-2023")</f>
        <v/>
      </c>
      <c r="X1150">
        <f>HYPERLINK("https://klasma.github.io/Logging_2313/tillsyn/A 18853-2023 tillsynsbegäran.docx", "A 18853-2023")</f>
        <v/>
      </c>
      <c r="Y1150">
        <f>HYPERLINK("https://klasma.github.io/Logging_2313/tillsynsmail/A 18853-2023 tillsynsbegäran mail.docx", "A 18853-2023")</f>
        <v/>
      </c>
    </row>
    <row r="1151" ht="15" customHeight="1">
      <c r="A1151" t="inlineStr">
        <is>
          <t>A 18767-2023</t>
        </is>
      </c>
      <c r="B1151" s="1" t="n">
        <v>45043</v>
      </c>
      <c r="C1151" s="1" t="n">
        <v>45225</v>
      </c>
      <c r="D1151" t="inlineStr">
        <is>
          <t>JÄMTLANDS LÄN</t>
        </is>
      </c>
      <c r="E1151" t="inlineStr">
        <is>
          <t>STRÖMSUND</t>
        </is>
      </c>
      <c r="F1151" t="inlineStr">
        <is>
          <t>SCA</t>
        </is>
      </c>
      <c r="G1151" t="n">
        <v>7.5</v>
      </c>
      <c r="H1151" t="n">
        <v>0</v>
      </c>
      <c r="I1151" t="n">
        <v>0</v>
      </c>
      <c r="J1151" t="n">
        <v>1</v>
      </c>
      <c r="K1151" t="n">
        <v>0</v>
      </c>
      <c r="L1151" t="n">
        <v>0</v>
      </c>
      <c r="M1151" t="n">
        <v>0</v>
      </c>
      <c r="N1151" t="n">
        <v>0</v>
      </c>
      <c r="O1151" t="n">
        <v>1</v>
      </c>
      <c r="P1151" t="n">
        <v>0</v>
      </c>
      <c r="Q1151" t="n">
        <v>1</v>
      </c>
      <c r="R1151" s="2" t="inlineStr">
        <is>
          <t>Vedtrappmossa</t>
        </is>
      </c>
      <c r="S1151">
        <f>HYPERLINK("https://klasma.github.io/Logging_2313/artfynd/A 18767-2023 artfynd.xlsx", "A 18767-2023")</f>
        <v/>
      </c>
      <c r="T1151">
        <f>HYPERLINK("https://klasma.github.io/Logging_2313/kartor/A 18767-2023 karta.png", "A 18767-2023")</f>
        <v/>
      </c>
      <c r="V1151">
        <f>HYPERLINK("https://klasma.github.io/Logging_2313/klagomål/A 18767-2023 FSC-klagomål.docx", "A 18767-2023")</f>
        <v/>
      </c>
      <c r="W1151">
        <f>HYPERLINK("https://klasma.github.io/Logging_2313/klagomålsmail/A 18767-2023 FSC-klagomål mail.docx", "A 18767-2023")</f>
        <v/>
      </c>
      <c r="X1151">
        <f>HYPERLINK("https://klasma.github.io/Logging_2313/tillsyn/A 18767-2023 tillsynsbegäran.docx", "A 18767-2023")</f>
        <v/>
      </c>
      <c r="Y1151">
        <f>HYPERLINK("https://klasma.github.io/Logging_2313/tillsynsmail/A 18767-2023 tillsynsbegäran mail.docx", "A 18767-2023")</f>
        <v/>
      </c>
    </row>
    <row r="1152" ht="15" customHeight="1">
      <c r="A1152" t="inlineStr">
        <is>
          <t>A 18985-2023</t>
        </is>
      </c>
      <c r="B1152" s="1" t="n">
        <v>45044</v>
      </c>
      <c r="C1152" s="1" t="n">
        <v>45225</v>
      </c>
      <c r="D1152" t="inlineStr">
        <is>
          <t>JÄMTLANDS LÄN</t>
        </is>
      </c>
      <c r="E1152" t="inlineStr">
        <is>
          <t>RAGUNDA</t>
        </is>
      </c>
      <c r="F1152" t="inlineStr">
        <is>
          <t>SCA</t>
        </is>
      </c>
      <c r="G1152" t="n">
        <v>2.6</v>
      </c>
      <c r="H1152" t="n">
        <v>0</v>
      </c>
      <c r="I1152" t="n">
        <v>0</v>
      </c>
      <c r="J1152" t="n">
        <v>1</v>
      </c>
      <c r="K1152" t="n">
        <v>0</v>
      </c>
      <c r="L1152" t="n">
        <v>0</v>
      </c>
      <c r="M1152" t="n">
        <v>0</v>
      </c>
      <c r="N1152" t="n">
        <v>0</v>
      </c>
      <c r="O1152" t="n">
        <v>1</v>
      </c>
      <c r="P1152" t="n">
        <v>0</v>
      </c>
      <c r="Q1152" t="n">
        <v>1</v>
      </c>
      <c r="R1152" s="2" t="inlineStr">
        <is>
          <t>Doftskinn</t>
        </is>
      </c>
      <c r="S1152">
        <f>HYPERLINK("https://klasma.github.io/Logging_2303/artfynd/A 18985-2023 artfynd.xlsx", "A 18985-2023")</f>
        <v/>
      </c>
      <c r="T1152">
        <f>HYPERLINK("https://klasma.github.io/Logging_2303/kartor/A 18985-2023 karta.png", "A 18985-2023")</f>
        <v/>
      </c>
      <c r="V1152">
        <f>HYPERLINK("https://klasma.github.io/Logging_2303/klagomål/A 18985-2023 FSC-klagomål.docx", "A 18985-2023")</f>
        <v/>
      </c>
      <c r="W1152">
        <f>HYPERLINK("https://klasma.github.io/Logging_2303/klagomålsmail/A 18985-2023 FSC-klagomål mail.docx", "A 18985-2023")</f>
        <v/>
      </c>
      <c r="X1152">
        <f>HYPERLINK("https://klasma.github.io/Logging_2303/tillsyn/A 18985-2023 tillsynsbegäran.docx", "A 18985-2023")</f>
        <v/>
      </c>
      <c r="Y1152">
        <f>HYPERLINK("https://klasma.github.io/Logging_2303/tillsynsmail/A 18985-2023 tillsynsbegäran mail.docx", "A 18985-2023")</f>
        <v/>
      </c>
    </row>
    <row r="1153" ht="15" customHeight="1">
      <c r="A1153" t="inlineStr">
        <is>
          <t>A 19240-2023</t>
        </is>
      </c>
      <c r="B1153" s="1" t="n">
        <v>45048</v>
      </c>
      <c r="C1153" s="1" t="n">
        <v>45225</v>
      </c>
      <c r="D1153" t="inlineStr">
        <is>
          <t>JÄMTLANDS LÄN</t>
        </is>
      </c>
      <c r="E1153" t="inlineStr">
        <is>
          <t>STRÖMSUND</t>
        </is>
      </c>
      <c r="F1153" t="inlineStr">
        <is>
          <t>SCA</t>
        </is>
      </c>
      <c r="G1153" t="n">
        <v>2.4</v>
      </c>
      <c r="H1153" t="n">
        <v>0</v>
      </c>
      <c r="I1153" t="n">
        <v>0</v>
      </c>
      <c r="J1153" t="n">
        <v>1</v>
      </c>
      <c r="K1153" t="n">
        <v>0</v>
      </c>
      <c r="L1153" t="n">
        <v>0</v>
      </c>
      <c r="M1153" t="n">
        <v>0</v>
      </c>
      <c r="N1153" t="n">
        <v>0</v>
      </c>
      <c r="O1153" t="n">
        <v>1</v>
      </c>
      <c r="P1153" t="n">
        <v>0</v>
      </c>
      <c r="Q1153" t="n">
        <v>1</v>
      </c>
      <c r="R1153" s="2" t="inlineStr">
        <is>
          <t>Gammelgransskål</t>
        </is>
      </c>
      <c r="S1153">
        <f>HYPERLINK("https://klasma.github.io/Logging_2313/artfynd/A 19240-2023 artfynd.xlsx", "A 19240-2023")</f>
        <v/>
      </c>
      <c r="T1153">
        <f>HYPERLINK("https://klasma.github.io/Logging_2313/kartor/A 19240-2023 karta.png", "A 19240-2023")</f>
        <v/>
      </c>
      <c r="V1153">
        <f>HYPERLINK("https://klasma.github.io/Logging_2313/klagomål/A 19240-2023 FSC-klagomål.docx", "A 19240-2023")</f>
        <v/>
      </c>
      <c r="W1153">
        <f>HYPERLINK("https://klasma.github.io/Logging_2313/klagomålsmail/A 19240-2023 FSC-klagomål mail.docx", "A 19240-2023")</f>
        <v/>
      </c>
      <c r="X1153">
        <f>HYPERLINK("https://klasma.github.io/Logging_2313/tillsyn/A 19240-2023 tillsynsbegäran.docx", "A 19240-2023")</f>
        <v/>
      </c>
      <c r="Y1153">
        <f>HYPERLINK("https://klasma.github.io/Logging_2313/tillsynsmail/A 19240-2023 tillsynsbegäran mail.docx", "A 19240-2023")</f>
        <v/>
      </c>
    </row>
    <row r="1154" ht="15" customHeight="1">
      <c r="A1154" t="inlineStr">
        <is>
          <t>A 19435-2023</t>
        </is>
      </c>
      <c r="B1154" s="1" t="n">
        <v>45049</v>
      </c>
      <c r="C1154" s="1" t="n">
        <v>45225</v>
      </c>
      <c r="D1154" t="inlineStr">
        <is>
          <t>JÄMTLANDS LÄN</t>
        </is>
      </c>
      <c r="E1154" t="inlineStr">
        <is>
          <t>BRÄCKE</t>
        </is>
      </c>
      <c r="G1154" t="n">
        <v>2.7</v>
      </c>
      <c r="H1154" t="n">
        <v>0</v>
      </c>
      <c r="I1154" t="n">
        <v>0</v>
      </c>
      <c r="J1154" t="n">
        <v>1</v>
      </c>
      <c r="K1154" t="n">
        <v>0</v>
      </c>
      <c r="L1154" t="n">
        <v>0</v>
      </c>
      <c r="M1154" t="n">
        <v>0</v>
      </c>
      <c r="N1154" t="n">
        <v>0</v>
      </c>
      <c r="O1154" t="n">
        <v>1</v>
      </c>
      <c r="P1154" t="n">
        <v>0</v>
      </c>
      <c r="Q1154" t="n">
        <v>1</v>
      </c>
      <c r="R1154" s="2" t="inlineStr">
        <is>
          <t>Lunglav</t>
        </is>
      </c>
      <c r="S1154">
        <f>HYPERLINK("https://klasma.github.io/Logging_2305/artfynd/A 19435-2023 artfynd.xlsx", "A 19435-2023")</f>
        <v/>
      </c>
      <c r="T1154">
        <f>HYPERLINK("https://klasma.github.io/Logging_2305/kartor/A 19435-2023 karta.png", "A 19435-2023")</f>
        <v/>
      </c>
      <c r="V1154">
        <f>HYPERLINK("https://klasma.github.io/Logging_2305/klagomål/A 19435-2023 FSC-klagomål.docx", "A 19435-2023")</f>
        <v/>
      </c>
      <c r="W1154">
        <f>HYPERLINK("https://klasma.github.io/Logging_2305/klagomålsmail/A 19435-2023 FSC-klagomål mail.docx", "A 19435-2023")</f>
        <v/>
      </c>
      <c r="X1154">
        <f>HYPERLINK("https://klasma.github.io/Logging_2305/tillsyn/A 19435-2023 tillsynsbegäran.docx", "A 19435-2023")</f>
        <v/>
      </c>
      <c r="Y1154">
        <f>HYPERLINK("https://klasma.github.io/Logging_2305/tillsynsmail/A 19435-2023 tillsynsbegäran mail.docx", "A 19435-2023")</f>
        <v/>
      </c>
    </row>
    <row r="1155" ht="15" customHeight="1">
      <c r="A1155" t="inlineStr">
        <is>
          <t>A 19817-2023</t>
        </is>
      </c>
      <c r="B1155" s="1" t="n">
        <v>45051</v>
      </c>
      <c r="C1155" s="1" t="n">
        <v>45225</v>
      </c>
      <c r="D1155" t="inlineStr">
        <is>
          <t>JÄMTLANDS LÄN</t>
        </is>
      </c>
      <c r="E1155" t="inlineStr">
        <is>
          <t>BRÄCKE</t>
        </is>
      </c>
      <c r="F1155" t="inlineStr">
        <is>
          <t>SCA</t>
        </is>
      </c>
      <c r="G1155" t="n">
        <v>2.8</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19817-2023 artfynd.xlsx", "A 19817-2023")</f>
        <v/>
      </c>
      <c r="T1155">
        <f>HYPERLINK("https://klasma.github.io/Logging_2305/kartor/A 19817-2023 karta.png", "A 19817-2023")</f>
        <v/>
      </c>
      <c r="V1155">
        <f>HYPERLINK("https://klasma.github.io/Logging_2305/klagomål/A 19817-2023 FSC-klagomål.docx", "A 19817-2023")</f>
        <v/>
      </c>
      <c r="W1155">
        <f>HYPERLINK("https://klasma.github.io/Logging_2305/klagomålsmail/A 19817-2023 FSC-klagomål mail.docx", "A 19817-2023")</f>
        <v/>
      </c>
      <c r="X1155">
        <f>HYPERLINK("https://klasma.github.io/Logging_2305/tillsyn/A 19817-2023 tillsynsbegäran.docx", "A 19817-2023")</f>
        <v/>
      </c>
      <c r="Y1155">
        <f>HYPERLINK("https://klasma.github.io/Logging_2305/tillsynsmail/A 19817-2023 tillsynsbegäran mail.docx", "A 19817-2023")</f>
        <v/>
      </c>
    </row>
    <row r="1156" ht="15" customHeight="1">
      <c r="A1156" t="inlineStr">
        <is>
          <t>A 20604-2023</t>
        </is>
      </c>
      <c r="B1156" s="1" t="n">
        <v>45057</v>
      </c>
      <c r="C1156" s="1" t="n">
        <v>45225</v>
      </c>
      <c r="D1156" t="inlineStr">
        <is>
          <t>JÄMTLANDS LÄN</t>
        </is>
      </c>
      <c r="E1156" t="inlineStr">
        <is>
          <t>BRÄCKE</t>
        </is>
      </c>
      <c r="F1156" t="inlineStr">
        <is>
          <t>SCA</t>
        </is>
      </c>
      <c r="G1156" t="n">
        <v>2.9</v>
      </c>
      <c r="H1156" t="n">
        <v>0</v>
      </c>
      <c r="I1156" t="n">
        <v>1</v>
      </c>
      <c r="J1156" t="n">
        <v>0</v>
      </c>
      <c r="K1156" t="n">
        <v>0</v>
      </c>
      <c r="L1156" t="n">
        <v>0</v>
      </c>
      <c r="M1156" t="n">
        <v>0</v>
      </c>
      <c r="N1156" t="n">
        <v>0</v>
      </c>
      <c r="O1156" t="n">
        <v>0</v>
      </c>
      <c r="P1156" t="n">
        <v>0</v>
      </c>
      <c r="Q1156" t="n">
        <v>1</v>
      </c>
      <c r="R1156" s="2" t="inlineStr">
        <is>
          <t>Tallfingersvamp</t>
        </is>
      </c>
      <c r="S1156">
        <f>HYPERLINK("https://klasma.github.io/Logging_2305/artfynd/A 20604-2023 artfynd.xlsx", "A 20604-2023")</f>
        <v/>
      </c>
      <c r="T1156">
        <f>HYPERLINK("https://klasma.github.io/Logging_2305/kartor/A 20604-2023 karta.png", "A 20604-2023")</f>
        <v/>
      </c>
      <c r="V1156">
        <f>HYPERLINK("https://klasma.github.io/Logging_2305/klagomål/A 20604-2023 FSC-klagomål.docx", "A 20604-2023")</f>
        <v/>
      </c>
      <c r="W1156">
        <f>HYPERLINK("https://klasma.github.io/Logging_2305/klagomålsmail/A 20604-2023 FSC-klagomål mail.docx", "A 20604-2023")</f>
        <v/>
      </c>
      <c r="X1156">
        <f>HYPERLINK("https://klasma.github.io/Logging_2305/tillsyn/A 20604-2023 tillsynsbegäran.docx", "A 20604-2023")</f>
        <v/>
      </c>
      <c r="Y1156">
        <f>HYPERLINK("https://klasma.github.io/Logging_2305/tillsynsmail/A 20604-2023 tillsynsbegäran mail.docx", "A 20604-2023")</f>
        <v/>
      </c>
    </row>
    <row r="1157" ht="15" customHeight="1">
      <c r="A1157" t="inlineStr">
        <is>
          <t>A 20632-2023</t>
        </is>
      </c>
      <c r="B1157" s="1" t="n">
        <v>45057</v>
      </c>
      <c r="C1157" s="1" t="n">
        <v>45225</v>
      </c>
      <c r="D1157" t="inlineStr">
        <is>
          <t>JÄMTLANDS LÄN</t>
        </is>
      </c>
      <c r="E1157" t="inlineStr">
        <is>
          <t>STRÖMSUND</t>
        </is>
      </c>
      <c r="F1157" t="inlineStr">
        <is>
          <t>SCA</t>
        </is>
      </c>
      <c r="G1157" t="n">
        <v>6.3</v>
      </c>
      <c r="H1157" t="n">
        <v>0</v>
      </c>
      <c r="I1157" t="n">
        <v>0</v>
      </c>
      <c r="J1157" t="n">
        <v>1</v>
      </c>
      <c r="K1157" t="n">
        <v>0</v>
      </c>
      <c r="L1157" t="n">
        <v>0</v>
      </c>
      <c r="M1157" t="n">
        <v>0</v>
      </c>
      <c r="N1157" t="n">
        <v>0</v>
      </c>
      <c r="O1157" t="n">
        <v>1</v>
      </c>
      <c r="P1157" t="n">
        <v>0</v>
      </c>
      <c r="Q1157" t="n">
        <v>1</v>
      </c>
      <c r="R1157" s="2" t="inlineStr">
        <is>
          <t>Granticka</t>
        </is>
      </c>
      <c r="S1157">
        <f>HYPERLINK("https://klasma.github.io/Logging_2313/artfynd/A 20632-2023 artfynd.xlsx", "A 20632-2023")</f>
        <v/>
      </c>
      <c r="T1157">
        <f>HYPERLINK("https://klasma.github.io/Logging_2313/kartor/A 20632-2023 karta.png", "A 20632-2023")</f>
        <v/>
      </c>
      <c r="V1157">
        <f>HYPERLINK("https://klasma.github.io/Logging_2313/klagomål/A 20632-2023 FSC-klagomål.docx", "A 20632-2023")</f>
        <v/>
      </c>
      <c r="W1157">
        <f>HYPERLINK("https://klasma.github.io/Logging_2313/klagomålsmail/A 20632-2023 FSC-klagomål mail.docx", "A 20632-2023")</f>
        <v/>
      </c>
      <c r="X1157">
        <f>HYPERLINK("https://klasma.github.io/Logging_2313/tillsyn/A 20632-2023 tillsynsbegäran.docx", "A 20632-2023")</f>
        <v/>
      </c>
      <c r="Y1157">
        <f>HYPERLINK("https://klasma.github.io/Logging_2313/tillsynsmail/A 20632-2023 tillsynsbegäran mail.docx", "A 20632-2023")</f>
        <v/>
      </c>
    </row>
    <row r="1158" ht="15" customHeight="1">
      <c r="A1158" t="inlineStr">
        <is>
          <t>A 20871-2023</t>
        </is>
      </c>
      <c r="B1158" s="1" t="n">
        <v>45058</v>
      </c>
      <c r="C1158" s="1" t="n">
        <v>45225</v>
      </c>
      <c r="D1158" t="inlineStr">
        <is>
          <t>JÄMTLANDS LÄN</t>
        </is>
      </c>
      <c r="E1158" t="inlineStr">
        <is>
          <t>BRÄCKE</t>
        </is>
      </c>
      <c r="F1158" t="inlineStr">
        <is>
          <t>SCA</t>
        </is>
      </c>
      <c r="G1158" t="n">
        <v>6.7</v>
      </c>
      <c r="H1158" t="n">
        <v>0</v>
      </c>
      <c r="I1158" t="n">
        <v>0</v>
      </c>
      <c r="J1158" t="n">
        <v>1</v>
      </c>
      <c r="K1158" t="n">
        <v>0</v>
      </c>
      <c r="L1158" t="n">
        <v>0</v>
      </c>
      <c r="M1158" t="n">
        <v>0</v>
      </c>
      <c r="N1158" t="n">
        <v>0</v>
      </c>
      <c r="O1158" t="n">
        <v>1</v>
      </c>
      <c r="P1158" t="n">
        <v>0</v>
      </c>
      <c r="Q1158" t="n">
        <v>1</v>
      </c>
      <c r="R1158" s="2" t="inlineStr">
        <is>
          <t>Månlåsbräken</t>
        </is>
      </c>
      <c r="S1158">
        <f>HYPERLINK("https://klasma.github.io/Logging_2305/artfynd/A 20871-2023 artfynd.xlsx", "A 20871-2023")</f>
        <v/>
      </c>
      <c r="T1158">
        <f>HYPERLINK("https://klasma.github.io/Logging_2305/kartor/A 20871-2023 karta.png", "A 20871-2023")</f>
        <v/>
      </c>
      <c r="V1158">
        <f>HYPERLINK("https://klasma.github.io/Logging_2305/klagomål/A 20871-2023 FSC-klagomål.docx", "A 20871-2023")</f>
        <v/>
      </c>
      <c r="W1158">
        <f>HYPERLINK("https://klasma.github.io/Logging_2305/klagomålsmail/A 20871-2023 FSC-klagomål mail.docx", "A 20871-2023")</f>
        <v/>
      </c>
      <c r="X1158">
        <f>HYPERLINK("https://klasma.github.io/Logging_2305/tillsyn/A 20871-2023 tillsynsbegäran.docx", "A 20871-2023")</f>
        <v/>
      </c>
      <c r="Y1158">
        <f>HYPERLINK("https://klasma.github.io/Logging_2305/tillsynsmail/A 20871-2023 tillsynsbegäran mail.docx", "A 20871-2023")</f>
        <v/>
      </c>
    </row>
    <row r="1159" ht="15" customHeight="1">
      <c r="A1159" t="inlineStr">
        <is>
          <t>A 22233-2023</t>
        </is>
      </c>
      <c r="B1159" s="1" t="n">
        <v>45069</v>
      </c>
      <c r="C1159" s="1" t="n">
        <v>45225</v>
      </c>
      <c r="D1159" t="inlineStr">
        <is>
          <t>JÄMTLANDS LÄN</t>
        </is>
      </c>
      <c r="E1159" t="inlineStr">
        <is>
          <t>BRÄCKE</t>
        </is>
      </c>
      <c r="F1159" t="inlineStr">
        <is>
          <t>SCA</t>
        </is>
      </c>
      <c r="G1159" t="n">
        <v>28.4</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22233-2023 artfynd.xlsx", "A 22233-2023")</f>
        <v/>
      </c>
      <c r="T1159">
        <f>HYPERLINK("https://klasma.github.io/Logging_2305/kartor/A 22233-2023 karta.png", "A 22233-2023")</f>
        <v/>
      </c>
      <c r="V1159">
        <f>HYPERLINK("https://klasma.github.io/Logging_2305/klagomål/A 22233-2023 FSC-klagomål.docx", "A 22233-2023")</f>
        <v/>
      </c>
      <c r="W1159">
        <f>HYPERLINK("https://klasma.github.io/Logging_2305/klagomålsmail/A 22233-2023 FSC-klagomål mail.docx", "A 22233-2023")</f>
        <v/>
      </c>
      <c r="X1159">
        <f>HYPERLINK("https://klasma.github.io/Logging_2305/tillsyn/A 22233-2023 tillsynsbegäran.docx", "A 22233-2023")</f>
        <v/>
      </c>
      <c r="Y1159">
        <f>HYPERLINK("https://klasma.github.io/Logging_2305/tillsynsmail/A 22233-2023 tillsynsbegäran mail.docx", "A 22233-2023")</f>
        <v/>
      </c>
    </row>
    <row r="1160" ht="15" customHeight="1">
      <c r="A1160" t="inlineStr">
        <is>
          <t>A 22990-2023</t>
        </is>
      </c>
      <c r="B1160" s="1" t="n">
        <v>45072</v>
      </c>
      <c r="C1160" s="1" t="n">
        <v>45225</v>
      </c>
      <c r="D1160" t="inlineStr">
        <is>
          <t>JÄMTLANDS LÄN</t>
        </is>
      </c>
      <c r="E1160" t="inlineStr">
        <is>
          <t>BRÄCKE</t>
        </is>
      </c>
      <c r="F1160" t="inlineStr">
        <is>
          <t>SCA</t>
        </is>
      </c>
      <c r="G1160" t="n">
        <v>5.2</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22990-2023 artfynd.xlsx", "A 22990-2023")</f>
        <v/>
      </c>
      <c r="T1160">
        <f>HYPERLINK("https://klasma.github.io/Logging_2305/kartor/A 22990-2023 karta.png", "A 22990-2023")</f>
        <v/>
      </c>
      <c r="V1160">
        <f>HYPERLINK("https://klasma.github.io/Logging_2305/klagomål/A 22990-2023 FSC-klagomål.docx", "A 22990-2023")</f>
        <v/>
      </c>
      <c r="W1160">
        <f>HYPERLINK("https://klasma.github.io/Logging_2305/klagomålsmail/A 22990-2023 FSC-klagomål mail.docx", "A 22990-2023")</f>
        <v/>
      </c>
      <c r="X1160">
        <f>HYPERLINK("https://klasma.github.io/Logging_2305/tillsyn/A 22990-2023 tillsynsbegäran.docx", "A 22990-2023")</f>
        <v/>
      </c>
      <c r="Y1160">
        <f>HYPERLINK("https://klasma.github.io/Logging_2305/tillsynsmail/A 22990-2023 tillsynsbegäran mail.docx", "A 22990-2023")</f>
        <v/>
      </c>
    </row>
    <row r="1161" ht="15" customHeight="1">
      <c r="A1161" t="inlineStr">
        <is>
          <t>A 24309-2023</t>
        </is>
      </c>
      <c r="B1161" s="1" t="n">
        <v>45079</v>
      </c>
      <c r="C1161" s="1" t="n">
        <v>45225</v>
      </c>
      <c r="D1161" t="inlineStr">
        <is>
          <t>JÄMTLANDS LÄN</t>
        </is>
      </c>
      <c r="E1161" t="inlineStr">
        <is>
          <t>BERG</t>
        </is>
      </c>
      <c r="F1161" t="inlineStr">
        <is>
          <t>SCA</t>
        </is>
      </c>
      <c r="G1161" t="n">
        <v>3.3</v>
      </c>
      <c r="H1161" t="n">
        <v>1</v>
      </c>
      <c r="I1161" t="n">
        <v>0</v>
      </c>
      <c r="J1161" t="n">
        <v>0</v>
      </c>
      <c r="K1161" t="n">
        <v>0</v>
      </c>
      <c r="L1161" t="n">
        <v>0</v>
      </c>
      <c r="M1161" t="n">
        <v>0</v>
      </c>
      <c r="N1161" t="n">
        <v>0</v>
      </c>
      <c r="O1161" t="n">
        <v>0</v>
      </c>
      <c r="P1161" t="n">
        <v>0</v>
      </c>
      <c r="Q1161" t="n">
        <v>1</v>
      </c>
      <c r="R1161" s="2" t="inlineStr">
        <is>
          <t>Vanlig groda</t>
        </is>
      </c>
      <c r="S1161">
        <f>HYPERLINK("https://klasma.github.io/Logging_2326/artfynd/A 24309-2023 artfynd.xlsx", "A 24309-2023")</f>
        <v/>
      </c>
      <c r="T1161">
        <f>HYPERLINK("https://klasma.github.io/Logging_2326/kartor/A 24309-2023 karta.png", "A 24309-2023")</f>
        <v/>
      </c>
      <c r="V1161">
        <f>HYPERLINK("https://klasma.github.io/Logging_2326/klagomål/A 24309-2023 FSC-klagomål.docx", "A 24309-2023")</f>
        <v/>
      </c>
      <c r="W1161">
        <f>HYPERLINK("https://klasma.github.io/Logging_2326/klagomålsmail/A 24309-2023 FSC-klagomål mail.docx", "A 24309-2023")</f>
        <v/>
      </c>
      <c r="X1161">
        <f>HYPERLINK("https://klasma.github.io/Logging_2326/tillsyn/A 24309-2023 tillsynsbegäran.docx", "A 24309-2023")</f>
        <v/>
      </c>
      <c r="Y1161">
        <f>HYPERLINK("https://klasma.github.io/Logging_2326/tillsynsmail/A 24309-2023 tillsynsbegäran mail.docx", "A 24309-2023")</f>
        <v/>
      </c>
    </row>
    <row r="1162" ht="15" customHeight="1">
      <c r="A1162" t="inlineStr">
        <is>
          <t>A 25285-2023</t>
        </is>
      </c>
      <c r="B1162" s="1" t="n">
        <v>45079</v>
      </c>
      <c r="C1162" s="1" t="n">
        <v>45225</v>
      </c>
      <c r="D1162" t="inlineStr">
        <is>
          <t>JÄMTLANDS LÄN</t>
        </is>
      </c>
      <c r="E1162" t="inlineStr">
        <is>
          <t>KROKOM</t>
        </is>
      </c>
      <c r="G1162" t="n">
        <v>14.9</v>
      </c>
      <c r="H1162" t="n">
        <v>1</v>
      </c>
      <c r="I1162" t="n">
        <v>0</v>
      </c>
      <c r="J1162" t="n">
        <v>1</v>
      </c>
      <c r="K1162" t="n">
        <v>0</v>
      </c>
      <c r="L1162" t="n">
        <v>0</v>
      </c>
      <c r="M1162" t="n">
        <v>0</v>
      </c>
      <c r="N1162" t="n">
        <v>0</v>
      </c>
      <c r="O1162" t="n">
        <v>1</v>
      </c>
      <c r="P1162" t="n">
        <v>0</v>
      </c>
      <c r="Q1162" t="n">
        <v>1</v>
      </c>
      <c r="R1162" s="2" t="inlineStr">
        <is>
          <t>Tretåig hackspett</t>
        </is>
      </c>
      <c r="S1162">
        <f>HYPERLINK("https://klasma.github.io/Logging_2309/artfynd/A 25285-2023 artfynd.xlsx", "A 25285-2023")</f>
        <v/>
      </c>
      <c r="T1162">
        <f>HYPERLINK("https://klasma.github.io/Logging_2309/kartor/A 25285-2023 karta.png", "A 25285-2023")</f>
        <v/>
      </c>
      <c r="V1162">
        <f>HYPERLINK("https://klasma.github.io/Logging_2309/klagomål/A 25285-2023 FSC-klagomål.docx", "A 25285-2023")</f>
        <v/>
      </c>
      <c r="W1162">
        <f>HYPERLINK("https://klasma.github.io/Logging_2309/klagomålsmail/A 25285-2023 FSC-klagomål mail.docx", "A 25285-2023")</f>
        <v/>
      </c>
      <c r="X1162">
        <f>HYPERLINK("https://klasma.github.io/Logging_2309/tillsyn/A 25285-2023 tillsynsbegäran.docx", "A 25285-2023")</f>
        <v/>
      </c>
      <c r="Y1162">
        <f>HYPERLINK("https://klasma.github.io/Logging_2309/tillsynsmail/A 25285-2023 tillsynsbegäran mail.docx", "A 25285-2023")</f>
        <v/>
      </c>
    </row>
    <row r="1163" ht="15" customHeight="1">
      <c r="A1163" t="inlineStr">
        <is>
          <t>A 24825-2023</t>
        </is>
      </c>
      <c r="B1163" s="1" t="n">
        <v>45084</v>
      </c>
      <c r="C1163" s="1" t="n">
        <v>45225</v>
      </c>
      <c r="D1163" t="inlineStr">
        <is>
          <t>JÄMTLANDS LÄN</t>
        </is>
      </c>
      <c r="E1163" t="inlineStr">
        <is>
          <t>BRÄCKE</t>
        </is>
      </c>
      <c r="F1163" t="inlineStr">
        <is>
          <t>SCA</t>
        </is>
      </c>
      <c r="G1163" t="n">
        <v>7</v>
      </c>
      <c r="H1163" t="n">
        <v>0</v>
      </c>
      <c r="I1163" t="n">
        <v>0</v>
      </c>
      <c r="J1163" t="n">
        <v>1</v>
      </c>
      <c r="K1163" t="n">
        <v>0</v>
      </c>
      <c r="L1163" t="n">
        <v>0</v>
      </c>
      <c r="M1163" t="n">
        <v>0</v>
      </c>
      <c r="N1163" t="n">
        <v>0</v>
      </c>
      <c r="O1163" t="n">
        <v>1</v>
      </c>
      <c r="P1163" t="n">
        <v>0</v>
      </c>
      <c r="Q1163" t="n">
        <v>1</v>
      </c>
      <c r="R1163" s="2" t="inlineStr">
        <is>
          <t>Tallticka</t>
        </is>
      </c>
      <c r="S1163">
        <f>HYPERLINK("https://klasma.github.io/Logging_2305/artfynd/A 24825-2023 artfynd.xlsx", "A 24825-2023")</f>
        <v/>
      </c>
      <c r="T1163">
        <f>HYPERLINK("https://klasma.github.io/Logging_2305/kartor/A 24825-2023 karta.png", "A 24825-2023")</f>
        <v/>
      </c>
      <c r="V1163">
        <f>HYPERLINK("https://klasma.github.io/Logging_2305/klagomål/A 24825-2023 FSC-klagomål.docx", "A 24825-2023")</f>
        <v/>
      </c>
      <c r="W1163">
        <f>HYPERLINK("https://klasma.github.io/Logging_2305/klagomålsmail/A 24825-2023 FSC-klagomål mail.docx", "A 24825-2023")</f>
        <v/>
      </c>
      <c r="X1163">
        <f>HYPERLINK("https://klasma.github.io/Logging_2305/tillsyn/A 24825-2023 tillsynsbegäran.docx", "A 24825-2023")</f>
        <v/>
      </c>
      <c r="Y1163">
        <f>HYPERLINK("https://klasma.github.io/Logging_2305/tillsynsmail/A 24825-2023 tillsynsbegäran mail.docx", "A 24825-2023")</f>
        <v/>
      </c>
    </row>
    <row r="1164" ht="15" customHeight="1">
      <c r="A1164" t="inlineStr">
        <is>
          <t>A 24826-2023</t>
        </is>
      </c>
      <c r="B1164" s="1" t="n">
        <v>45084</v>
      </c>
      <c r="C1164" s="1" t="n">
        <v>45225</v>
      </c>
      <c r="D1164" t="inlineStr">
        <is>
          <t>JÄMTLANDS LÄN</t>
        </is>
      </c>
      <c r="E1164" t="inlineStr">
        <is>
          <t>BRÄCKE</t>
        </is>
      </c>
      <c r="F1164" t="inlineStr">
        <is>
          <t>SCA</t>
        </is>
      </c>
      <c r="G1164" t="n">
        <v>6.5</v>
      </c>
      <c r="H1164" t="n">
        <v>0</v>
      </c>
      <c r="I1164" t="n">
        <v>0</v>
      </c>
      <c r="J1164" t="n">
        <v>1</v>
      </c>
      <c r="K1164" t="n">
        <v>0</v>
      </c>
      <c r="L1164" t="n">
        <v>0</v>
      </c>
      <c r="M1164" t="n">
        <v>0</v>
      </c>
      <c r="N1164" t="n">
        <v>0</v>
      </c>
      <c r="O1164" t="n">
        <v>1</v>
      </c>
      <c r="P1164" t="n">
        <v>0</v>
      </c>
      <c r="Q1164" t="n">
        <v>1</v>
      </c>
      <c r="R1164" s="2" t="inlineStr">
        <is>
          <t>Rosenticka</t>
        </is>
      </c>
      <c r="S1164">
        <f>HYPERLINK("https://klasma.github.io/Logging_2305/artfynd/A 24826-2023 artfynd.xlsx", "A 24826-2023")</f>
        <v/>
      </c>
      <c r="T1164">
        <f>HYPERLINK("https://klasma.github.io/Logging_2305/kartor/A 24826-2023 karta.png", "A 24826-2023")</f>
        <v/>
      </c>
      <c r="V1164">
        <f>HYPERLINK("https://klasma.github.io/Logging_2305/klagomål/A 24826-2023 FSC-klagomål.docx", "A 24826-2023")</f>
        <v/>
      </c>
      <c r="W1164">
        <f>HYPERLINK("https://klasma.github.io/Logging_2305/klagomålsmail/A 24826-2023 FSC-klagomål mail.docx", "A 24826-2023")</f>
        <v/>
      </c>
      <c r="X1164">
        <f>HYPERLINK("https://klasma.github.io/Logging_2305/tillsyn/A 24826-2023 tillsynsbegäran.docx", "A 24826-2023")</f>
        <v/>
      </c>
      <c r="Y1164">
        <f>HYPERLINK("https://klasma.github.io/Logging_2305/tillsynsmail/A 24826-2023 tillsynsbegäran mail.docx", "A 24826-2023")</f>
        <v/>
      </c>
    </row>
    <row r="1165" ht="15" customHeight="1">
      <c r="A1165" t="inlineStr">
        <is>
          <t>A 24832-2023</t>
        </is>
      </c>
      <c r="B1165" s="1" t="n">
        <v>45084</v>
      </c>
      <c r="C1165" s="1" t="n">
        <v>45225</v>
      </c>
      <c r="D1165" t="inlineStr">
        <is>
          <t>JÄMTLANDS LÄN</t>
        </is>
      </c>
      <c r="E1165" t="inlineStr">
        <is>
          <t>STRÖMSUND</t>
        </is>
      </c>
      <c r="G1165" t="n">
        <v>9.6</v>
      </c>
      <c r="H1165" t="n">
        <v>0</v>
      </c>
      <c r="I1165" t="n">
        <v>0</v>
      </c>
      <c r="J1165" t="n">
        <v>1</v>
      </c>
      <c r="K1165" t="n">
        <v>0</v>
      </c>
      <c r="L1165" t="n">
        <v>0</v>
      </c>
      <c r="M1165" t="n">
        <v>0</v>
      </c>
      <c r="N1165" t="n">
        <v>0</v>
      </c>
      <c r="O1165" t="n">
        <v>1</v>
      </c>
      <c r="P1165" t="n">
        <v>0</v>
      </c>
      <c r="Q1165" t="n">
        <v>1</v>
      </c>
      <c r="R1165" s="2" t="inlineStr">
        <is>
          <t>Granticka</t>
        </is>
      </c>
      <c r="S1165">
        <f>HYPERLINK("https://klasma.github.io/Logging_2313/artfynd/A 24832-2023 artfynd.xlsx", "A 24832-2023")</f>
        <v/>
      </c>
      <c r="T1165">
        <f>HYPERLINK("https://klasma.github.io/Logging_2313/kartor/A 24832-2023 karta.png", "A 24832-2023")</f>
        <v/>
      </c>
      <c r="V1165">
        <f>HYPERLINK("https://klasma.github.io/Logging_2313/klagomål/A 24832-2023 FSC-klagomål.docx", "A 24832-2023")</f>
        <v/>
      </c>
      <c r="W1165">
        <f>HYPERLINK("https://klasma.github.io/Logging_2313/klagomålsmail/A 24832-2023 FSC-klagomål mail.docx", "A 24832-2023")</f>
        <v/>
      </c>
      <c r="X1165">
        <f>HYPERLINK("https://klasma.github.io/Logging_2313/tillsyn/A 24832-2023 tillsynsbegäran.docx", "A 24832-2023")</f>
        <v/>
      </c>
      <c r="Y1165">
        <f>HYPERLINK("https://klasma.github.io/Logging_2313/tillsynsmail/A 24832-2023 tillsynsbegäran mail.docx", "A 24832-2023")</f>
        <v/>
      </c>
    </row>
    <row r="1166" ht="15" customHeight="1">
      <c r="A1166" t="inlineStr">
        <is>
          <t>A 26482-2023</t>
        </is>
      </c>
      <c r="B1166" s="1" t="n">
        <v>45089</v>
      </c>
      <c r="C1166" s="1" t="n">
        <v>45225</v>
      </c>
      <c r="D1166" t="inlineStr">
        <is>
          <t>JÄMTLANDS LÄN</t>
        </is>
      </c>
      <c r="E1166" t="inlineStr">
        <is>
          <t>RAGUNDA</t>
        </is>
      </c>
      <c r="G1166" t="n">
        <v>2</v>
      </c>
      <c r="H1166" t="n">
        <v>0</v>
      </c>
      <c r="I1166" t="n">
        <v>0</v>
      </c>
      <c r="J1166" t="n">
        <v>1</v>
      </c>
      <c r="K1166" t="n">
        <v>0</v>
      </c>
      <c r="L1166" t="n">
        <v>0</v>
      </c>
      <c r="M1166" t="n">
        <v>0</v>
      </c>
      <c r="N1166" t="n">
        <v>0</v>
      </c>
      <c r="O1166" t="n">
        <v>1</v>
      </c>
      <c r="P1166" t="n">
        <v>0</v>
      </c>
      <c r="Q1166" t="n">
        <v>1</v>
      </c>
      <c r="R1166" s="2" t="inlineStr">
        <is>
          <t>Ullticka</t>
        </is>
      </c>
      <c r="S1166">
        <f>HYPERLINK("https://klasma.github.io/Logging_2303/artfynd/A 26482-2023 artfynd.xlsx", "A 26482-2023")</f>
        <v/>
      </c>
      <c r="T1166">
        <f>HYPERLINK("https://klasma.github.io/Logging_2303/kartor/A 26482-2023 karta.png", "A 26482-2023")</f>
        <v/>
      </c>
      <c r="V1166">
        <f>HYPERLINK("https://klasma.github.io/Logging_2303/klagomål/A 26482-2023 FSC-klagomål.docx", "A 26482-2023")</f>
        <v/>
      </c>
      <c r="W1166">
        <f>HYPERLINK("https://klasma.github.io/Logging_2303/klagomålsmail/A 26482-2023 FSC-klagomål mail.docx", "A 26482-2023")</f>
        <v/>
      </c>
      <c r="X1166">
        <f>HYPERLINK("https://klasma.github.io/Logging_2303/tillsyn/A 26482-2023 tillsynsbegäran.docx", "A 26482-2023")</f>
        <v/>
      </c>
      <c r="Y1166">
        <f>HYPERLINK("https://klasma.github.io/Logging_2303/tillsynsmail/A 26482-2023 tillsynsbegäran mail.docx", "A 26482-2023")</f>
        <v/>
      </c>
    </row>
    <row r="1167" ht="15" customHeight="1">
      <c r="A1167" t="inlineStr">
        <is>
          <t>A 25672-2023</t>
        </is>
      </c>
      <c r="B1167" s="1" t="n">
        <v>45089</v>
      </c>
      <c r="C1167" s="1" t="n">
        <v>45225</v>
      </c>
      <c r="D1167" t="inlineStr">
        <is>
          <t>JÄMTLANDS LÄN</t>
        </is>
      </c>
      <c r="E1167" t="inlineStr">
        <is>
          <t>STRÖMSUND</t>
        </is>
      </c>
      <c r="F1167" t="inlineStr">
        <is>
          <t>SCA</t>
        </is>
      </c>
      <c r="G1167" t="n">
        <v>5.5</v>
      </c>
      <c r="H1167" t="n">
        <v>0</v>
      </c>
      <c r="I1167" t="n">
        <v>0</v>
      </c>
      <c r="J1167" t="n">
        <v>1</v>
      </c>
      <c r="K1167" t="n">
        <v>0</v>
      </c>
      <c r="L1167" t="n">
        <v>0</v>
      </c>
      <c r="M1167" t="n">
        <v>0</v>
      </c>
      <c r="N1167" t="n">
        <v>0</v>
      </c>
      <c r="O1167" t="n">
        <v>1</v>
      </c>
      <c r="P1167" t="n">
        <v>0</v>
      </c>
      <c r="Q1167" t="n">
        <v>1</v>
      </c>
      <c r="R1167" s="2" t="inlineStr">
        <is>
          <t>Kolflarnlav</t>
        </is>
      </c>
      <c r="S1167">
        <f>HYPERLINK("https://klasma.github.io/Logging_2313/artfynd/A 25672-2023 artfynd.xlsx", "A 25672-2023")</f>
        <v/>
      </c>
      <c r="T1167">
        <f>HYPERLINK("https://klasma.github.io/Logging_2313/kartor/A 25672-2023 karta.png", "A 25672-2023")</f>
        <v/>
      </c>
      <c r="V1167">
        <f>HYPERLINK("https://klasma.github.io/Logging_2313/klagomål/A 25672-2023 FSC-klagomål.docx", "A 25672-2023")</f>
        <v/>
      </c>
      <c r="W1167">
        <f>HYPERLINK("https://klasma.github.io/Logging_2313/klagomålsmail/A 25672-2023 FSC-klagomål mail.docx", "A 25672-2023")</f>
        <v/>
      </c>
      <c r="X1167">
        <f>HYPERLINK("https://klasma.github.io/Logging_2313/tillsyn/A 25672-2023 tillsynsbegäran.docx", "A 25672-2023")</f>
        <v/>
      </c>
      <c r="Y1167">
        <f>HYPERLINK("https://klasma.github.io/Logging_2313/tillsynsmail/A 25672-2023 tillsynsbegäran mail.docx", "A 25672-2023")</f>
        <v/>
      </c>
    </row>
    <row r="1168" ht="15" customHeight="1">
      <c r="A1168" t="inlineStr">
        <is>
          <t>A 26372-2023</t>
        </is>
      </c>
      <c r="B1168" s="1" t="n">
        <v>45091</v>
      </c>
      <c r="C1168" s="1" t="n">
        <v>45225</v>
      </c>
      <c r="D1168" t="inlineStr">
        <is>
          <t>JÄMTLANDS LÄN</t>
        </is>
      </c>
      <c r="E1168" t="inlineStr">
        <is>
          <t>STRÖMSUND</t>
        </is>
      </c>
      <c r="F1168" t="inlineStr">
        <is>
          <t>SCA</t>
        </is>
      </c>
      <c r="G1168" t="n">
        <v>3.1</v>
      </c>
      <c r="H1168" t="n">
        <v>0</v>
      </c>
      <c r="I1168" t="n">
        <v>0</v>
      </c>
      <c r="J1168" t="n">
        <v>1</v>
      </c>
      <c r="K1168" t="n">
        <v>0</v>
      </c>
      <c r="L1168" t="n">
        <v>0</v>
      </c>
      <c r="M1168" t="n">
        <v>0</v>
      </c>
      <c r="N1168" t="n">
        <v>0</v>
      </c>
      <c r="O1168" t="n">
        <v>1</v>
      </c>
      <c r="P1168" t="n">
        <v>0</v>
      </c>
      <c r="Q1168" t="n">
        <v>1</v>
      </c>
      <c r="R1168" s="2" t="inlineStr">
        <is>
          <t>Harticka</t>
        </is>
      </c>
      <c r="S1168">
        <f>HYPERLINK("https://klasma.github.io/Logging_2313/artfynd/A 26372-2023 artfynd.xlsx", "A 26372-2023")</f>
        <v/>
      </c>
      <c r="T1168">
        <f>HYPERLINK("https://klasma.github.io/Logging_2313/kartor/A 26372-2023 karta.png", "A 26372-2023")</f>
        <v/>
      </c>
      <c r="V1168">
        <f>HYPERLINK("https://klasma.github.io/Logging_2313/klagomål/A 26372-2023 FSC-klagomål.docx", "A 26372-2023")</f>
        <v/>
      </c>
      <c r="W1168">
        <f>HYPERLINK("https://klasma.github.io/Logging_2313/klagomålsmail/A 26372-2023 FSC-klagomål mail.docx", "A 26372-2023")</f>
        <v/>
      </c>
      <c r="X1168">
        <f>HYPERLINK("https://klasma.github.io/Logging_2313/tillsyn/A 26372-2023 tillsynsbegäran.docx", "A 26372-2023")</f>
        <v/>
      </c>
      <c r="Y1168">
        <f>HYPERLINK("https://klasma.github.io/Logging_2313/tillsynsmail/A 26372-2023 tillsynsbegäran mail.docx", "A 26372-2023")</f>
        <v/>
      </c>
    </row>
    <row r="1169" ht="15" customHeight="1">
      <c r="A1169" t="inlineStr">
        <is>
          <t>A 26647-2023</t>
        </is>
      </c>
      <c r="B1169" s="1" t="n">
        <v>45092</v>
      </c>
      <c r="C1169" s="1" t="n">
        <v>45225</v>
      </c>
      <c r="D1169" t="inlineStr">
        <is>
          <t>JÄMTLANDS LÄN</t>
        </is>
      </c>
      <c r="E1169" t="inlineStr">
        <is>
          <t>BRÄCKE</t>
        </is>
      </c>
      <c r="G1169" t="n">
        <v>1.3</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26647-2023 artfynd.xlsx", "A 26647-2023")</f>
        <v/>
      </c>
      <c r="T1169">
        <f>HYPERLINK("https://klasma.github.io/Logging_2305/kartor/A 26647-2023 karta.png", "A 26647-2023")</f>
        <v/>
      </c>
      <c r="V1169">
        <f>HYPERLINK("https://klasma.github.io/Logging_2305/klagomål/A 26647-2023 FSC-klagomål.docx", "A 26647-2023")</f>
        <v/>
      </c>
      <c r="W1169">
        <f>HYPERLINK("https://klasma.github.io/Logging_2305/klagomålsmail/A 26647-2023 FSC-klagomål mail.docx", "A 26647-2023")</f>
        <v/>
      </c>
      <c r="X1169">
        <f>HYPERLINK("https://klasma.github.io/Logging_2305/tillsyn/A 26647-2023 tillsynsbegäran.docx", "A 26647-2023")</f>
        <v/>
      </c>
      <c r="Y1169">
        <f>HYPERLINK("https://klasma.github.io/Logging_2305/tillsynsmail/A 26647-2023 tillsynsbegäran mail.docx", "A 26647-2023")</f>
        <v/>
      </c>
    </row>
    <row r="1170" ht="15" customHeight="1">
      <c r="A1170" t="inlineStr">
        <is>
          <t>A 28980-2023</t>
        </is>
      </c>
      <c r="B1170" s="1" t="n">
        <v>45096</v>
      </c>
      <c r="C1170" s="1" t="n">
        <v>45225</v>
      </c>
      <c r="D1170" t="inlineStr">
        <is>
          <t>JÄMTLANDS LÄN</t>
        </is>
      </c>
      <c r="E1170" t="inlineStr">
        <is>
          <t>ÖSTERSUND</t>
        </is>
      </c>
      <c r="G1170" t="n">
        <v>2.7</v>
      </c>
      <c r="H1170" t="n">
        <v>0</v>
      </c>
      <c r="I1170" t="n">
        <v>1</v>
      </c>
      <c r="J1170" t="n">
        <v>0</v>
      </c>
      <c r="K1170" t="n">
        <v>0</v>
      </c>
      <c r="L1170" t="n">
        <v>0</v>
      </c>
      <c r="M1170" t="n">
        <v>0</v>
      </c>
      <c r="N1170" t="n">
        <v>0</v>
      </c>
      <c r="O1170" t="n">
        <v>0</v>
      </c>
      <c r="P1170" t="n">
        <v>0</v>
      </c>
      <c r="Q1170" t="n">
        <v>1</v>
      </c>
      <c r="R1170" s="2" t="inlineStr">
        <is>
          <t>Finbräken</t>
        </is>
      </c>
      <c r="S1170">
        <f>HYPERLINK("https://klasma.github.io/Logging_2380/artfynd/A 28980-2023 artfynd.xlsx", "A 28980-2023")</f>
        <v/>
      </c>
      <c r="T1170">
        <f>HYPERLINK("https://klasma.github.io/Logging_2380/kartor/A 28980-2023 karta.png", "A 28980-2023")</f>
        <v/>
      </c>
      <c r="V1170">
        <f>HYPERLINK("https://klasma.github.io/Logging_2380/klagomål/A 28980-2023 FSC-klagomål.docx", "A 28980-2023")</f>
        <v/>
      </c>
      <c r="W1170">
        <f>HYPERLINK("https://klasma.github.io/Logging_2380/klagomålsmail/A 28980-2023 FSC-klagomål mail.docx", "A 28980-2023")</f>
        <v/>
      </c>
      <c r="X1170">
        <f>HYPERLINK("https://klasma.github.io/Logging_2380/tillsyn/A 28980-2023 tillsynsbegäran.docx", "A 28980-2023")</f>
        <v/>
      </c>
      <c r="Y1170">
        <f>HYPERLINK("https://klasma.github.io/Logging_2380/tillsynsmail/A 28980-2023 tillsynsbegäran mail.docx", "A 28980-2023")</f>
        <v/>
      </c>
    </row>
    <row r="1171" ht="15" customHeight="1">
      <c r="A1171" t="inlineStr">
        <is>
          <t>A 27683-2023</t>
        </is>
      </c>
      <c r="B1171" s="1" t="n">
        <v>45097</v>
      </c>
      <c r="C1171" s="1" t="n">
        <v>45225</v>
      </c>
      <c r="D1171" t="inlineStr">
        <is>
          <t>JÄMTLANDS LÄN</t>
        </is>
      </c>
      <c r="E1171" t="inlineStr">
        <is>
          <t>RAGUNDA</t>
        </is>
      </c>
      <c r="F1171" t="inlineStr">
        <is>
          <t>SCA</t>
        </is>
      </c>
      <c r="G1171" t="n">
        <v>7.3</v>
      </c>
      <c r="H1171" t="n">
        <v>0</v>
      </c>
      <c r="I1171" t="n">
        <v>0</v>
      </c>
      <c r="J1171" t="n">
        <v>1</v>
      </c>
      <c r="K1171" t="n">
        <v>0</v>
      </c>
      <c r="L1171" t="n">
        <v>0</v>
      </c>
      <c r="M1171" t="n">
        <v>0</v>
      </c>
      <c r="N1171" t="n">
        <v>0</v>
      </c>
      <c r="O1171" t="n">
        <v>1</v>
      </c>
      <c r="P1171" t="n">
        <v>0</v>
      </c>
      <c r="Q1171" t="n">
        <v>1</v>
      </c>
      <c r="R1171" s="2" t="inlineStr">
        <is>
          <t>Dvärgbägarlav</t>
        </is>
      </c>
      <c r="S1171">
        <f>HYPERLINK("https://klasma.github.io/Logging_2303/artfynd/A 27683-2023 artfynd.xlsx", "A 27683-2023")</f>
        <v/>
      </c>
      <c r="T1171">
        <f>HYPERLINK("https://klasma.github.io/Logging_2303/kartor/A 27683-2023 karta.png", "A 27683-2023")</f>
        <v/>
      </c>
      <c r="V1171">
        <f>HYPERLINK("https://klasma.github.io/Logging_2303/klagomål/A 27683-2023 FSC-klagomål.docx", "A 27683-2023")</f>
        <v/>
      </c>
      <c r="W1171">
        <f>HYPERLINK("https://klasma.github.io/Logging_2303/klagomålsmail/A 27683-2023 FSC-klagomål mail.docx", "A 27683-2023")</f>
        <v/>
      </c>
      <c r="X1171">
        <f>HYPERLINK("https://klasma.github.io/Logging_2303/tillsyn/A 27683-2023 tillsynsbegäran.docx", "A 27683-2023")</f>
        <v/>
      </c>
      <c r="Y1171">
        <f>HYPERLINK("https://klasma.github.io/Logging_2303/tillsynsmail/A 27683-2023 tillsynsbegäran mail.docx", "A 27683-2023")</f>
        <v/>
      </c>
    </row>
    <row r="1172" ht="15" customHeight="1">
      <c r="A1172" t="inlineStr">
        <is>
          <t>A 28751-2023</t>
        </is>
      </c>
      <c r="B1172" s="1" t="n">
        <v>45103</v>
      </c>
      <c r="C1172" s="1" t="n">
        <v>45225</v>
      </c>
      <c r="D1172" t="inlineStr">
        <is>
          <t>JÄMTLANDS LÄN</t>
        </is>
      </c>
      <c r="E1172" t="inlineStr">
        <is>
          <t>STRÖMSUND</t>
        </is>
      </c>
      <c r="F1172" t="inlineStr">
        <is>
          <t>SCA</t>
        </is>
      </c>
      <c r="G1172" t="n">
        <v>10.2</v>
      </c>
      <c r="H1172" t="n">
        <v>0</v>
      </c>
      <c r="I1172" t="n">
        <v>0</v>
      </c>
      <c r="J1172" t="n">
        <v>1</v>
      </c>
      <c r="K1172" t="n">
        <v>0</v>
      </c>
      <c r="L1172" t="n">
        <v>0</v>
      </c>
      <c r="M1172" t="n">
        <v>0</v>
      </c>
      <c r="N1172" t="n">
        <v>0</v>
      </c>
      <c r="O1172" t="n">
        <v>1</v>
      </c>
      <c r="P1172" t="n">
        <v>0</v>
      </c>
      <c r="Q1172" t="n">
        <v>1</v>
      </c>
      <c r="R1172" s="2" t="inlineStr">
        <is>
          <t>Granticka</t>
        </is>
      </c>
      <c r="S1172">
        <f>HYPERLINK("https://klasma.github.io/Logging_2313/artfynd/A 28751-2023 artfynd.xlsx", "A 28751-2023")</f>
        <v/>
      </c>
      <c r="T1172">
        <f>HYPERLINK("https://klasma.github.io/Logging_2313/kartor/A 28751-2023 karta.png", "A 28751-2023")</f>
        <v/>
      </c>
      <c r="V1172">
        <f>HYPERLINK("https://klasma.github.io/Logging_2313/klagomål/A 28751-2023 FSC-klagomål.docx", "A 28751-2023")</f>
        <v/>
      </c>
      <c r="W1172">
        <f>HYPERLINK("https://klasma.github.io/Logging_2313/klagomålsmail/A 28751-2023 FSC-klagomål mail.docx", "A 28751-2023")</f>
        <v/>
      </c>
      <c r="X1172">
        <f>HYPERLINK("https://klasma.github.io/Logging_2313/tillsyn/A 28751-2023 tillsynsbegäran.docx", "A 28751-2023")</f>
        <v/>
      </c>
      <c r="Y1172">
        <f>HYPERLINK("https://klasma.github.io/Logging_2313/tillsynsmail/A 28751-2023 tillsynsbegäran mail.docx", "A 28751-2023")</f>
        <v/>
      </c>
    </row>
    <row r="1173" ht="15" customHeight="1">
      <c r="A1173" t="inlineStr">
        <is>
          <t>A 29604-2023</t>
        </is>
      </c>
      <c r="B1173" s="1" t="n">
        <v>45106</v>
      </c>
      <c r="C1173" s="1" t="n">
        <v>45225</v>
      </c>
      <c r="D1173" t="inlineStr">
        <is>
          <t>JÄMTLANDS LÄN</t>
        </is>
      </c>
      <c r="E1173" t="inlineStr">
        <is>
          <t>STRÖMSUND</t>
        </is>
      </c>
      <c r="F1173" t="inlineStr">
        <is>
          <t>SCA</t>
        </is>
      </c>
      <c r="G1173" t="n">
        <v>1.9</v>
      </c>
      <c r="H1173" t="n">
        <v>0</v>
      </c>
      <c r="I1173" t="n">
        <v>0</v>
      </c>
      <c r="J1173" t="n">
        <v>1</v>
      </c>
      <c r="K1173" t="n">
        <v>0</v>
      </c>
      <c r="L1173" t="n">
        <v>0</v>
      </c>
      <c r="M1173" t="n">
        <v>0</v>
      </c>
      <c r="N1173" t="n">
        <v>0</v>
      </c>
      <c r="O1173" t="n">
        <v>1</v>
      </c>
      <c r="P1173" t="n">
        <v>0</v>
      </c>
      <c r="Q1173" t="n">
        <v>1</v>
      </c>
      <c r="R1173" s="2" t="inlineStr">
        <is>
          <t>Rosenticka</t>
        </is>
      </c>
      <c r="S1173">
        <f>HYPERLINK("https://klasma.github.io/Logging_2313/artfynd/A 29604-2023 artfynd.xlsx", "A 29604-2023")</f>
        <v/>
      </c>
      <c r="T1173">
        <f>HYPERLINK("https://klasma.github.io/Logging_2313/kartor/A 29604-2023 karta.png", "A 29604-2023")</f>
        <v/>
      </c>
      <c r="V1173">
        <f>HYPERLINK("https://klasma.github.io/Logging_2313/klagomål/A 29604-2023 FSC-klagomål.docx", "A 29604-2023")</f>
        <v/>
      </c>
      <c r="W1173">
        <f>HYPERLINK("https://klasma.github.io/Logging_2313/klagomålsmail/A 29604-2023 FSC-klagomål mail.docx", "A 29604-2023")</f>
        <v/>
      </c>
      <c r="X1173">
        <f>HYPERLINK("https://klasma.github.io/Logging_2313/tillsyn/A 29604-2023 tillsynsbegäran.docx", "A 29604-2023")</f>
        <v/>
      </c>
      <c r="Y1173">
        <f>HYPERLINK("https://klasma.github.io/Logging_2313/tillsynsmail/A 29604-2023 tillsynsbegäran mail.docx", "A 29604-2023")</f>
        <v/>
      </c>
    </row>
    <row r="1174" ht="15" customHeight="1">
      <c r="A1174" t="inlineStr">
        <is>
          <t>A 32551-2023</t>
        </is>
      </c>
      <c r="B1174" s="1" t="n">
        <v>45111</v>
      </c>
      <c r="C1174" s="1" t="n">
        <v>45225</v>
      </c>
      <c r="D1174" t="inlineStr">
        <is>
          <t>JÄMTLANDS LÄN</t>
        </is>
      </c>
      <c r="E1174" t="inlineStr">
        <is>
          <t>STRÖMSUND</t>
        </is>
      </c>
      <c r="F1174" t="inlineStr">
        <is>
          <t>Kommuner</t>
        </is>
      </c>
      <c r="G1174" t="n">
        <v>5.3</v>
      </c>
      <c r="H1174" t="n">
        <v>0</v>
      </c>
      <c r="I1174" t="n">
        <v>1</v>
      </c>
      <c r="J1174" t="n">
        <v>0</v>
      </c>
      <c r="K1174" t="n">
        <v>0</v>
      </c>
      <c r="L1174" t="n">
        <v>0</v>
      </c>
      <c r="M1174" t="n">
        <v>0</v>
      </c>
      <c r="N1174" t="n">
        <v>0</v>
      </c>
      <c r="O1174" t="n">
        <v>0</v>
      </c>
      <c r="P1174" t="n">
        <v>0</v>
      </c>
      <c r="Q1174" t="n">
        <v>1</v>
      </c>
      <c r="R1174" s="2" t="inlineStr">
        <is>
          <t>Skinnlav</t>
        </is>
      </c>
      <c r="S1174">
        <f>HYPERLINK("https://klasma.github.io/Logging_2313/artfynd/A 32551-2023 artfynd.xlsx", "A 32551-2023")</f>
        <v/>
      </c>
      <c r="T1174">
        <f>HYPERLINK("https://klasma.github.io/Logging_2313/kartor/A 32551-2023 karta.png", "A 32551-2023")</f>
        <v/>
      </c>
      <c r="V1174">
        <f>HYPERLINK("https://klasma.github.io/Logging_2313/klagomål/A 32551-2023 FSC-klagomål.docx", "A 32551-2023")</f>
        <v/>
      </c>
      <c r="W1174">
        <f>HYPERLINK("https://klasma.github.io/Logging_2313/klagomålsmail/A 32551-2023 FSC-klagomål mail.docx", "A 32551-2023")</f>
        <v/>
      </c>
      <c r="X1174">
        <f>HYPERLINK("https://klasma.github.io/Logging_2313/tillsyn/A 32551-2023 tillsynsbegäran.docx", "A 32551-2023")</f>
        <v/>
      </c>
      <c r="Y1174">
        <f>HYPERLINK("https://klasma.github.io/Logging_2313/tillsynsmail/A 32551-2023 tillsynsbegäran mail.docx", "A 32551-2023")</f>
        <v/>
      </c>
    </row>
    <row r="1175" ht="15" customHeight="1">
      <c r="A1175" t="inlineStr">
        <is>
          <t>A 30330-2023</t>
        </is>
      </c>
      <c r="B1175" s="1" t="n">
        <v>45111</v>
      </c>
      <c r="C1175" s="1" t="n">
        <v>45225</v>
      </c>
      <c r="D1175" t="inlineStr">
        <is>
          <t>JÄMTLANDS LÄN</t>
        </is>
      </c>
      <c r="E1175" t="inlineStr">
        <is>
          <t>HÄRJEDALEN</t>
        </is>
      </c>
      <c r="F1175" t="inlineStr">
        <is>
          <t>Bergvik skog väst AB</t>
        </is>
      </c>
      <c r="G1175" t="n">
        <v>7.7</v>
      </c>
      <c r="H1175" t="n">
        <v>1</v>
      </c>
      <c r="I1175" t="n">
        <v>0</v>
      </c>
      <c r="J1175" t="n">
        <v>0</v>
      </c>
      <c r="K1175" t="n">
        <v>0</v>
      </c>
      <c r="L1175" t="n">
        <v>1</v>
      </c>
      <c r="M1175" t="n">
        <v>0</v>
      </c>
      <c r="N1175" t="n">
        <v>0</v>
      </c>
      <c r="O1175" t="n">
        <v>1</v>
      </c>
      <c r="P1175" t="n">
        <v>1</v>
      </c>
      <c r="Q1175" t="n">
        <v>1</v>
      </c>
      <c r="R1175" s="2" t="inlineStr">
        <is>
          <t>Mosippa</t>
        </is>
      </c>
      <c r="S1175">
        <f>HYPERLINK("https://klasma.github.io/Logging_2361/artfynd/A 30330-2023 artfynd.xlsx", "A 30330-2023")</f>
        <v/>
      </c>
      <c r="T1175">
        <f>HYPERLINK("https://klasma.github.io/Logging_2361/kartor/A 30330-2023 karta.png", "A 30330-2023")</f>
        <v/>
      </c>
      <c r="V1175">
        <f>HYPERLINK("https://klasma.github.io/Logging_2361/klagomål/A 30330-2023 FSC-klagomål.docx", "A 30330-2023")</f>
        <v/>
      </c>
      <c r="W1175">
        <f>HYPERLINK("https://klasma.github.io/Logging_2361/klagomålsmail/A 30330-2023 FSC-klagomål mail.docx", "A 30330-2023")</f>
        <v/>
      </c>
      <c r="X1175">
        <f>HYPERLINK("https://klasma.github.io/Logging_2361/tillsyn/A 30330-2023 tillsynsbegäran.docx", "A 30330-2023")</f>
        <v/>
      </c>
      <c r="Y1175">
        <f>HYPERLINK("https://klasma.github.io/Logging_2361/tillsynsmail/A 30330-2023 tillsynsbegäran mail.docx", "A 30330-2023")</f>
        <v/>
      </c>
    </row>
    <row r="1176" ht="15" customHeight="1">
      <c r="A1176" t="inlineStr">
        <is>
          <t>A 30834-2023</t>
        </is>
      </c>
      <c r="B1176" s="1" t="n">
        <v>45112</v>
      </c>
      <c r="C1176" s="1" t="n">
        <v>45225</v>
      </c>
      <c r="D1176" t="inlineStr">
        <is>
          <t>JÄMTLANDS LÄN</t>
        </is>
      </c>
      <c r="E1176" t="inlineStr">
        <is>
          <t>BRÄCKE</t>
        </is>
      </c>
      <c r="F1176" t="inlineStr">
        <is>
          <t>SCA</t>
        </is>
      </c>
      <c r="G1176" t="n">
        <v>7.8</v>
      </c>
      <c r="H1176" t="n">
        <v>1</v>
      </c>
      <c r="I1176" t="n">
        <v>0</v>
      </c>
      <c r="J1176" t="n">
        <v>0</v>
      </c>
      <c r="K1176" t="n">
        <v>0</v>
      </c>
      <c r="L1176" t="n">
        <v>0</v>
      </c>
      <c r="M1176" t="n">
        <v>0</v>
      </c>
      <c r="N1176" t="n">
        <v>0</v>
      </c>
      <c r="O1176" t="n">
        <v>0</v>
      </c>
      <c r="P1176" t="n">
        <v>0</v>
      </c>
      <c r="Q1176" t="n">
        <v>1</v>
      </c>
      <c r="R1176" s="2" t="inlineStr">
        <is>
          <t>Fläcknycklar</t>
        </is>
      </c>
      <c r="S1176">
        <f>HYPERLINK("https://klasma.github.io/Logging_2305/artfynd/A 30834-2023 artfynd.xlsx", "A 30834-2023")</f>
        <v/>
      </c>
      <c r="T1176">
        <f>HYPERLINK("https://klasma.github.io/Logging_2305/kartor/A 30834-2023 karta.png", "A 30834-2023")</f>
        <v/>
      </c>
      <c r="V1176">
        <f>HYPERLINK("https://klasma.github.io/Logging_2305/klagomål/A 30834-2023 FSC-klagomål.docx", "A 30834-2023")</f>
        <v/>
      </c>
      <c r="W1176">
        <f>HYPERLINK("https://klasma.github.io/Logging_2305/klagomålsmail/A 30834-2023 FSC-klagomål mail.docx", "A 30834-2023")</f>
        <v/>
      </c>
      <c r="X1176">
        <f>HYPERLINK("https://klasma.github.io/Logging_2305/tillsyn/A 30834-2023 tillsynsbegäran.docx", "A 30834-2023")</f>
        <v/>
      </c>
      <c r="Y1176">
        <f>HYPERLINK("https://klasma.github.io/Logging_2305/tillsynsmail/A 30834-2023 tillsynsbegäran mail.docx", "A 30834-2023")</f>
        <v/>
      </c>
    </row>
    <row r="1177" ht="15" customHeight="1">
      <c r="A1177" t="inlineStr">
        <is>
          <t>A 30821-2023</t>
        </is>
      </c>
      <c r="B1177" s="1" t="n">
        <v>45112</v>
      </c>
      <c r="C1177" s="1" t="n">
        <v>45225</v>
      </c>
      <c r="D1177" t="inlineStr">
        <is>
          <t>JÄMTLANDS LÄN</t>
        </is>
      </c>
      <c r="E1177" t="inlineStr">
        <is>
          <t>STRÖMSUND</t>
        </is>
      </c>
      <c r="F1177" t="inlineStr">
        <is>
          <t>SCA</t>
        </is>
      </c>
      <c r="G1177" t="n">
        <v>5</v>
      </c>
      <c r="H1177" t="n">
        <v>0</v>
      </c>
      <c r="I1177" t="n">
        <v>0</v>
      </c>
      <c r="J1177" t="n">
        <v>1</v>
      </c>
      <c r="K1177" t="n">
        <v>0</v>
      </c>
      <c r="L1177" t="n">
        <v>0</v>
      </c>
      <c r="M1177" t="n">
        <v>0</v>
      </c>
      <c r="N1177" t="n">
        <v>0</v>
      </c>
      <c r="O1177" t="n">
        <v>1</v>
      </c>
      <c r="P1177" t="n">
        <v>0</v>
      </c>
      <c r="Q1177" t="n">
        <v>1</v>
      </c>
      <c r="R1177" s="2" t="inlineStr">
        <is>
          <t>Garnlav</t>
        </is>
      </c>
      <c r="S1177">
        <f>HYPERLINK("https://klasma.github.io/Logging_2313/artfynd/A 30821-2023 artfynd.xlsx", "A 30821-2023")</f>
        <v/>
      </c>
      <c r="T1177">
        <f>HYPERLINK("https://klasma.github.io/Logging_2313/kartor/A 30821-2023 karta.png", "A 30821-2023")</f>
        <v/>
      </c>
      <c r="V1177">
        <f>HYPERLINK("https://klasma.github.io/Logging_2313/klagomål/A 30821-2023 FSC-klagomål.docx", "A 30821-2023")</f>
        <v/>
      </c>
      <c r="W1177">
        <f>HYPERLINK("https://klasma.github.io/Logging_2313/klagomålsmail/A 30821-2023 FSC-klagomål mail.docx", "A 30821-2023")</f>
        <v/>
      </c>
      <c r="X1177">
        <f>HYPERLINK("https://klasma.github.io/Logging_2313/tillsyn/A 30821-2023 tillsynsbegäran.docx", "A 30821-2023")</f>
        <v/>
      </c>
      <c r="Y1177">
        <f>HYPERLINK("https://klasma.github.io/Logging_2313/tillsynsmail/A 30821-2023 tillsynsbegäran mail.docx", "A 30821-2023")</f>
        <v/>
      </c>
    </row>
    <row r="1178" ht="15" customHeight="1">
      <c r="A1178" t="inlineStr">
        <is>
          <t>A 30848-2023</t>
        </is>
      </c>
      <c r="B1178" s="1" t="n">
        <v>45112</v>
      </c>
      <c r="C1178" s="1" t="n">
        <v>45225</v>
      </c>
      <c r="D1178" t="inlineStr">
        <is>
          <t>JÄMTLANDS LÄN</t>
        </is>
      </c>
      <c r="E1178" t="inlineStr">
        <is>
          <t>STRÖMSUND</t>
        </is>
      </c>
      <c r="F1178" t="inlineStr">
        <is>
          <t>SCA</t>
        </is>
      </c>
      <c r="G1178" t="n">
        <v>12.3</v>
      </c>
      <c r="H1178" t="n">
        <v>0</v>
      </c>
      <c r="I1178" t="n">
        <v>0</v>
      </c>
      <c r="J1178" t="n">
        <v>1</v>
      </c>
      <c r="K1178" t="n">
        <v>0</v>
      </c>
      <c r="L1178" t="n">
        <v>0</v>
      </c>
      <c r="M1178" t="n">
        <v>0</v>
      </c>
      <c r="N1178" t="n">
        <v>0</v>
      </c>
      <c r="O1178" t="n">
        <v>1</v>
      </c>
      <c r="P1178" t="n">
        <v>0</v>
      </c>
      <c r="Q1178" t="n">
        <v>1</v>
      </c>
      <c r="R1178" s="2" t="inlineStr">
        <is>
          <t>Skrovellav</t>
        </is>
      </c>
      <c r="S1178">
        <f>HYPERLINK("https://klasma.github.io/Logging_2313/artfynd/A 30848-2023 artfynd.xlsx", "A 30848-2023")</f>
        <v/>
      </c>
      <c r="T1178">
        <f>HYPERLINK("https://klasma.github.io/Logging_2313/kartor/A 30848-2023 karta.png", "A 30848-2023")</f>
        <v/>
      </c>
      <c r="V1178">
        <f>HYPERLINK("https://klasma.github.io/Logging_2313/klagomål/A 30848-2023 FSC-klagomål.docx", "A 30848-2023")</f>
        <v/>
      </c>
      <c r="W1178">
        <f>HYPERLINK("https://klasma.github.io/Logging_2313/klagomålsmail/A 30848-2023 FSC-klagomål mail.docx", "A 30848-2023")</f>
        <v/>
      </c>
      <c r="X1178">
        <f>HYPERLINK("https://klasma.github.io/Logging_2313/tillsyn/A 30848-2023 tillsynsbegäran.docx", "A 30848-2023")</f>
        <v/>
      </c>
      <c r="Y1178">
        <f>HYPERLINK("https://klasma.github.io/Logging_2313/tillsynsmail/A 30848-2023 tillsynsbegäran mail.docx", "A 30848-2023")</f>
        <v/>
      </c>
    </row>
    <row r="1179" ht="15" customHeight="1">
      <c r="A1179" t="inlineStr">
        <is>
          <t>A 33806-2023</t>
        </is>
      </c>
      <c r="B1179" s="1" t="n">
        <v>45121</v>
      </c>
      <c r="C1179" s="1" t="n">
        <v>45225</v>
      </c>
      <c r="D1179" t="inlineStr">
        <is>
          <t>JÄMTLANDS LÄN</t>
        </is>
      </c>
      <c r="E1179" t="inlineStr">
        <is>
          <t>RAGUNDA</t>
        </is>
      </c>
      <c r="G1179" t="n">
        <v>12</v>
      </c>
      <c r="H1179" t="n">
        <v>1</v>
      </c>
      <c r="I1179" t="n">
        <v>0</v>
      </c>
      <c r="J1179" t="n">
        <v>0</v>
      </c>
      <c r="K1179" t="n">
        <v>0</v>
      </c>
      <c r="L1179" t="n">
        <v>0</v>
      </c>
      <c r="M1179" t="n">
        <v>0</v>
      </c>
      <c r="N1179" t="n">
        <v>0</v>
      </c>
      <c r="O1179" t="n">
        <v>0</v>
      </c>
      <c r="P1179" t="n">
        <v>0</v>
      </c>
      <c r="Q1179" t="n">
        <v>1</v>
      </c>
      <c r="R1179" s="2" t="inlineStr">
        <is>
          <t>Blåsippa</t>
        </is>
      </c>
      <c r="S1179">
        <f>HYPERLINK("https://klasma.github.io/Logging_2303/artfynd/A 33806-2023 artfynd.xlsx", "A 33806-2023")</f>
        <v/>
      </c>
      <c r="T1179">
        <f>HYPERLINK("https://klasma.github.io/Logging_2303/kartor/A 33806-2023 karta.png", "A 33806-2023")</f>
        <v/>
      </c>
      <c r="V1179">
        <f>HYPERLINK("https://klasma.github.io/Logging_2303/klagomål/A 33806-2023 FSC-klagomål.docx", "A 33806-2023")</f>
        <v/>
      </c>
      <c r="W1179">
        <f>HYPERLINK("https://klasma.github.io/Logging_2303/klagomålsmail/A 33806-2023 FSC-klagomål mail.docx", "A 33806-2023")</f>
        <v/>
      </c>
      <c r="X1179">
        <f>HYPERLINK("https://klasma.github.io/Logging_2303/tillsyn/A 33806-2023 tillsynsbegäran.docx", "A 33806-2023")</f>
        <v/>
      </c>
      <c r="Y1179">
        <f>HYPERLINK("https://klasma.github.io/Logging_2303/tillsynsmail/A 33806-2023 tillsynsbegäran mail.docx", "A 33806-2023")</f>
        <v/>
      </c>
    </row>
    <row r="1180" ht="15" customHeight="1">
      <c r="A1180" t="inlineStr">
        <is>
          <t>A 33124-2023</t>
        </is>
      </c>
      <c r="B1180" s="1" t="n">
        <v>45126</v>
      </c>
      <c r="C1180" s="1" t="n">
        <v>45225</v>
      </c>
      <c r="D1180" t="inlineStr">
        <is>
          <t>JÄMTLANDS LÄN</t>
        </is>
      </c>
      <c r="E1180" t="inlineStr">
        <is>
          <t>BERG</t>
        </is>
      </c>
      <c r="F1180" t="inlineStr">
        <is>
          <t>Sveaskog</t>
        </is>
      </c>
      <c r="G1180" t="n">
        <v>4.2</v>
      </c>
      <c r="H1180" t="n">
        <v>0</v>
      </c>
      <c r="I1180" t="n">
        <v>0</v>
      </c>
      <c r="J1180" t="n">
        <v>1</v>
      </c>
      <c r="K1180" t="n">
        <v>0</v>
      </c>
      <c r="L1180" t="n">
        <v>0</v>
      </c>
      <c r="M1180" t="n">
        <v>0</v>
      </c>
      <c r="N1180" t="n">
        <v>0</v>
      </c>
      <c r="O1180" t="n">
        <v>1</v>
      </c>
      <c r="P1180" t="n">
        <v>0</v>
      </c>
      <c r="Q1180" t="n">
        <v>1</v>
      </c>
      <c r="R1180" s="2" t="inlineStr">
        <is>
          <t>Lunglav</t>
        </is>
      </c>
      <c r="S1180">
        <f>HYPERLINK("https://klasma.github.io/Logging_2326/artfynd/A 33124-2023 artfynd.xlsx", "A 33124-2023")</f>
        <v/>
      </c>
      <c r="T1180">
        <f>HYPERLINK("https://klasma.github.io/Logging_2326/kartor/A 33124-2023 karta.png", "A 33124-2023")</f>
        <v/>
      </c>
      <c r="V1180">
        <f>HYPERLINK("https://klasma.github.io/Logging_2326/klagomål/A 33124-2023 FSC-klagomål.docx", "A 33124-2023")</f>
        <v/>
      </c>
      <c r="W1180">
        <f>HYPERLINK("https://klasma.github.io/Logging_2326/klagomålsmail/A 33124-2023 FSC-klagomål mail.docx", "A 33124-2023")</f>
        <v/>
      </c>
      <c r="X1180">
        <f>HYPERLINK("https://klasma.github.io/Logging_2326/tillsyn/A 33124-2023 tillsynsbegäran.docx", "A 33124-2023")</f>
        <v/>
      </c>
      <c r="Y1180">
        <f>HYPERLINK("https://klasma.github.io/Logging_2326/tillsynsmail/A 33124-2023 tillsynsbegäran mail.docx", "A 33124-2023")</f>
        <v/>
      </c>
    </row>
    <row r="1181" ht="15" customHeight="1">
      <c r="A1181" t="inlineStr">
        <is>
          <t>A 33874-2023</t>
        </is>
      </c>
      <c r="B1181" s="1" t="n">
        <v>45133</v>
      </c>
      <c r="C1181" s="1" t="n">
        <v>45225</v>
      </c>
      <c r="D1181" t="inlineStr">
        <is>
          <t>JÄMTLANDS LÄN</t>
        </is>
      </c>
      <c r="E1181" t="inlineStr">
        <is>
          <t>BRÄCKE</t>
        </is>
      </c>
      <c r="F1181" t="inlineStr">
        <is>
          <t>SCA</t>
        </is>
      </c>
      <c r="G1181" t="n">
        <v>5.8</v>
      </c>
      <c r="H1181" t="n">
        <v>0</v>
      </c>
      <c r="I1181" t="n">
        <v>0</v>
      </c>
      <c r="J1181" t="n">
        <v>1</v>
      </c>
      <c r="K1181" t="n">
        <v>0</v>
      </c>
      <c r="L1181" t="n">
        <v>0</v>
      </c>
      <c r="M1181" t="n">
        <v>0</v>
      </c>
      <c r="N1181" t="n">
        <v>0</v>
      </c>
      <c r="O1181" t="n">
        <v>1</v>
      </c>
      <c r="P1181" t="n">
        <v>0</v>
      </c>
      <c r="Q1181" t="n">
        <v>1</v>
      </c>
      <c r="R1181" s="2" t="inlineStr">
        <is>
          <t>Ullticka</t>
        </is>
      </c>
      <c r="S1181">
        <f>HYPERLINK("https://klasma.github.io/Logging_2305/artfynd/A 33874-2023 artfynd.xlsx", "A 33874-2023")</f>
        <v/>
      </c>
      <c r="T1181">
        <f>HYPERLINK("https://klasma.github.io/Logging_2305/kartor/A 33874-2023 karta.png", "A 33874-2023")</f>
        <v/>
      </c>
      <c r="V1181">
        <f>HYPERLINK("https://klasma.github.io/Logging_2305/klagomål/A 33874-2023 FSC-klagomål.docx", "A 33874-2023")</f>
        <v/>
      </c>
      <c r="W1181">
        <f>HYPERLINK("https://klasma.github.io/Logging_2305/klagomålsmail/A 33874-2023 FSC-klagomål mail.docx", "A 33874-2023")</f>
        <v/>
      </c>
      <c r="X1181">
        <f>HYPERLINK("https://klasma.github.io/Logging_2305/tillsyn/A 33874-2023 tillsynsbegäran.docx", "A 33874-2023")</f>
        <v/>
      </c>
      <c r="Y1181">
        <f>HYPERLINK("https://klasma.github.io/Logging_2305/tillsynsmail/A 33874-2023 tillsynsbegäran mail.docx", "A 33874-2023")</f>
        <v/>
      </c>
    </row>
    <row r="1182" ht="15" customHeight="1">
      <c r="A1182" t="inlineStr">
        <is>
          <t>A 35275-2023</t>
        </is>
      </c>
      <c r="B1182" s="1" t="n">
        <v>45145</v>
      </c>
      <c r="C1182" s="1" t="n">
        <v>45225</v>
      </c>
      <c r="D1182" t="inlineStr">
        <is>
          <t>JÄMTLANDS LÄN</t>
        </is>
      </c>
      <c r="E1182" t="inlineStr">
        <is>
          <t>BERG</t>
        </is>
      </c>
      <c r="F1182" t="inlineStr">
        <is>
          <t>SCA</t>
        </is>
      </c>
      <c r="G1182" t="n">
        <v>8.5</v>
      </c>
      <c r="H1182" t="n">
        <v>0</v>
      </c>
      <c r="I1182" t="n">
        <v>0</v>
      </c>
      <c r="J1182" t="n">
        <v>1</v>
      </c>
      <c r="K1182" t="n">
        <v>0</v>
      </c>
      <c r="L1182" t="n">
        <v>0</v>
      </c>
      <c r="M1182" t="n">
        <v>0</v>
      </c>
      <c r="N1182" t="n">
        <v>0</v>
      </c>
      <c r="O1182" t="n">
        <v>1</v>
      </c>
      <c r="P1182" t="n">
        <v>0</v>
      </c>
      <c r="Q1182" t="n">
        <v>1</v>
      </c>
      <c r="R1182" s="2" t="inlineStr">
        <is>
          <t>Motaggsvamp</t>
        </is>
      </c>
      <c r="S1182">
        <f>HYPERLINK("https://klasma.github.io/Logging_2326/artfynd/A 35275-2023 artfynd.xlsx", "A 35275-2023")</f>
        <v/>
      </c>
      <c r="T1182">
        <f>HYPERLINK("https://klasma.github.io/Logging_2326/kartor/A 35275-2023 karta.png", "A 35275-2023")</f>
        <v/>
      </c>
      <c r="V1182">
        <f>HYPERLINK("https://klasma.github.io/Logging_2326/klagomål/A 35275-2023 FSC-klagomål.docx", "A 35275-2023")</f>
        <v/>
      </c>
      <c r="W1182">
        <f>HYPERLINK("https://klasma.github.io/Logging_2326/klagomålsmail/A 35275-2023 FSC-klagomål mail.docx", "A 35275-2023")</f>
        <v/>
      </c>
      <c r="X1182">
        <f>HYPERLINK("https://klasma.github.io/Logging_2326/tillsyn/A 35275-2023 tillsynsbegäran.docx", "A 35275-2023")</f>
        <v/>
      </c>
      <c r="Y1182">
        <f>HYPERLINK("https://klasma.github.io/Logging_2326/tillsynsmail/A 35275-2023 tillsynsbegäran mail.docx", "A 35275-2023")</f>
        <v/>
      </c>
    </row>
    <row r="1183" ht="15" customHeight="1">
      <c r="A1183" t="inlineStr">
        <is>
          <t>A 36204-2023</t>
        </is>
      </c>
      <c r="B1183" s="1" t="n">
        <v>45149</v>
      </c>
      <c r="C1183" s="1" t="n">
        <v>45225</v>
      </c>
      <c r="D1183" t="inlineStr">
        <is>
          <t>JÄMTLANDS LÄN</t>
        </is>
      </c>
      <c r="E1183" t="inlineStr">
        <is>
          <t>RAGUNDA</t>
        </is>
      </c>
      <c r="F1183" t="inlineStr">
        <is>
          <t>SCA</t>
        </is>
      </c>
      <c r="G1183" t="n">
        <v>5.1</v>
      </c>
      <c r="H1183" t="n">
        <v>0</v>
      </c>
      <c r="I1183" t="n">
        <v>0</v>
      </c>
      <c r="J1183" t="n">
        <v>1</v>
      </c>
      <c r="K1183" t="n">
        <v>0</v>
      </c>
      <c r="L1183" t="n">
        <v>0</v>
      </c>
      <c r="M1183" t="n">
        <v>0</v>
      </c>
      <c r="N1183" t="n">
        <v>0</v>
      </c>
      <c r="O1183" t="n">
        <v>1</v>
      </c>
      <c r="P1183" t="n">
        <v>0</v>
      </c>
      <c r="Q1183" t="n">
        <v>1</v>
      </c>
      <c r="R1183" s="2" t="inlineStr">
        <is>
          <t>Rosenticka</t>
        </is>
      </c>
      <c r="S1183">
        <f>HYPERLINK("https://klasma.github.io/Logging_2303/artfynd/A 36204-2023 artfynd.xlsx", "A 36204-2023")</f>
        <v/>
      </c>
      <c r="T1183">
        <f>HYPERLINK("https://klasma.github.io/Logging_2303/kartor/A 36204-2023 karta.png", "A 36204-2023")</f>
        <v/>
      </c>
      <c r="V1183">
        <f>HYPERLINK("https://klasma.github.io/Logging_2303/klagomål/A 36204-2023 FSC-klagomål.docx", "A 36204-2023")</f>
        <v/>
      </c>
      <c r="W1183">
        <f>HYPERLINK("https://klasma.github.io/Logging_2303/klagomålsmail/A 36204-2023 FSC-klagomål mail.docx", "A 36204-2023")</f>
        <v/>
      </c>
      <c r="X1183">
        <f>HYPERLINK("https://klasma.github.io/Logging_2303/tillsyn/A 36204-2023 tillsynsbegäran.docx", "A 36204-2023")</f>
        <v/>
      </c>
      <c r="Y1183">
        <f>HYPERLINK("https://klasma.github.io/Logging_2303/tillsynsmail/A 36204-2023 tillsynsbegäran mail.docx", "A 36204-2023")</f>
        <v/>
      </c>
    </row>
    <row r="1184" ht="15" customHeight="1">
      <c r="A1184" t="inlineStr">
        <is>
          <t>A 36765-2023</t>
        </is>
      </c>
      <c r="B1184" s="1" t="n">
        <v>45153</v>
      </c>
      <c r="C1184" s="1" t="n">
        <v>45225</v>
      </c>
      <c r="D1184" t="inlineStr">
        <is>
          <t>JÄMTLANDS LÄN</t>
        </is>
      </c>
      <c r="E1184" t="inlineStr">
        <is>
          <t>STRÖMSUND</t>
        </is>
      </c>
      <c r="F1184" t="inlineStr">
        <is>
          <t>SCA</t>
        </is>
      </c>
      <c r="G1184" t="n">
        <v>5.2</v>
      </c>
      <c r="H1184" t="n">
        <v>0</v>
      </c>
      <c r="I1184" t="n">
        <v>0</v>
      </c>
      <c r="J1184" t="n">
        <v>1</v>
      </c>
      <c r="K1184" t="n">
        <v>0</v>
      </c>
      <c r="L1184" t="n">
        <v>0</v>
      </c>
      <c r="M1184" t="n">
        <v>0</v>
      </c>
      <c r="N1184" t="n">
        <v>0</v>
      </c>
      <c r="O1184" t="n">
        <v>1</v>
      </c>
      <c r="P1184" t="n">
        <v>0</v>
      </c>
      <c r="Q1184" t="n">
        <v>1</v>
      </c>
      <c r="R1184" s="2" t="inlineStr">
        <is>
          <t>Lunglav</t>
        </is>
      </c>
      <c r="S1184">
        <f>HYPERLINK("https://klasma.github.io/Logging_2313/artfynd/A 36765-2023 artfynd.xlsx", "A 36765-2023")</f>
        <v/>
      </c>
      <c r="T1184">
        <f>HYPERLINK("https://klasma.github.io/Logging_2313/kartor/A 36765-2023 karta.png", "A 36765-2023")</f>
        <v/>
      </c>
      <c r="V1184">
        <f>HYPERLINK("https://klasma.github.io/Logging_2313/klagomål/A 36765-2023 FSC-klagomål.docx", "A 36765-2023")</f>
        <v/>
      </c>
      <c r="W1184">
        <f>HYPERLINK("https://klasma.github.io/Logging_2313/klagomålsmail/A 36765-2023 FSC-klagomål mail.docx", "A 36765-2023")</f>
        <v/>
      </c>
      <c r="X1184">
        <f>HYPERLINK("https://klasma.github.io/Logging_2313/tillsyn/A 36765-2023 tillsynsbegäran.docx", "A 36765-2023")</f>
        <v/>
      </c>
      <c r="Y1184">
        <f>HYPERLINK("https://klasma.github.io/Logging_2313/tillsynsmail/A 36765-2023 tillsynsbegäran mail.docx", "A 36765-2023")</f>
        <v/>
      </c>
    </row>
    <row r="1185" ht="15" customHeight="1">
      <c r="A1185" t="inlineStr">
        <is>
          <t>A 36854-2023</t>
        </is>
      </c>
      <c r="B1185" s="1" t="n">
        <v>45153</v>
      </c>
      <c r="C1185" s="1" t="n">
        <v>45225</v>
      </c>
      <c r="D1185" t="inlineStr">
        <is>
          <t>JÄMTLANDS LÄN</t>
        </is>
      </c>
      <c r="E1185" t="inlineStr">
        <is>
          <t>RAGUNDA</t>
        </is>
      </c>
      <c r="G1185" t="n">
        <v>4</v>
      </c>
      <c r="H1185" t="n">
        <v>1</v>
      </c>
      <c r="I1185" t="n">
        <v>0</v>
      </c>
      <c r="J1185" t="n">
        <v>1</v>
      </c>
      <c r="K1185" t="n">
        <v>0</v>
      </c>
      <c r="L1185" t="n">
        <v>0</v>
      </c>
      <c r="M1185" t="n">
        <v>0</v>
      </c>
      <c r="N1185" t="n">
        <v>0</v>
      </c>
      <c r="O1185" t="n">
        <v>1</v>
      </c>
      <c r="P1185" t="n">
        <v>0</v>
      </c>
      <c r="Q1185" t="n">
        <v>1</v>
      </c>
      <c r="R1185" s="2" t="inlineStr">
        <is>
          <t>Talltita</t>
        </is>
      </c>
      <c r="S1185">
        <f>HYPERLINK("https://klasma.github.io/Logging_2303/artfynd/A 36854-2023 artfynd.xlsx", "A 36854-2023")</f>
        <v/>
      </c>
      <c r="T1185">
        <f>HYPERLINK("https://klasma.github.io/Logging_2303/kartor/A 36854-2023 karta.png", "A 36854-2023")</f>
        <v/>
      </c>
      <c r="V1185">
        <f>HYPERLINK("https://klasma.github.io/Logging_2303/klagomål/A 36854-2023 FSC-klagomål.docx", "A 36854-2023")</f>
        <v/>
      </c>
      <c r="W1185">
        <f>HYPERLINK("https://klasma.github.io/Logging_2303/klagomålsmail/A 36854-2023 FSC-klagomål mail.docx", "A 36854-2023")</f>
        <v/>
      </c>
      <c r="X1185">
        <f>HYPERLINK("https://klasma.github.io/Logging_2303/tillsyn/A 36854-2023 tillsynsbegäran.docx", "A 36854-2023")</f>
        <v/>
      </c>
      <c r="Y1185">
        <f>HYPERLINK("https://klasma.github.io/Logging_2303/tillsynsmail/A 36854-2023 tillsynsbegäran mail.docx", "A 36854-2023")</f>
        <v/>
      </c>
    </row>
    <row r="1186" ht="15" customHeight="1">
      <c r="A1186" t="inlineStr">
        <is>
          <t>A 36639-2023</t>
        </is>
      </c>
      <c r="B1186" s="1" t="n">
        <v>45153</v>
      </c>
      <c r="C1186" s="1" t="n">
        <v>45225</v>
      </c>
      <c r="D1186" t="inlineStr">
        <is>
          <t>JÄMTLANDS LÄN</t>
        </is>
      </c>
      <c r="E1186" t="inlineStr">
        <is>
          <t>KROKOM</t>
        </is>
      </c>
      <c r="F1186" t="inlineStr">
        <is>
          <t>Övriga Aktiebolag</t>
        </is>
      </c>
      <c r="G1186" t="n">
        <v>5.5</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36639-2023 artfynd.xlsx", "A 36639-2023")</f>
        <v/>
      </c>
      <c r="T1186">
        <f>HYPERLINK("https://klasma.github.io/Logging_2309/kartor/A 36639-2023 karta.png", "A 36639-2023")</f>
        <v/>
      </c>
      <c r="V1186">
        <f>HYPERLINK("https://klasma.github.io/Logging_2309/klagomål/A 36639-2023 FSC-klagomål.docx", "A 36639-2023")</f>
        <v/>
      </c>
      <c r="W1186">
        <f>HYPERLINK("https://klasma.github.io/Logging_2309/klagomålsmail/A 36639-2023 FSC-klagomål mail.docx", "A 36639-2023")</f>
        <v/>
      </c>
      <c r="X1186">
        <f>HYPERLINK("https://klasma.github.io/Logging_2309/tillsyn/A 36639-2023 tillsynsbegäran.docx", "A 36639-2023")</f>
        <v/>
      </c>
      <c r="Y1186">
        <f>HYPERLINK("https://klasma.github.io/Logging_2309/tillsynsmail/A 36639-2023 tillsynsbegäran mail.docx", "A 36639-2023")</f>
        <v/>
      </c>
    </row>
    <row r="1187" ht="15" customHeight="1">
      <c r="A1187" t="inlineStr">
        <is>
          <t>A 39075-2023</t>
        </is>
      </c>
      <c r="B1187" s="1" t="n">
        <v>45163</v>
      </c>
      <c r="C1187" s="1" t="n">
        <v>45225</v>
      </c>
      <c r="D1187" t="inlineStr">
        <is>
          <t>JÄMTLANDS LÄN</t>
        </is>
      </c>
      <c r="E1187" t="inlineStr">
        <is>
          <t>STRÖMSUND</t>
        </is>
      </c>
      <c r="F1187" t="inlineStr">
        <is>
          <t>SCA</t>
        </is>
      </c>
      <c r="G1187" t="n">
        <v>2.1</v>
      </c>
      <c r="H1187" t="n">
        <v>0</v>
      </c>
      <c r="I1187" t="n">
        <v>0</v>
      </c>
      <c r="J1187" t="n">
        <v>1</v>
      </c>
      <c r="K1187" t="n">
        <v>0</v>
      </c>
      <c r="L1187" t="n">
        <v>0</v>
      </c>
      <c r="M1187" t="n">
        <v>0</v>
      </c>
      <c r="N1187" t="n">
        <v>0</v>
      </c>
      <c r="O1187" t="n">
        <v>1</v>
      </c>
      <c r="P1187" t="n">
        <v>0</v>
      </c>
      <c r="Q1187" t="n">
        <v>1</v>
      </c>
      <c r="R1187" s="2" t="inlineStr">
        <is>
          <t>Brunpudrad nållav</t>
        </is>
      </c>
      <c r="S1187">
        <f>HYPERLINK("https://klasma.github.io/Logging_2313/artfynd/A 39075-2023 artfynd.xlsx", "A 39075-2023")</f>
        <v/>
      </c>
      <c r="T1187">
        <f>HYPERLINK("https://klasma.github.io/Logging_2313/kartor/A 39075-2023 karta.png", "A 39075-2023")</f>
        <v/>
      </c>
      <c r="V1187">
        <f>HYPERLINK("https://klasma.github.io/Logging_2313/klagomål/A 39075-2023 FSC-klagomål.docx", "A 39075-2023")</f>
        <v/>
      </c>
      <c r="W1187">
        <f>HYPERLINK("https://klasma.github.io/Logging_2313/klagomålsmail/A 39075-2023 FSC-klagomål mail.docx", "A 39075-2023")</f>
        <v/>
      </c>
      <c r="X1187">
        <f>HYPERLINK("https://klasma.github.io/Logging_2313/tillsyn/A 39075-2023 tillsynsbegäran.docx", "A 39075-2023")</f>
        <v/>
      </c>
      <c r="Y1187">
        <f>HYPERLINK("https://klasma.github.io/Logging_2313/tillsynsmail/A 39075-2023 tillsynsbegäran mail.docx", "A 39075-2023")</f>
        <v/>
      </c>
    </row>
    <row r="1188" ht="15" customHeight="1">
      <c r="A1188" t="inlineStr">
        <is>
          <t>A 39511-2023</t>
        </is>
      </c>
      <c r="B1188" s="1" t="n">
        <v>45166</v>
      </c>
      <c r="C1188" s="1" t="n">
        <v>45225</v>
      </c>
      <c r="D1188" t="inlineStr">
        <is>
          <t>JÄMTLANDS LÄN</t>
        </is>
      </c>
      <c r="E1188" t="inlineStr">
        <is>
          <t>STRÖMSUND</t>
        </is>
      </c>
      <c r="F1188" t="inlineStr">
        <is>
          <t>SCA</t>
        </is>
      </c>
      <c r="G1188" t="n">
        <v>3.7</v>
      </c>
      <c r="H1188" t="n">
        <v>0</v>
      </c>
      <c r="I1188" t="n">
        <v>0</v>
      </c>
      <c r="J1188" t="n">
        <v>1</v>
      </c>
      <c r="K1188" t="n">
        <v>0</v>
      </c>
      <c r="L1188" t="n">
        <v>0</v>
      </c>
      <c r="M1188" t="n">
        <v>0</v>
      </c>
      <c r="N1188" t="n">
        <v>0</v>
      </c>
      <c r="O1188" t="n">
        <v>1</v>
      </c>
      <c r="P1188" t="n">
        <v>0</v>
      </c>
      <c r="Q1188" t="n">
        <v>1</v>
      </c>
      <c r="R1188" s="2" t="inlineStr">
        <is>
          <t>Rosenticka</t>
        </is>
      </c>
      <c r="S1188">
        <f>HYPERLINK("https://klasma.github.io/Logging_2313/artfynd/A 39511-2023 artfynd.xlsx", "A 39511-2023")</f>
        <v/>
      </c>
      <c r="T1188">
        <f>HYPERLINK("https://klasma.github.io/Logging_2313/kartor/A 39511-2023 karta.png", "A 39511-2023")</f>
        <v/>
      </c>
      <c r="V1188">
        <f>HYPERLINK("https://klasma.github.io/Logging_2313/klagomål/A 39511-2023 FSC-klagomål.docx", "A 39511-2023")</f>
        <v/>
      </c>
      <c r="W1188">
        <f>HYPERLINK("https://klasma.github.io/Logging_2313/klagomålsmail/A 39511-2023 FSC-klagomål mail.docx", "A 39511-2023")</f>
        <v/>
      </c>
      <c r="X1188">
        <f>HYPERLINK("https://klasma.github.io/Logging_2313/tillsyn/A 39511-2023 tillsynsbegäran.docx", "A 39511-2023")</f>
        <v/>
      </c>
      <c r="Y1188">
        <f>HYPERLINK("https://klasma.github.io/Logging_2313/tillsynsmail/A 39511-2023 tillsynsbegäran mail.docx", "A 39511-2023")</f>
        <v/>
      </c>
    </row>
    <row r="1189" ht="15" customHeight="1">
      <c r="A1189" t="inlineStr">
        <is>
          <t>A 42258-2023</t>
        </is>
      </c>
      <c r="B1189" s="1" t="n">
        <v>45180</v>
      </c>
      <c r="C1189" s="1" t="n">
        <v>45225</v>
      </c>
      <c r="D1189" t="inlineStr">
        <is>
          <t>JÄMTLANDS LÄN</t>
        </is>
      </c>
      <c r="E1189" t="inlineStr">
        <is>
          <t>KROKOM</t>
        </is>
      </c>
      <c r="F1189" t="inlineStr">
        <is>
          <t>Övriga Aktiebolag</t>
        </is>
      </c>
      <c r="G1189" t="n">
        <v>0.2</v>
      </c>
      <c r="H1189" t="n">
        <v>1</v>
      </c>
      <c r="I1189" t="n">
        <v>0</v>
      </c>
      <c r="J1189" t="n">
        <v>1</v>
      </c>
      <c r="K1189" t="n">
        <v>0</v>
      </c>
      <c r="L1189" t="n">
        <v>0</v>
      </c>
      <c r="M1189" t="n">
        <v>0</v>
      </c>
      <c r="N1189" t="n">
        <v>0</v>
      </c>
      <c r="O1189" t="n">
        <v>1</v>
      </c>
      <c r="P1189" t="n">
        <v>0</v>
      </c>
      <c r="Q1189" t="n">
        <v>1</v>
      </c>
      <c r="R1189" s="2" t="inlineStr">
        <is>
          <t>Tretåig hackspett</t>
        </is>
      </c>
      <c r="S1189">
        <f>HYPERLINK("https://klasma.github.io/Logging_2309/artfynd/A 42258-2023 artfynd.xlsx", "A 42258-2023")</f>
        <v/>
      </c>
      <c r="T1189">
        <f>HYPERLINK("https://klasma.github.io/Logging_2309/kartor/A 42258-2023 karta.png", "A 42258-2023")</f>
        <v/>
      </c>
      <c r="V1189">
        <f>HYPERLINK("https://klasma.github.io/Logging_2309/klagomål/A 42258-2023 FSC-klagomål.docx", "A 42258-2023")</f>
        <v/>
      </c>
      <c r="W1189">
        <f>HYPERLINK("https://klasma.github.io/Logging_2309/klagomålsmail/A 42258-2023 FSC-klagomål mail.docx", "A 42258-2023")</f>
        <v/>
      </c>
      <c r="X1189">
        <f>HYPERLINK("https://klasma.github.io/Logging_2309/tillsyn/A 42258-2023 tillsynsbegäran.docx", "A 42258-2023")</f>
        <v/>
      </c>
      <c r="Y1189">
        <f>HYPERLINK("https://klasma.github.io/Logging_2309/tillsynsmail/A 42258-2023 tillsynsbegäran mail.docx", "A 42258-2023")</f>
        <v/>
      </c>
    </row>
    <row r="1190" ht="15" customHeight="1">
      <c r="A1190" t="inlineStr">
        <is>
          <t>A 46766-2023</t>
        </is>
      </c>
      <c r="B1190" s="1" t="n">
        <v>45198</v>
      </c>
      <c r="C1190" s="1" t="n">
        <v>45225</v>
      </c>
      <c r="D1190" t="inlineStr">
        <is>
          <t>JÄMTLANDS LÄN</t>
        </is>
      </c>
      <c r="E1190" t="inlineStr">
        <is>
          <t>STRÖMSUND</t>
        </is>
      </c>
      <c r="F1190" t="inlineStr">
        <is>
          <t>Sveaskog</t>
        </is>
      </c>
      <c r="G1190" t="n">
        <v>7.3</v>
      </c>
      <c r="H1190" t="n">
        <v>0</v>
      </c>
      <c r="I1190" t="n">
        <v>1</v>
      </c>
      <c r="J1190" t="n">
        <v>0</v>
      </c>
      <c r="K1190" t="n">
        <v>0</v>
      </c>
      <c r="L1190" t="n">
        <v>0</v>
      </c>
      <c r="M1190" t="n">
        <v>0</v>
      </c>
      <c r="N1190" t="n">
        <v>0</v>
      </c>
      <c r="O1190" t="n">
        <v>0</v>
      </c>
      <c r="P1190" t="n">
        <v>0</v>
      </c>
      <c r="Q1190" t="n">
        <v>1</v>
      </c>
      <c r="R1190" s="2" t="inlineStr">
        <is>
          <t>Svavelriska</t>
        </is>
      </c>
      <c r="S1190">
        <f>HYPERLINK("https://klasma.github.io/Logging_2313/artfynd/A 46766-2023 artfynd.xlsx", "A 46766-2023")</f>
        <v/>
      </c>
      <c r="T1190">
        <f>HYPERLINK("https://klasma.github.io/Logging_2313/kartor/A 46766-2023 karta.png", "A 46766-2023")</f>
        <v/>
      </c>
      <c r="V1190">
        <f>HYPERLINK("https://klasma.github.io/Logging_2313/klagomål/A 46766-2023 FSC-klagomål.docx", "A 46766-2023")</f>
        <v/>
      </c>
      <c r="W1190">
        <f>HYPERLINK("https://klasma.github.io/Logging_2313/klagomålsmail/A 46766-2023 FSC-klagomål mail.docx", "A 46766-2023")</f>
        <v/>
      </c>
      <c r="X1190">
        <f>HYPERLINK("https://klasma.github.io/Logging_2313/tillsyn/A 46766-2023 tillsynsbegäran.docx", "A 46766-2023")</f>
        <v/>
      </c>
      <c r="Y1190">
        <f>HYPERLINK("https://klasma.github.io/Logging_2313/tillsynsmail/A 46766-2023 tillsynsbegäran mail.docx", "A 46766-2023")</f>
        <v/>
      </c>
    </row>
    <row r="1191" ht="15" customHeight="1">
      <c r="A1191" t="inlineStr">
        <is>
          <t>A 33963-2018</t>
        </is>
      </c>
      <c r="B1191" s="1" t="n">
        <v>43314</v>
      </c>
      <c r="C1191" s="1" t="n">
        <v>45225</v>
      </c>
      <c r="D1191" t="inlineStr">
        <is>
          <t>JÄMTLANDS LÄN</t>
        </is>
      </c>
      <c r="E1191" t="inlineStr">
        <is>
          <t>ÖSTERSUND</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33971-2018</t>
        </is>
      </c>
      <c r="B1192" s="1" t="n">
        <v>43314</v>
      </c>
      <c r="C1192" s="1" t="n">
        <v>45225</v>
      </c>
      <c r="D1192" t="inlineStr">
        <is>
          <t>JÄMTLANDS LÄN</t>
        </is>
      </c>
      <c r="E1192" t="inlineStr">
        <is>
          <t>ÖSTERSUND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34942-2018</t>
        </is>
      </c>
      <c r="B1193" s="1" t="n">
        <v>43321</v>
      </c>
      <c r="C1193" s="1" t="n">
        <v>45225</v>
      </c>
      <c r="D1193" t="inlineStr">
        <is>
          <t>JÄMTLANDS LÄN</t>
        </is>
      </c>
      <c r="E1193" t="inlineStr">
        <is>
          <t>ÖSTERSUND</t>
        </is>
      </c>
      <c r="G1193" t="n">
        <v>5.1</v>
      </c>
      <c r="H1193" t="n">
        <v>0</v>
      </c>
      <c r="I1193" t="n">
        <v>0</v>
      </c>
      <c r="J1193" t="n">
        <v>0</v>
      </c>
      <c r="K1193" t="n">
        <v>0</v>
      </c>
      <c r="L1193" t="n">
        <v>0</v>
      </c>
      <c r="M1193" t="n">
        <v>0</v>
      </c>
      <c r="N1193" t="n">
        <v>0</v>
      </c>
      <c r="O1193" t="n">
        <v>0</v>
      </c>
      <c r="P1193" t="n">
        <v>0</v>
      </c>
      <c r="Q1193" t="n">
        <v>0</v>
      </c>
      <c r="R1193" s="2" t="inlineStr"/>
    </row>
    <row r="1194" ht="15" customHeight="1">
      <c r="A1194" t="inlineStr">
        <is>
          <t>A 35331-2018</t>
        </is>
      </c>
      <c r="B1194" s="1" t="n">
        <v>43321</v>
      </c>
      <c r="C1194" s="1" t="n">
        <v>45225</v>
      </c>
      <c r="D1194" t="inlineStr">
        <is>
          <t>JÄMTLANDS LÄN</t>
        </is>
      </c>
      <c r="E1194" t="inlineStr">
        <is>
          <t>RAGUNDA</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34944-2018</t>
        </is>
      </c>
      <c r="B1195" s="1" t="n">
        <v>43321</v>
      </c>
      <c r="C1195" s="1" t="n">
        <v>45225</v>
      </c>
      <c r="D1195" t="inlineStr">
        <is>
          <t>JÄMTLANDS LÄN</t>
        </is>
      </c>
      <c r="E1195" t="inlineStr">
        <is>
          <t>ÖSTERSUND</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35216-2018</t>
        </is>
      </c>
      <c r="B1196" s="1" t="n">
        <v>43322</v>
      </c>
      <c r="C1196" s="1" t="n">
        <v>45225</v>
      </c>
      <c r="D1196" t="inlineStr">
        <is>
          <t>JÄMTLANDS LÄN</t>
        </is>
      </c>
      <c r="E1196" t="inlineStr">
        <is>
          <t>RAGUNDA</t>
        </is>
      </c>
      <c r="F1196" t="inlineStr">
        <is>
          <t>SCA</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35651-2018</t>
        </is>
      </c>
      <c r="B1197" s="1" t="n">
        <v>43325</v>
      </c>
      <c r="C1197" s="1" t="n">
        <v>45225</v>
      </c>
      <c r="D1197" t="inlineStr">
        <is>
          <t>JÄMTLANDS LÄN</t>
        </is>
      </c>
      <c r="E1197" t="inlineStr">
        <is>
          <t>BRÄCKE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35991-2018</t>
        </is>
      </c>
      <c r="B1198" s="1" t="n">
        <v>43326</v>
      </c>
      <c r="C1198" s="1" t="n">
        <v>45225</v>
      </c>
      <c r="D1198" t="inlineStr">
        <is>
          <t>JÄMTLANDS LÄN</t>
        </is>
      </c>
      <c r="E1198" t="inlineStr">
        <is>
          <t>STRÖMSUND</t>
        </is>
      </c>
      <c r="G1198" t="n">
        <v>5.7</v>
      </c>
      <c r="H1198" t="n">
        <v>0</v>
      </c>
      <c r="I1198" t="n">
        <v>0</v>
      </c>
      <c r="J1198" t="n">
        <v>0</v>
      </c>
      <c r="K1198" t="n">
        <v>0</v>
      </c>
      <c r="L1198" t="n">
        <v>0</v>
      </c>
      <c r="M1198" t="n">
        <v>0</v>
      </c>
      <c r="N1198" t="n">
        <v>0</v>
      </c>
      <c r="O1198" t="n">
        <v>0</v>
      </c>
      <c r="P1198" t="n">
        <v>0</v>
      </c>
      <c r="Q1198" t="n">
        <v>0</v>
      </c>
      <c r="R1198" s="2" t="inlineStr"/>
    </row>
    <row r="1199" ht="15" customHeight="1">
      <c r="A1199" t="inlineStr">
        <is>
          <t>A 35741-2018</t>
        </is>
      </c>
      <c r="B1199" s="1" t="n">
        <v>43326</v>
      </c>
      <c r="C1199" s="1" t="n">
        <v>45225</v>
      </c>
      <c r="D1199" t="inlineStr">
        <is>
          <t>JÄMTLANDS LÄN</t>
        </is>
      </c>
      <c r="E1199" t="inlineStr">
        <is>
          <t>RAGUNDA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35993-2018</t>
        </is>
      </c>
      <c r="B1200" s="1" t="n">
        <v>43327</v>
      </c>
      <c r="C1200" s="1" t="n">
        <v>45225</v>
      </c>
      <c r="D1200" t="inlineStr">
        <is>
          <t>JÄMTLANDS LÄN</t>
        </is>
      </c>
      <c r="E1200" t="inlineStr">
        <is>
          <t>STRÖMSUND</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36231-2018</t>
        </is>
      </c>
      <c r="B1201" s="1" t="n">
        <v>43328</v>
      </c>
      <c r="C1201" s="1" t="n">
        <v>45225</v>
      </c>
      <c r="D1201" t="inlineStr">
        <is>
          <t>JÄMTLANDS LÄN</t>
        </is>
      </c>
      <c r="E1201" t="inlineStr">
        <is>
          <t>ÅRE</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36530-2018</t>
        </is>
      </c>
      <c r="B1202" s="1" t="n">
        <v>43328</v>
      </c>
      <c r="C1202" s="1" t="n">
        <v>45225</v>
      </c>
      <c r="D1202" t="inlineStr">
        <is>
          <t>JÄMTLANDS LÄN</t>
        </is>
      </c>
      <c r="E1202" t="inlineStr">
        <is>
          <t>KROKOM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37265-2018</t>
        </is>
      </c>
      <c r="B1203" s="1" t="n">
        <v>43332</v>
      </c>
      <c r="C1203" s="1" t="n">
        <v>45225</v>
      </c>
      <c r="D1203" t="inlineStr">
        <is>
          <t>JÄMTLANDS LÄN</t>
        </is>
      </c>
      <c r="E1203" t="inlineStr">
        <is>
          <t>ÖSTERSUND</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36734-2018</t>
        </is>
      </c>
      <c r="B1204" s="1" t="n">
        <v>43332</v>
      </c>
      <c r="C1204" s="1" t="n">
        <v>45225</v>
      </c>
      <c r="D1204" t="inlineStr">
        <is>
          <t>JÄMTLANDS LÄN</t>
        </is>
      </c>
      <c r="E1204" t="inlineStr">
        <is>
          <t>STRÖMSUND</t>
        </is>
      </c>
      <c r="F1204" t="inlineStr">
        <is>
          <t>Övriga Aktiebolag</t>
        </is>
      </c>
      <c r="G1204" t="n">
        <v>18.2</v>
      </c>
      <c r="H1204" t="n">
        <v>0</v>
      </c>
      <c r="I1204" t="n">
        <v>0</v>
      </c>
      <c r="J1204" t="n">
        <v>0</v>
      </c>
      <c r="K1204" t="n">
        <v>0</v>
      </c>
      <c r="L1204" t="n">
        <v>0</v>
      </c>
      <c r="M1204" t="n">
        <v>0</v>
      </c>
      <c r="N1204" t="n">
        <v>0</v>
      </c>
      <c r="O1204" t="n">
        <v>0</v>
      </c>
      <c r="P1204" t="n">
        <v>0</v>
      </c>
      <c r="Q1204" t="n">
        <v>0</v>
      </c>
      <c r="R1204" s="2" t="inlineStr"/>
    </row>
    <row r="1205" ht="15" customHeight="1">
      <c r="A1205" t="inlineStr">
        <is>
          <t>A 37199-2018</t>
        </is>
      </c>
      <c r="B1205" s="1" t="n">
        <v>43333</v>
      </c>
      <c r="C1205" s="1" t="n">
        <v>45225</v>
      </c>
      <c r="D1205" t="inlineStr">
        <is>
          <t>JÄMTLANDS LÄN</t>
        </is>
      </c>
      <c r="E1205" t="inlineStr">
        <is>
          <t>ÖSTERSUND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37463-2018</t>
        </is>
      </c>
      <c r="B1206" s="1" t="n">
        <v>43334</v>
      </c>
      <c r="C1206" s="1" t="n">
        <v>45225</v>
      </c>
      <c r="D1206" t="inlineStr">
        <is>
          <t>JÄMTLANDS LÄN</t>
        </is>
      </c>
      <c r="E1206" t="inlineStr">
        <is>
          <t>BERG</t>
        </is>
      </c>
      <c r="G1206" t="n">
        <v>64.8</v>
      </c>
      <c r="H1206" t="n">
        <v>0</v>
      </c>
      <c r="I1206" t="n">
        <v>0</v>
      </c>
      <c r="J1206" t="n">
        <v>0</v>
      </c>
      <c r="K1206" t="n">
        <v>0</v>
      </c>
      <c r="L1206" t="n">
        <v>0</v>
      </c>
      <c r="M1206" t="n">
        <v>0</v>
      </c>
      <c r="N1206" t="n">
        <v>0</v>
      </c>
      <c r="O1206" t="n">
        <v>0</v>
      </c>
      <c r="P1206" t="n">
        <v>0</v>
      </c>
      <c r="Q1206" t="n">
        <v>0</v>
      </c>
      <c r="R1206" s="2" t="inlineStr"/>
    </row>
    <row r="1207" ht="15" customHeight="1">
      <c r="A1207" t="inlineStr">
        <is>
          <t>A 37954-2018</t>
        </is>
      </c>
      <c r="B1207" s="1" t="n">
        <v>43334</v>
      </c>
      <c r="C1207" s="1" t="n">
        <v>45225</v>
      </c>
      <c r="D1207" t="inlineStr">
        <is>
          <t>JÄMTLANDS LÄN</t>
        </is>
      </c>
      <c r="E1207" t="inlineStr">
        <is>
          <t>KROKOM</t>
        </is>
      </c>
      <c r="F1207" t="inlineStr">
        <is>
          <t>Kyrkan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37698-2018</t>
        </is>
      </c>
      <c r="B1208" s="1" t="n">
        <v>43335</v>
      </c>
      <c r="C1208" s="1" t="n">
        <v>45225</v>
      </c>
      <c r="D1208" t="inlineStr">
        <is>
          <t>JÄMTLANDS LÄN</t>
        </is>
      </c>
      <c r="E1208" t="inlineStr">
        <is>
          <t>KROKOM</t>
        </is>
      </c>
      <c r="F1208" t="inlineStr">
        <is>
          <t>Övriga Aktiebolag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37779-2018</t>
        </is>
      </c>
      <c r="B1209" s="1" t="n">
        <v>43335</v>
      </c>
      <c r="C1209" s="1" t="n">
        <v>45225</v>
      </c>
      <c r="D1209" t="inlineStr">
        <is>
          <t>JÄMTLANDS LÄN</t>
        </is>
      </c>
      <c r="E1209" t="inlineStr">
        <is>
          <t>KROKOM</t>
        </is>
      </c>
      <c r="F1209" t="inlineStr">
        <is>
          <t>Övriga Aktiebolag</t>
        </is>
      </c>
      <c r="G1209" t="n">
        <v>32.2</v>
      </c>
      <c r="H1209" t="n">
        <v>0</v>
      </c>
      <c r="I1209" t="n">
        <v>0</v>
      </c>
      <c r="J1209" t="n">
        <v>0</v>
      </c>
      <c r="K1209" t="n">
        <v>0</v>
      </c>
      <c r="L1209" t="n">
        <v>0</v>
      </c>
      <c r="M1209" t="n">
        <v>0</v>
      </c>
      <c r="N1209" t="n">
        <v>0</v>
      </c>
      <c r="O1209" t="n">
        <v>0</v>
      </c>
      <c r="P1209" t="n">
        <v>0</v>
      </c>
      <c r="Q1209" t="n">
        <v>0</v>
      </c>
      <c r="R1209" s="2" t="inlineStr"/>
    </row>
    <row r="1210" ht="15" customHeight="1">
      <c r="A1210" t="inlineStr">
        <is>
          <t>A 38170-2018</t>
        </is>
      </c>
      <c r="B1210" s="1" t="n">
        <v>43336</v>
      </c>
      <c r="C1210" s="1" t="n">
        <v>45225</v>
      </c>
      <c r="D1210" t="inlineStr">
        <is>
          <t>JÄMTLANDS LÄN</t>
        </is>
      </c>
      <c r="E1210" t="inlineStr">
        <is>
          <t>ÖSTERSUND</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38898-2018</t>
        </is>
      </c>
      <c r="B1211" s="1" t="n">
        <v>43336</v>
      </c>
      <c r="C1211" s="1" t="n">
        <v>45225</v>
      </c>
      <c r="D1211" t="inlineStr">
        <is>
          <t>JÄMTLANDS LÄN</t>
        </is>
      </c>
      <c r="E1211" t="inlineStr">
        <is>
          <t>STRÖMSUND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38754-2018</t>
        </is>
      </c>
      <c r="B1212" s="1" t="n">
        <v>43340</v>
      </c>
      <c r="C1212" s="1" t="n">
        <v>45225</v>
      </c>
      <c r="D1212" t="inlineStr">
        <is>
          <t>JÄMTLANDS LÄN</t>
        </is>
      </c>
      <c r="E1212" t="inlineStr">
        <is>
          <t>HÄRJEDALEN</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39554-2018</t>
        </is>
      </c>
      <c r="B1213" s="1" t="n">
        <v>43340</v>
      </c>
      <c r="C1213" s="1" t="n">
        <v>45225</v>
      </c>
      <c r="D1213" t="inlineStr">
        <is>
          <t>JÄMTLANDS LÄN</t>
        </is>
      </c>
      <c r="E1213" t="inlineStr">
        <is>
          <t>STRÖMSUND</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38753-2018</t>
        </is>
      </c>
      <c r="B1214" s="1" t="n">
        <v>43340</v>
      </c>
      <c r="C1214" s="1" t="n">
        <v>45225</v>
      </c>
      <c r="D1214" t="inlineStr">
        <is>
          <t>JÄMTLANDS LÄN</t>
        </is>
      </c>
      <c r="E1214" t="inlineStr">
        <is>
          <t>HÄRJEDALEN</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39048-2018</t>
        </is>
      </c>
      <c r="B1215" s="1" t="n">
        <v>43340</v>
      </c>
      <c r="C1215" s="1" t="n">
        <v>45225</v>
      </c>
      <c r="D1215" t="inlineStr">
        <is>
          <t>JÄMTLANDS LÄN</t>
        </is>
      </c>
      <c r="E1215" t="inlineStr">
        <is>
          <t>KROKOM</t>
        </is>
      </c>
      <c r="F1215" t="inlineStr">
        <is>
          <t>SCA</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39341-2018</t>
        </is>
      </c>
      <c r="B1216" s="1" t="n">
        <v>43341</v>
      </c>
      <c r="C1216" s="1" t="n">
        <v>45225</v>
      </c>
      <c r="D1216" t="inlineStr">
        <is>
          <t>JÄMTLANDS LÄN</t>
        </is>
      </c>
      <c r="E1216" t="inlineStr">
        <is>
          <t>RAGUNDA</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39655-2018</t>
        </is>
      </c>
      <c r="B1217" s="1" t="n">
        <v>43341</v>
      </c>
      <c r="C1217" s="1" t="n">
        <v>45225</v>
      </c>
      <c r="D1217" t="inlineStr">
        <is>
          <t>JÄMTLANDS LÄN</t>
        </is>
      </c>
      <c r="E1217" t="inlineStr">
        <is>
          <t>BRÄCKE</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39668-2018</t>
        </is>
      </c>
      <c r="B1218" s="1" t="n">
        <v>43342</v>
      </c>
      <c r="C1218" s="1" t="n">
        <v>45225</v>
      </c>
      <c r="D1218" t="inlineStr">
        <is>
          <t>JÄMTLANDS LÄN</t>
        </is>
      </c>
      <c r="E1218" t="inlineStr">
        <is>
          <t>KROKOM</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39775-2018</t>
        </is>
      </c>
      <c r="B1219" s="1" t="n">
        <v>43342</v>
      </c>
      <c r="C1219" s="1" t="n">
        <v>45225</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39883-2018</t>
        </is>
      </c>
      <c r="B1220" s="1" t="n">
        <v>43342</v>
      </c>
      <c r="C1220" s="1" t="n">
        <v>45225</v>
      </c>
      <c r="D1220" t="inlineStr">
        <is>
          <t>JÄMTLANDS LÄN</t>
        </is>
      </c>
      <c r="E1220" t="inlineStr">
        <is>
          <t>BERG</t>
        </is>
      </c>
      <c r="G1220" t="n">
        <v>28.8</v>
      </c>
      <c r="H1220" t="n">
        <v>0</v>
      </c>
      <c r="I1220" t="n">
        <v>0</v>
      </c>
      <c r="J1220" t="n">
        <v>0</v>
      </c>
      <c r="K1220" t="n">
        <v>0</v>
      </c>
      <c r="L1220" t="n">
        <v>0</v>
      </c>
      <c r="M1220" t="n">
        <v>0</v>
      </c>
      <c r="N1220" t="n">
        <v>0</v>
      </c>
      <c r="O1220" t="n">
        <v>0</v>
      </c>
      <c r="P1220" t="n">
        <v>0</v>
      </c>
      <c r="Q1220" t="n">
        <v>0</v>
      </c>
      <c r="R1220" s="2" t="inlineStr"/>
    </row>
    <row r="1221" ht="15" customHeight="1">
      <c r="A1221" t="inlineStr">
        <is>
          <t>A 40873-2018</t>
        </is>
      </c>
      <c r="B1221" s="1" t="n">
        <v>43346</v>
      </c>
      <c r="C1221" s="1" t="n">
        <v>45225</v>
      </c>
      <c r="D1221" t="inlineStr">
        <is>
          <t>JÄMTLANDS LÄN</t>
        </is>
      </c>
      <c r="E1221" t="inlineStr">
        <is>
          <t>KROKOM</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42654-2018</t>
        </is>
      </c>
      <c r="B1222" s="1" t="n">
        <v>43350</v>
      </c>
      <c r="C1222" s="1" t="n">
        <v>45225</v>
      </c>
      <c r="D1222" t="inlineStr">
        <is>
          <t>JÄMTLANDS LÄN</t>
        </is>
      </c>
      <c r="E1222" t="inlineStr">
        <is>
          <t>KROKOM</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41979-2018</t>
        </is>
      </c>
      <c r="B1223" s="1" t="n">
        <v>43350</v>
      </c>
      <c r="C1223" s="1" t="n">
        <v>45225</v>
      </c>
      <c r="D1223" t="inlineStr">
        <is>
          <t>JÄMTLANDS LÄN</t>
        </is>
      </c>
      <c r="E1223" t="inlineStr">
        <is>
          <t>HÄRJEDALEN</t>
        </is>
      </c>
      <c r="G1223" t="n">
        <v>50</v>
      </c>
      <c r="H1223" t="n">
        <v>0</v>
      </c>
      <c r="I1223" t="n">
        <v>0</v>
      </c>
      <c r="J1223" t="n">
        <v>0</v>
      </c>
      <c r="K1223" t="n">
        <v>0</v>
      </c>
      <c r="L1223" t="n">
        <v>0</v>
      </c>
      <c r="M1223" t="n">
        <v>0</v>
      </c>
      <c r="N1223" t="n">
        <v>0</v>
      </c>
      <c r="O1223" t="n">
        <v>0</v>
      </c>
      <c r="P1223" t="n">
        <v>0</v>
      </c>
      <c r="Q1223" t="n">
        <v>0</v>
      </c>
      <c r="R1223" s="2" t="inlineStr"/>
    </row>
    <row r="1224" ht="15" customHeight="1">
      <c r="A1224" t="inlineStr">
        <is>
          <t>A 42660-2018</t>
        </is>
      </c>
      <c r="B1224" s="1" t="n">
        <v>43350</v>
      </c>
      <c r="C1224" s="1" t="n">
        <v>45225</v>
      </c>
      <c r="D1224" t="inlineStr">
        <is>
          <t>JÄMTLANDS LÄN</t>
        </is>
      </c>
      <c r="E1224" t="inlineStr">
        <is>
          <t>KROKOM</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42173-2018</t>
        </is>
      </c>
      <c r="B1225" s="1" t="n">
        <v>43353</v>
      </c>
      <c r="C1225" s="1" t="n">
        <v>45225</v>
      </c>
      <c r="D1225" t="inlineStr">
        <is>
          <t>JÄMTLANDS LÄN</t>
        </is>
      </c>
      <c r="E1225" t="inlineStr">
        <is>
          <t>KROKOM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43244-2018</t>
        </is>
      </c>
      <c r="B1226" s="1" t="n">
        <v>43353</v>
      </c>
      <c r="C1226" s="1" t="n">
        <v>45225</v>
      </c>
      <c r="D1226" t="inlineStr">
        <is>
          <t>JÄMTLANDS LÄN</t>
        </is>
      </c>
      <c r="E1226" t="inlineStr">
        <is>
          <t>ÅRE</t>
        </is>
      </c>
      <c r="F1226" t="inlineStr">
        <is>
          <t>Övriga statliga verk och myndigheter</t>
        </is>
      </c>
      <c r="G1226" t="n">
        <v>12.9</v>
      </c>
      <c r="H1226" t="n">
        <v>0</v>
      </c>
      <c r="I1226" t="n">
        <v>0</v>
      </c>
      <c r="J1226" t="n">
        <v>0</v>
      </c>
      <c r="K1226" t="n">
        <v>0</v>
      </c>
      <c r="L1226" t="n">
        <v>0</v>
      </c>
      <c r="M1226" t="n">
        <v>0</v>
      </c>
      <c r="N1226" t="n">
        <v>0</v>
      </c>
      <c r="O1226" t="n">
        <v>0</v>
      </c>
      <c r="P1226" t="n">
        <v>0</v>
      </c>
      <c r="Q1226" t="n">
        <v>0</v>
      </c>
      <c r="R1226" s="2" t="inlineStr"/>
    </row>
    <row r="1227" ht="15" customHeight="1">
      <c r="A1227" t="inlineStr">
        <is>
          <t>A 42513-2018</t>
        </is>
      </c>
      <c r="B1227" s="1" t="n">
        <v>43354</v>
      </c>
      <c r="C1227" s="1" t="n">
        <v>45225</v>
      </c>
      <c r="D1227" t="inlineStr">
        <is>
          <t>JÄMTLANDS LÄN</t>
        </is>
      </c>
      <c r="E1227" t="inlineStr">
        <is>
          <t>STRÖMSUND</t>
        </is>
      </c>
      <c r="F1227" t="inlineStr">
        <is>
          <t>Holmen skog AB</t>
        </is>
      </c>
      <c r="G1227" t="n">
        <v>14.6</v>
      </c>
      <c r="H1227" t="n">
        <v>0</v>
      </c>
      <c r="I1227" t="n">
        <v>0</v>
      </c>
      <c r="J1227" t="n">
        <v>0</v>
      </c>
      <c r="K1227" t="n">
        <v>0</v>
      </c>
      <c r="L1227" t="n">
        <v>0</v>
      </c>
      <c r="M1227" t="n">
        <v>0</v>
      </c>
      <c r="N1227" t="n">
        <v>0</v>
      </c>
      <c r="O1227" t="n">
        <v>0</v>
      </c>
      <c r="P1227" t="n">
        <v>0</v>
      </c>
      <c r="Q1227" t="n">
        <v>0</v>
      </c>
      <c r="R1227" s="2" t="inlineStr"/>
    </row>
    <row r="1228" ht="15" customHeight="1">
      <c r="A1228" t="inlineStr">
        <is>
          <t>A 44507-2018</t>
        </is>
      </c>
      <c r="B1228" s="1" t="n">
        <v>43355</v>
      </c>
      <c r="C1228" s="1" t="n">
        <v>45225</v>
      </c>
      <c r="D1228" t="inlineStr">
        <is>
          <t>JÄMTLANDS LÄN</t>
        </is>
      </c>
      <c r="E1228" t="inlineStr">
        <is>
          <t>ÅRE</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44558-2018</t>
        </is>
      </c>
      <c r="B1229" s="1" t="n">
        <v>43355</v>
      </c>
      <c r="C1229" s="1" t="n">
        <v>45225</v>
      </c>
      <c r="D1229" t="inlineStr">
        <is>
          <t>JÄMTLANDS LÄN</t>
        </is>
      </c>
      <c r="E1229" t="inlineStr">
        <is>
          <t>ÅRE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43619-2018</t>
        </is>
      </c>
      <c r="B1230" s="1" t="n">
        <v>43357</v>
      </c>
      <c r="C1230" s="1" t="n">
        <v>45225</v>
      </c>
      <c r="D1230" t="inlineStr">
        <is>
          <t>JÄMTLANDS LÄN</t>
        </is>
      </c>
      <c r="E1230" t="inlineStr">
        <is>
          <t>KROKOM</t>
        </is>
      </c>
      <c r="G1230" t="n">
        <v>30.5</v>
      </c>
      <c r="H1230" t="n">
        <v>0</v>
      </c>
      <c r="I1230" t="n">
        <v>0</v>
      </c>
      <c r="J1230" t="n">
        <v>0</v>
      </c>
      <c r="K1230" t="n">
        <v>0</v>
      </c>
      <c r="L1230" t="n">
        <v>0</v>
      </c>
      <c r="M1230" t="n">
        <v>0</v>
      </c>
      <c r="N1230" t="n">
        <v>0</v>
      </c>
      <c r="O1230" t="n">
        <v>0</v>
      </c>
      <c r="P1230" t="n">
        <v>0</v>
      </c>
      <c r="Q1230" t="n">
        <v>0</v>
      </c>
      <c r="R1230" s="2" t="inlineStr"/>
    </row>
    <row r="1231" ht="15" customHeight="1">
      <c r="A1231" t="inlineStr">
        <is>
          <t>A 43661-2018</t>
        </is>
      </c>
      <c r="B1231" s="1" t="n">
        <v>43357</v>
      </c>
      <c r="C1231" s="1" t="n">
        <v>45225</v>
      </c>
      <c r="D1231" t="inlineStr">
        <is>
          <t>JÄMTLANDS LÄN</t>
        </is>
      </c>
      <c r="E1231" t="inlineStr">
        <is>
          <t>ÅRE</t>
        </is>
      </c>
      <c r="F1231" t="inlineStr">
        <is>
          <t>Övriga Aktiebolag</t>
        </is>
      </c>
      <c r="G1231" t="n">
        <v>21.3</v>
      </c>
      <c r="H1231" t="n">
        <v>0</v>
      </c>
      <c r="I1231" t="n">
        <v>0</v>
      </c>
      <c r="J1231" t="n">
        <v>0</v>
      </c>
      <c r="K1231" t="n">
        <v>0</v>
      </c>
      <c r="L1231" t="n">
        <v>0</v>
      </c>
      <c r="M1231" t="n">
        <v>0</v>
      </c>
      <c r="N1231" t="n">
        <v>0</v>
      </c>
      <c r="O1231" t="n">
        <v>0</v>
      </c>
      <c r="P1231" t="n">
        <v>0</v>
      </c>
      <c r="Q1231" t="n">
        <v>0</v>
      </c>
      <c r="R1231" s="2" t="inlineStr"/>
    </row>
    <row r="1232" ht="15" customHeight="1">
      <c r="A1232" t="inlineStr">
        <is>
          <t>A 43773-2018</t>
        </is>
      </c>
      <c r="B1232" s="1" t="n">
        <v>43357</v>
      </c>
      <c r="C1232" s="1" t="n">
        <v>45225</v>
      </c>
      <c r="D1232" t="inlineStr">
        <is>
          <t>JÄMTLANDS LÄN</t>
        </is>
      </c>
      <c r="E1232" t="inlineStr">
        <is>
          <t>KROKOM</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44692-2018</t>
        </is>
      </c>
      <c r="B1233" s="1" t="n">
        <v>43357</v>
      </c>
      <c r="C1233" s="1" t="n">
        <v>45225</v>
      </c>
      <c r="D1233" t="inlineStr">
        <is>
          <t>JÄMTLANDS LÄN</t>
        </is>
      </c>
      <c r="E1233" t="inlineStr">
        <is>
          <t>STRÖMSUND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44222-2018</t>
        </is>
      </c>
      <c r="B1234" s="1" t="n">
        <v>43360</v>
      </c>
      <c r="C1234" s="1" t="n">
        <v>45225</v>
      </c>
      <c r="D1234" t="inlineStr">
        <is>
          <t>JÄMTLANDS LÄN</t>
        </is>
      </c>
      <c r="E1234" t="inlineStr">
        <is>
          <t>HÄRJEDALEN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45365-2018</t>
        </is>
      </c>
      <c r="B1235" s="1" t="n">
        <v>43360</v>
      </c>
      <c r="C1235" s="1" t="n">
        <v>45225</v>
      </c>
      <c r="D1235" t="inlineStr">
        <is>
          <t>JÄMTLANDS LÄN</t>
        </is>
      </c>
      <c r="E1235" t="inlineStr">
        <is>
          <t>RAGUNDA</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45885-2018</t>
        </is>
      </c>
      <c r="B1236" s="1" t="n">
        <v>43362</v>
      </c>
      <c r="C1236" s="1" t="n">
        <v>45225</v>
      </c>
      <c r="D1236" t="inlineStr">
        <is>
          <t>JÄMTLANDS LÄN</t>
        </is>
      </c>
      <c r="E1236" t="inlineStr">
        <is>
          <t>KROKOM</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45894-2018</t>
        </is>
      </c>
      <c r="B1237" s="1" t="n">
        <v>43362</v>
      </c>
      <c r="C1237" s="1" t="n">
        <v>45225</v>
      </c>
      <c r="D1237" t="inlineStr">
        <is>
          <t>JÄMTLANDS LÄN</t>
        </is>
      </c>
      <c r="E1237" t="inlineStr">
        <is>
          <t>KROKOM</t>
        </is>
      </c>
      <c r="G1237" t="n">
        <v>6.8</v>
      </c>
      <c r="H1237" t="n">
        <v>0</v>
      </c>
      <c r="I1237" t="n">
        <v>0</v>
      </c>
      <c r="J1237" t="n">
        <v>0</v>
      </c>
      <c r="K1237" t="n">
        <v>0</v>
      </c>
      <c r="L1237" t="n">
        <v>0</v>
      </c>
      <c r="M1237" t="n">
        <v>0</v>
      </c>
      <c r="N1237" t="n">
        <v>0</v>
      </c>
      <c r="O1237" t="n">
        <v>0</v>
      </c>
      <c r="P1237" t="n">
        <v>0</v>
      </c>
      <c r="Q1237" t="n">
        <v>0</v>
      </c>
      <c r="R1237" s="2" t="inlineStr"/>
    </row>
    <row r="1238" ht="15" customHeight="1">
      <c r="A1238" t="inlineStr">
        <is>
          <t>A 45886-2018</t>
        </is>
      </c>
      <c r="B1238" s="1" t="n">
        <v>43362</v>
      </c>
      <c r="C1238" s="1" t="n">
        <v>45225</v>
      </c>
      <c r="D1238" t="inlineStr">
        <is>
          <t>JÄMTLANDS LÄN</t>
        </is>
      </c>
      <c r="E1238" t="inlineStr">
        <is>
          <t>KROKOM</t>
        </is>
      </c>
      <c r="G1238" t="n">
        <v>18.5</v>
      </c>
      <c r="H1238" t="n">
        <v>0</v>
      </c>
      <c r="I1238" t="n">
        <v>0</v>
      </c>
      <c r="J1238" t="n">
        <v>0</v>
      </c>
      <c r="K1238" t="n">
        <v>0</v>
      </c>
      <c r="L1238" t="n">
        <v>0</v>
      </c>
      <c r="M1238" t="n">
        <v>0</v>
      </c>
      <c r="N1238" t="n">
        <v>0</v>
      </c>
      <c r="O1238" t="n">
        <v>0</v>
      </c>
      <c r="P1238" t="n">
        <v>0</v>
      </c>
      <c r="Q1238" t="n">
        <v>0</v>
      </c>
      <c r="R1238" s="2" t="inlineStr"/>
    </row>
    <row r="1239" ht="15" customHeight="1">
      <c r="A1239" t="inlineStr">
        <is>
          <t>A 45633-2018</t>
        </is>
      </c>
      <c r="B1239" s="1" t="n">
        <v>43363</v>
      </c>
      <c r="C1239" s="1" t="n">
        <v>45225</v>
      </c>
      <c r="D1239" t="inlineStr">
        <is>
          <t>JÄMTLANDS LÄN</t>
        </is>
      </c>
      <c r="E1239" t="inlineStr">
        <is>
          <t>BERG</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45492-2018</t>
        </is>
      </c>
      <c r="B1240" s="1" t="n">
        <v>43363</v>
      </c>
      <c r="C1240" s="1" t="n">
        <v>45225</v>
      </c>
      <c r="D1240" t="inlineStr">
        <is>
          <t>JÄMTLANDS LÄN</t>
        </is>
      </c>
      <c r="E1240" t="inlineStr">
        <is>
          <t>STRÖMSUND</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45583-2018</t>
        </is>
      </c>
      <c r="B1241" s="1" t="n">
        <v>43363</v>
      </c>
      <c r="C1241" s="1" t="n">
        <v>45225</v>
      </c>
      <c r="D1241" t="inlineStr">
        <is>
          <t>JÄMTLANDS LÄN</t>
        </is>
      </c>
      <c r="E1241" t="inlineStr">
        <is>
          <t>BRÄCKE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46202-2018</t>
        </is>
      </c>
      <c r="B1242" s="1" t="n">
        <v>43364</v>
      </c>
      <c r="C1242" s="1" t="n">
        <v>45225</v>
      </c>
      <c r="D1242" t="inlineStr">
        <is>
          <t>JÄMTLANDS LÄN</t>
        </is>
      </c>
      <c r="E1242" t="inlineStr">
        <is>
          <t>HÄRJEDALEN</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45745-2018</t>
        </is>
      </c>
      <c r="B1243" s="1" t="n">
        <v>43364</v>
      </c>
      <c r="C1243" s="1" t="n">
        <v>45225</v>
      </c>
      <c r="D1243" t="inlineStr">
        <is>
          <t>JÄMTLANDS LÄN</t>
        </is>
      </c>
      <c r="E1243" t="inlineStr">
        <is>
          <t>KROKOM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46335-2018</t>
        </is>
      </c>
      <c r="B1244" s="1" t="n">
        <v>43364</v>
      </c>
      <c r="C1244" s="1" t="n">
        <v>45225</v>
      </c>
      <c r="D1244" t="inlineStr">
        <is>
          <t>JÄMTLANDS LÄN</t>
        </is>
      </c>
      <c r="E1244" t="inlineStr">
        <is>
          <t>ÖSTERSUND</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45747-2018</t>
        </is>
      </c>
      <c r="B1245" s="1" t="n">
        <v>43364</v>
      </c>
      <c r="C1245" s="1" t="n">
        <v>45225</v>
      </c>
      <c r="D1245" t="inlineStr">
        <is>
          <t>JÄMTLANDS LÄN</t>
        </is>
      </c>
      <c r="E1245" t="inlineStr">
        <is>
          <t>ÖSTERSUND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46640-2018</t>
        </is>
      </c>
      <c r="B1246" s="1" t="n">
        <v>43368</v>
      </c>
      <c r="C1246" s="1" t="n">
        <v>45225</v>
      </c>
      <c r="D1246" t="inlineStr">
        <is>
          <t>JÄMTLANDS LÄN</t>
        </is>
      </c>
      <c r="E1246" t="inlineStr">
        <is>
          <t>ÅRE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47303-2018</t>
        </is>
      </c>
      <c r="B1247" s="1" t="n">
        <v>43369</v>
      </c>
      <c r="C1247" s="1" t="n">
        <v>45225</v>
      </c>
      <c r="D1247" t="inlineStr">
        <is>
          <t>JÄMTLANDS LÄN</t>
        </is>
      </c>
      <c r="E1247" t="inlineStr">
        <is>
          <t>ÅRE</t>
        </is>
      </c>
      <c r="G1247" t="n">
        <v>14.5</v>
      </c>
      <c r="H1247" t="n">
        <v>0</v>
      </c>
      <c r="I1247" t="n">
        <v>0</v>
      </c>
      <c r="J1247" t="n">
        <v>0</v>
      </c>
      <c r="K1247" t="n">
        <v>0</v>
      </c>
      <c r="L1247" t="n">
        <v>0</v>
      </c>
      <c r="M1247" t="n">
        <v>0</v>
      </c>
      <c r="N1247" t="n">
        <v>0</v>
      </c>
      <c r="O1247" t="n">
        <v>0</v>
      </c>
      <c r="P1247" t="n">
        <v>0</v>
      </c>
      <c r="Q1247" t="n">
        <v>0</v>
      </c>
      <c r="R1247" s="2" t="inlineStr"/>
    </row>
    <row r="1248" ht="15" customHeight="1">
      <c r="A1248" t="inlineStr">
        <is>
          <t>A 47412-2018</t>
        </is>
      </c>
      <c r="B1248" s="1" t="n">
        <v>43369</v>
      </c>
      <c r="C1248" s="1" t="n">
        <v>45225</v>
      </c>
      <c r="D1248" t="inlineStr">
        <is>
          <t>JÄMTLANDS LÄN</t>
        </is>
      </c>
      <c r="E1248" t="inlineStr">
        <is>
          <t>HÄRJEDALEN</t>
        </is>
      </c>
      <c r="G1248" t="n">
        <v>20.4</v>
      </c>
      <c r="H1248" t="n">
        <v>0</v>
      </c>
      <c r="I1248" t="n">
        <v>0</v>
      </c>
      <c r="J1248" t="n">
        <v>0</v>
      </c>
      <c r="K1248" t="n">
        <v>0</v>
      </c>
      <c r="L1248" t="n">
        <v>0</v>
      </c>
      <c r="M1248" t="n">
        <v>0</v>
      </c>
      <c r="N1248" t="n">
        <v>0</v>
      </c>
      <c r="O1248" t="n">
        <v>0</v>
      </c>
      <c r="P1248" t="n">
        <v>0</v>
      </c>
      <c r="Q1248" t="n">
        <v>0</v>
      </c>
      <c r="R1248" s="2" t="inlineStr"/>
    </row>
    <row r="1249" ht="15" customHeight="1">
      <c r="A1249" t="inlineStr">
        <is>
          <t>A 47715-2018</t>
        </is>
      </c>
      <c r="B1249" s="1" t="n">
        <v>43369</v>
      </c>
      <c r="C1249" s="1" t="n">
        <v>45225</v>
      </c>
      <c r="D1249" t="inlineStr">
        <is>
          <t>JÄMTLANDS LÄN</t>
        </is>
      </c>
      <c r="E1249" t="inlineStr">
        <is>
          <t>STRÖMSUND</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49046-2018</t>
        </is>
      </c>
      <c r="B1250" s="1" t="n">
        <v>43371</v>
      </c>
      <c r="C1250" s="1" t="n">
        <v>45225</v>
      </c>
      <c r="D1250" t="inlineStr">
        <is>
          <t>JÄMTLANDS LÄN</t>
        </is>
      </c>
      <c r="E1250" t="inlineStr">
        <is>
          <t>ÖSTERSUND</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49055-2018</t>
        </is>
      </c>
      <c r="B1251" s="1" t="n">
        <v>43371</v>
      </c>
      <c r="C1251" s="1" t="n">
        <v>45225</v>
      </c>
      <c r="D1251" t="inlineStr">
        <is>
          <t>JÄMTLANDS LÄN</t>
        </is>
      </c>
      <c r="E1251" t="inlineStr">
        <is>
          <t>ÖSTERSUND</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49043-2018</t>
        </is>
      </c>
      <c r="B1252" s="1" t="n">
        <v>43371</v>
      </c>
      <c r="C1252" s="1" t="n">
        <v>45225</v>
      </c>
      <c r="D1252" t="inlineStr">
        <is>
          <t>JÄMTLANDS LÄN</t>
        </is>
      </c>
      <c r="E1252" t="inlineStr">
        <is>
          <t>ÖSTERSUND</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48245-2018</t>
        </is>
      </c>
      <c r="B1253" s="1" t="n">
        <v>43371</v>
      </c>
      <c r="C1253" s="1" t="n">
        <v>45225</v>
      </c>
      <c r="D1253" t="inlineStr">
        <is>
          <t>JÄMTLANDS LÄN</t>
        </is>
      </c>
      <c r="E1253" t="inlineStr">
        <is>
          <t>HÄRJEDALEN</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49061-2018</t>
        </is>
      </c>
      <c r="B1254" s="1" t="n">
        <v>43371</v>
      </c>
      <c r="C1254" s="1" t="n">
        <v>45225</v>
      </c>
      <c r="D1254" t="inlineStr">
        <is>
          <t>JÄMTLANDS LÄN</t>
        </is>
      </c>
      <c r="E1254" t="inlineStr">
        <is>
          <t>ÖSTERSUND</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49130-2018</t>
        </is>
      </c>
      <c r="B1255" s="1" t="n">
        <v>43375</v>
      </c>
      <c r="C1255" s="1" t="n">
        <v>45225</v>
      </c>
      <c r="D1255" t="inlineStr">
        <is>
          <t>JÄMTLANDS LÄN</t>
        </is>
      </c>
      <c r="E1255" t="inlineStr">
        <is>
          <t>HÄRJEDALEN</t>
        </is>
      </c>
      <c r="G1255" t="n">
        <v>6.6</v>
      </c>
      <c r="H1255" t="n">
        <v>0</v>
      </c>
      <c r="I1255" t="n">
        <v>0</v>
      </c>
      <c r="J1255" t="n">
        <v>0</v>
      </c>
      <c r="K1255" t="n">
        <v>0</v>
      </c>
      <c r="L1255" t="n">
        <v>0</v>
      </c>
      <c r="M1255" t="n">
        <v>0</v>
      </c>
      <c r="N1255" t="n">
        <v>0</v>
      </c>
      <c r="O1255" t="n">
        <v>0</v>
      </c>
      <c r="P1255" t="n">
        <v>0</v>
      </c>
      <c r="Q1255" t="n">
        <v>0</v>
      </c>
      <c r="R1255" s="2" t="inlineStr"/>
    </row>
    <row r="1256" ht="15" customHeight="1">
      <c r="A1256" t="inlineStr">
        <is>
          <t>A 50928-2018</t>
        </is>
      </c>
      <c r="B1256" s="1" t="n">
        <v>43375</v>
      </c>
      <c r="C1256" s="1" t="n">
        <v>45225</v>
      </c>
      <c r="D1256" t="inlineStr">
        <is>
          <t>JÄMTLANDS LÄN</t>
        </is>
      </c>
      <c r="E1256" t="inlineStr">
        <is>
          <t>ÅRE</t>
        </is>
      </c>
      <c r="G1256" t="n">
        <v>8.6</v>
      </c>
      <c r="H1256" t="n">
        <v>0</v>
      </c>
      <c r="I1256" t="n">
        <v>0</v>
      </c>
      <c r="J1256" t="n">
        <v>0</v>
      </c>
      <c r="K1256" t="n">
        <v>0</v>
      </c>
      <c r="L1256" t="n">
        <v>0</v>
      </c>
      <c r="M1256" t="n">
        <v>0</v>
      </c>
      <c r="N1256" t="n">
        <v>0</v>
      </c>
      <c r="O1256" t="n">
        <v>0</v>
      </c>
      <c r="P1256" t="n">
        <v>0</v>
      </c>
      <c r="Q1256" t="n">
        <v>0</v>
      </c>
      <c r="R1256" s="2" t="inlineStr"/>
    </row>
    <row r="1257" ht="15" customHeight="1">
      <c r="A1257" t="inlineStr">
        <is>
          <t>A 51794-2018</t>
        </is>
      </c>
      <c r="B1257" s="1" t="n">
        <v>43381</v>
      </c>
      <c r="C1257" s="1" t="n">
        <v>45225</v>
      </c>
      <c r="D1257" t="inlineStr">
        <is>
          <t>JÄMTLANDS LÄN</t>
        </is>
      </c>
      <c r="E1257" t="inlineStr">
        <is>
          <t>ÖSTERSUND</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51450-2018</t>
        </is>
      </c>
      <c r="B1258" s="1" t="n">
        <v>43383</v>
      </c>
      <c r="C1258" s="1" t="n">
        <v>45225</v>
      </c>
      <c r="D1258" t="inlineStr">
        <is>
          <t>JÄMTLANDS LÄN</t>
        </is>
      </c>
      <c r="E1258" t="inlineStr">
        <is>
          <t>HÄRJEDALEN</t>
        </is>
      </c>
      <c r="G1258" t="n">
        <v>16.3</v>
      </c>
      <c r="H1258" t="n">
        <v>0</v>
      </c>
      <c r="I1258" t="n">
        <v>0</v>
      </c>
      <c r="J1258" t="n">
        <v>0</v>
      </c>
      <c r="K1258" t="n">
        <v>0</v>
      </c>
      <c r="L1258" t="n">
        <v>0</v>
      </c>
      <c r="M1258" t="n">
        <v>0</v>
      </c>
      <c r="N1258" t="n">
        <v>0</v>
      </c>
      <c r="O1258" t="n">
        <v>0</v>
      </c>
      <c r="P1258" t="n">
        <v>0</v>
      </c>
      <c r="Q1258" t="n">
        <v>0</v>
      </c>
      <c r="R1258" s="2" t="inlineStr"/>
    </row>
    <row r="1259" ht="15" customHeight="1">
      <c r="A1259" t="inlineStr">
        <is>
          <t>A 51383-2018</t>
        </is>
      </c>
      <c r="B1259" s="1" t="n">
        <v>43383</v>
      </c>
      <c r="C1259" s="1" t="n">
        <v>45225</v>
      </c>
      <c r="D1259" t="inlineStr">
        <is>
          <t>JÄMTLANDS LÄN</t>
        </is>
      </c>
      <c r="E1259" t="inlineStr">
        <is>
          <t>ÅRE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52842-2018</t>
        </is>
      </c>
      <c r="B1260" s="1" t="n">
        <v>43384</v>
      </c>
      <c r="C1260" s="1" t="n">
        <v>45225</v>
      </c>
      <c r="D1260" t="inlineStr">
        <is>
          <t>JÄMTLANDS LÄN</t>
        </is>
      </c>
      <c r="E1260" t="inlineStr">
        <is>
          <t>ÅRE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52573-2018</t>
        </is>
      </c>
      <c r="B1261" s="1" t="n">
        <v>43388</v>
      </c>
      <c r="C1261" s="1" t="n">
        <v>45225</v>
      </c>
      <c r="D1261" t="inlineStr">
        <is>
          <t>JÄMTLANDS LÄN</t>
        </is>
      </c>
      <c r="E1261" t="inlineStr">
        <is>
          <t>ÅRE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52615-2018</t>
        </is>
      </c>
      <c r="B1262" s="1" t="n">
        <v>43389</v>
      </c>
      <c r="C1262" s="1" t="n">
        <v>45225</v>
      </c>
      <c r="D1262" t="inlineStr">
        <is>
          <t>JÄMTLANDS LÄN</t>
        </is>
      </c>
      <c r="E1262" t="inlineStr">
        <is>
          <t>ÅRE</t>
        </is>
      </c>
      <c r="F1262" t="inlineStr">
        <is>
          <t>Övriga Aktiebolag</t>
        </is>
      </c>
      <c r="G1262" t="n">
        <v>65.90000000000001</v>
      </c>
      <c r="H1262" t="n">
        <v>0</v>
      </c>
      <c r="I1262" t="n">
        <v>0</v>
      </c>
      <c r="J1262" t="n">
        <v>0</v>
      </c>
      <c r="K1262" t="n">
        <v>0</v>
      </c>
      <c r="L1262" t="n">
        <v>0</v>
      </c>
      <c r="M1262" t="n">
        <v>0</v>
      </c>
      <c r="N1262" t="n">
        <v>0</v>
      </c>
      <c r="O1262" t="n">
        <v>0</v>
      </c>
      <c r="P1262" t="n">
        <v>0</v>
      </c>
      <c r="Q1262" t="n">
        <v>0</v>
      </c>
      <c r="R1262" s="2" t="inlineStr"/>
    </row>
    <row r="1263" ht="15" customHeight="1">
      <c r="A1263" t="inlineStr">
        <is>
          <t>A 54581-2018</t>
        </is>
      </c>
      <c r="B1263" s="1" t="n">
        <v>43389</v>
      </c>
      <c r="C1263" s="1" t="n">
        <v>45225</v>
      </c>
      <c r="D1263" t="inlineStr">
        <is>
          <t>JÄMTLANDS LÄN</t>
        </is>
      </c>
      <c r="E1263" t="inlineStr">
        <is>
          <t>HÄRJEDALEN</t>
        </is>
      </c>
      <c r="F1263" t="inlineStr">
        <is>
          <t>Övriga statliga verk och myndigheter</t>
        </is>
      </c>
      <c r="G1263" t="n">
        <v>58.9</v>
      </c>
      <c r="H1263" t="n">
        <v>0</v>
      </c>
      <c r="I1263" t="n">
        <v>0</v>
      </c>
      <c r="J1263" t="n">
        <v>0</v>
      </c>
      <c r="K1263" t="n">
        <v>0</v>
      </c>
      <c r="L1263" t="n">
        <v>0</v>
      </c>
      <c r="M1263" t="n">
        <v>0</v>
      </c>
      <c r="N1263" t="n">
        <v>0</v>
      </c>
      <c r="O1263" t="n">
        <v>0</v>
      </c>
      <c r="P1263" t="n">
        <v>0</v>
      </c>
      <c r="Q1263" t="n">
        <v>0</v>
      </c>
      <c r="R1263" s="2" t="inlineStr"/>
    </row>
    <row r="1264" ht="15" customHeight="1">
      <c r="A1264" t="inlineStr">
        <is>
          <t>A 72678-2018</t>
        </is>
      </c>
      <c r="B1264" s="1" t="n">
        <v>43389</v>
      </c>
      <c r="C1264" s="1" t="n">
        <v>45225</v>
      </c>
      <c r="D1264" t="inlineStr">
        <is>
          <t>JÄMTLANDS LÄN</t>
        </is>
      </c>
      <c r="E1264" t="inlineStr">
        <is>
          <t>KROKOM</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54598-2018</t>
        </is>
      </c>
      <c r="B1265" s="1" t="n">
        <v>43389</v>
      </c>
      <c r="C1265" s="1" t="n">
        <v>45225</v>
      </c>
      <c r="D1265" t="inlineStr">
        <is>
          <t>JÄMTLANDS LÄN</t>
        </is>
      </c>
      <c r="E1265" t="inlineStr">
        <is>
          <t>BERG</t>
        </is>
      </c>
      <c r="F1265" t="inlineStr">
        <is>
          <t>Övriga statliga verk och myndigheter</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54538-2018</t>
        </is>
      </c>
      <c r="B1266" s="1" t="n">
        <v>43390</v>
      </c>
      <c r="C1266" s="1" t="n">
        <v>45225</v>
      </c>
      <c r="D1266" t="inlineStr">
        <is>
          <t>JÄMTLANDS LÄN</t>
        </is>
      </c>
      <c r="E1266" t="inlineStr">
        <is>
          <t>HÄRJEDALEN</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54602-2018</t>
        </is>
      </c>
      <c r="B1267" s="1" t="n">
        <v>43390</v>
      </c>
      <c r="C1267" s="1" t="n">
        <v>45225</v>
      </c>
      <c r="D1267" t="inlineStr">
        <is>
          <t>JÄMTLANDS LÄN</t>
        </is>
      </c>
      <c r="E1267" t="inlineStr">
        <is>
          <t>HÄRJEDALEN</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53430-2018</t>
        </is>
      </c>
      <c r="B1268" s="1" t="n">
        <v>43391</v>
      </c>
      <c r="C1268" s="1" t="n">
        <v>45225</v>
      </c>
      <c r="D1268" t="inlineStr">
        <is>
          <t>JÄMTLANDS LÄN</t>
        </is>
      </c>
      <c r="E1268" t="inlineStr">
        <is>
          <t>ÅRE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54214-2018</t>
        </is>
      </c>
      <c r="B1269" s="1" t="n">
        <v>43392</v>
      </c>
      <c r="C1269" s="1" t="n">
        <v>45225</v>
      </c>
      <c r="D1269" t="inlineStr">
        <is>
          <t>JÄMTLANDS LÄN</t>
        </is>
      </c>
      <c r="E1269" t="inlineStr">
        <is>
          <t>BRÄCKE</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54050-2018</t>
        </is>
      </c>
      <c r="B1270" s="1" t="n">
        <v>43392</v>
      </c>
      <c r="C1270" s="1" t="n">
        <v>45225</v>
      </c>
      <c r="D1270" t="inlineStr">
        <is>
          <t>JÄMTLANDS LÄN</t>
        </is>
      </c>
      <c r="E1270" t="inlineStr">
        <is>
          <t>HÄRJEDALEN</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54204-2018</t>
        </is>
      </c>
      <c r="B1271" s="1" t="n">
        <v>43392</v>
      </c>
      <c r="C1271" s="1" t="n">
        <v>45225</v>
      </c>
      <c r="D1271" t="inlineStr">
        <is>
          <t>JÄMTLANDS LÄN</t>
        </is>
      </c>
      <c r="E1271" t="inlineStr">
        <is>
          <t>BRÄCKE</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54218-2018</t>
        </is>
      </c>
      <c r="B1272" s="1" t="n">
        <v>43392</v>
      </c>
      <c r="C1272" s="1" t="n">
        <v>45225</v>
      </c>
      <c r="D1272" t="inlineStr">
        <is>
          <t>JÄMTLANDS LÄN</t>
        </is>
      </c>
      <c r="E1272" t="inlineStr">
        <is>
          <t>BRÄCKE</t>
        </is>
      </c>
      <c r="F1272" t="inlineStr">
        <is>
          <t>SCA</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54083-2018</t>
        </is>
      </c>
      <c r="B1273" s="1" t="n">
        <v>43392</v>
      </c>
      <c r="C1273" s="1" t="n">
        <v>45225</v>
      </c>
      <c r="D1273" t="inlineStr">
        <is>
          <t>JÄMTLANDS LÄN</t>
        </is>
      </c>
      <c r="E1273" t="inlineStr">
        <is>
          <t>KROKOM</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54207-2018</t>
        </is>
      </c>
      <c r="B1274" s="1" t="n">
        <v>43392</v>
      </c>
      <c r="C1274" s="1" t="n">
        <v>45225</v>
      </c>
      <c r="D1274" t="inlineStr">
        <is>
          <t>JÄMTLANDS LÄN</t>
        </is>
      </c>
      <c r="E1274" t="inlineStr">
        <is>
          <t>BRÄCKE</t>
        </is>
      </c>
      <c r="F1274" t="inlineStr">
        <is>
          <t>SCA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54215-2018</t>
        </is>
      </c>
      <c r="B1275" s="1" t="n">
        <v>43392</v>
      </c>
      <c r="C1275" s="1" t="n">
        <v>45225</v>
      </c>
      <c r="D1275" t="inlineStr">
        <is>
          <t>JÄMTLANDS LÄN</t>
        </is>
      </c>
      <c r="E1275" t="inlineStr">
        <is>
          <t>BRÄCKE</t>
        </is>
      </c>
      <c r="F1275" t="inlineStr">
        <is>
          <t>SCA</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54807-2018</t>
        </is>
      </c>
      <c r="B1276" s="1" t="n">
        <v>43395</v>
      </c>
      <c r="C1276" s="1" t="n">
        <v>45225</v>
      </c>
      <c r="D1276" t="inlineStr">
        <is>
          <t>JÄMTLANDS LÄN</t>
        </is>
      </c>
      <c r="E1276" t="inlineStr">
        <is>
          <t>STRÖMSUND</t>
        </is>
      </c>
      <c r="F1276" t="inlineStr">
        <is>
          <t>SCA</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54584-2018</t>
        </is>
      </c>
      <c r="B1277" s="1" t="n">
        <v>43395</v>
      </c>
      <c r="C1277" s="1" t="n">
        <v>45225</v>
      </c>
      <c r="D1277" t="inlineStr">
        <is>
          <t>JÄMTLANDS LÄN</t>
        </is>
      </c>
      <c r="E1277" t="inlineStr">
        <is>
          <t>ÖSTERSUND</t>
        </is>
      </c>
      <c r="F1277" t="inlineStr">
        <is>
          <t>Övriga Aktiebolag</t>
        </is>
      </c>
      <c r="G1277" t="n">
        <v>22.8</v>
      </c>
      <c r="H1277" t="n">
        <v>0</v>
      </c>
      <c r="I1277" t="n">
        <v>0</v>
      </c>
      <c r="J1277" t="n">
        <v>0</v>
      </c>
      <c r="K1277" t="n">
        <v>0</v>
      </c>
      <c r="L1277" t="n">
        <v>0</v>
      </c>
      <c r="M1277" t="n">
        <v>0</v>
      </c>
      <c r="N1277" t="n">
        <v>0</v>
      </c>
      <c r="O1277" t="n">
        <v>0</v>
      </c>
      <c r="P1277" t="n">
        <v>0</v>
      </c>
      <c r="Q1277" t="n">
        <v>0</v>
      </c>
      <c r="R1277" s="2" t="inlineStr"/>
    </row>
    <row r="1278" ht="15" customHeight="1">
      <c r="A1278" t="inlineStr">
        <is>
          <t>A 54413-2018</t>
        </is>
      </c>
      <c r="B1278" s="1" t="n">
        <v>43395</v>
      </c>
      <c r="C1278" s="1" t="n">
        <v>45225</v>
      </c>
      <c r="D1278" t="inlineStr">
        <is>
          <t>JÄMTLANDS LÄN</t>
        </is>
      </c>
      <c r="E1278" t="inlineStr">
        <is>
          <t>RAGUNDA</t>
        </is>
      </c>
      <c r="G1278" t="n">
        <v>31.2</v>
      </c>
      <c r="H1278" t="n">
        <v>0</v>
      </c>
      <c r="I1278" t="n">
        <v>0</v>
      </c>
      <c r="J1278" t="n">
        <v>0</v>
      </c>
      <c r="K1278" t="n">
        <v>0</v>
      </c>
      <c r="L1278" t="n">
        <v>0</v>
      </c>
      <c r="M1278" t="n">
        <v>0</v>
      </c>
      <c r="N1278" t="n">
        <v>0</v>
      </c>
      <c r="O1278" t="n">
        <v>0</v>
      </c>
      <c r="P1278" t="n">
        <v>0</v>
      </c>
      <c r="Q1278" t="n">
        <v>0</v>
      </c>
      <c r="R1278" s="2" t="inlineStr"/>
    </row>
    <row r="1279" ht="15" customHeight="1">
      <c r="A1279" t="inlineStr">
        <is>
          <t>A 54859-2018</t>
        </is>
      </c>
      <c r="B1279" s="1" t="n">
        <v>43396</v>
      </c>
      <c r="C1279" s="1" t="n">
        <v>45225</v>
      </c>
      <c r="D1279" t="inlineStr">
        <is>
          <t>JÄMTLANDS LÄN</t>
        </is>
      </c>
      <c r="E1279" t="inlineStr">
        <is>
          <t>ÅRE</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55010-2018</t>
        </is>
      </c>
      <c r="B1280" s="1" t="n">
        <v>43396</v>
      </c>
      <c r="C1280" s="1" t="n">
        <v>45225</v>
      </c>
      <c r="D1280" t="inlineStr">
        <is>
          <t>JÄMTLANDS LÄN</t>
        </is>
      </c>
      <c r="E1280" t="inlineStr">
        <is>
          <t>RAGUNDA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55215-2018</t>
        </is>
      </c>
      <c r="B1281" s="1" t="n">
        <v>43396</v>
      </c>
      <c r="C1281" s="1" t="n">
        <v>45225</v>
      </c>
      <c r="D1281" t="inlineStr">
        <is>
          <t>JÄMTLANDS LÄN</t>
        </is>
      </c>
      <c r="E1281" t="inlineStr">
        <is>
          <t>HÄRJEDALEN</t>
        </is>
      </c>
      <c r="F1281" t="inlineStr">
        <is>
          <t>SCA</t>
        </is>
      </c>
      <c r="G1281" t="n">
        <v>13.1</v>
      </c>
      <c r="H1281" t="n">
        <v>0</v>
      </c>
      <c r="I1281" t="n">
        <v>0</v>
      </c>
      <c r="J1281" t="n">
        <v>0</v>
      </c>
      <c r="K1281" t="n">
        <v>0</v>
      </c>
      <c r="L1281" t="n">
        <v>0</v>
      </c>
      <c r="M1281" t="n">
        <v>0</v>
      </c>
      <c r="N1281" t="n">
        <v>0</v>
      </c>
      <c r="O1281" t="n">
        <v>0</v>
      </c>
      <c r="P1281" t="n">
        <v>0</v>
      </c>
      <c r="Q1281" t="n">
        <v>0</v>
      </c>
      <c r="R1281" s="2" t="inlineStr"/>
    </row>
    <row r="1282" ht="15" customHeight="1">
      <c r="A1282" t="inlineStr">
        <is>
          <t>A 57752-2018</t>
        </is>
      </c>
      <c r="B1282" s="1" t="n">
        <v>43397</v>
      </c>
      <c r="C1282" s="1" t="n">
        <v>45225</v>
      </c>
      <c r="D1282" t="inlineStr">
        <is>
          <t>JÄMTLANDS LÄN</t>
        </is>
      </c>
      <c r="E1282" t="inlineStr">
        <is>
          <t>ÅRE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55632-2018</t>
        </is>
      </c>
      <c r="B1283" s="1" t="n">
        <v>43397</v>
      </c>
      <c r="C1283" s="1" t="n">
        <v>45225</v>
      </c>
      <c r="D1283" t="inlineStr">
        <is>
          <t>JÄMTLANDS LÄN</t>
        </is>
      </c>
      <c r="E1283" t="inlineStr">
        <is>
          <t>BRÄCKE</t>
        </is>
      </c>
      <c r="F1283" t="inlineStr">
        <is>
          <t>SCA</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55763-2018</t>
        </is>
      </c>
      <c r="B1284" s="1" t="n">
        <v>43398</v>
      </c>
      <c r="C1284" s="1" t="n">
        <v>45225</v>
      </c>
      <c r="D1284" t="inlineStr">
        <is>
          <t>JÄMTLANDS LÄN</t>
        </is>
      </c>
      <c r="E1284" t="inlineStr">
        <is>
          <t>RAGUNDA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55761-2018</t>
        </is>
      </c>
      <c r="B1285" s="1" t="n">
        <v>43398</v>
      </c>
      <c r="C1285" s="1" t="n">
        <v>45225</v>
      </c>
      <c r="D1285" t="inlineStr">
        <is>
          <t>JÄMTLANDS LÄN</t>
        </is>
      </c>
      <c r="E1285" t="inlineStr">
        <is>
          <t>RAGUNDA</t>
        </is>
      </c>
      <c r="G1285" t="n">
        <v>11.4</v>
      </c>
      <c r="H1285" t="n">
        <v>0</v>
      </c>
      <c r="I1285" t="n">
        <v>0</v>
      </c>
      <c r="J1285" t="n">
        <v>0</v>
      </c>
      <c r="K1285" t="n">
        <v>0</v>
      </c>
      <c r="L1285" t="n">
        <v>0</v>
      </c>
      <c r="M1285" t="n">
        <v>0</v>
      </c>
      <c r="N1285" t="n">
        <v>0</v>
      </c>
      <c r="O1285" t="n">
        <v>0</v>
      </c>
      <c r="P1285" t="n">
        <v>0</v>
      </c>
      <c r="Q1285" t="n">
        <v>0</v>
      </c>
      <c r="R1285" s="2" t="inlineStr"/>
    </row>
    <row r="1286" ht="15" customHeight="1">
      <c r="A1286" t="inlineStr">
        <is>
          <t>A 55969-2018</t>
        </is>
      </c>
      <c r="B1286" s="1" t="n">
        <v>43398</v>
      </c>
      <c r="C1286" s="1" t="n">
        <v>45225</v>
      </c>
      <c r="D1286" t="inlineStr">
        <is>
          <t>JÄMTLANDS LÄN</t>
        </is>
      </c>
      <c r="E1286" t="inlineStr">
        <is>
          <t>ÖSTERSUND</t>
        </is>
      </c>
      <c r="F1286" t="inlineStr">
        <is>
          <t>Övriga Aktiebolag</t>
        </is>
      </c>
      <c r="G1286" t="n">
        <v>29.2</v>
      </c>
      <c r="H1286" t="n">
        <v>0</v>
      </c>
      <c r="I1286" t="n">
        <v>0</v>
      </c>
      <c r="J1286" t="n">
        <v>0</v>
      </c>
      <c r="K1286" t="n">
        <v>0</v>
      </c>
      <c r="L1286" t="n">
        <v>0</v>
      </c>
      <c r="M1286" t="n">
        <v>0</v>
      </c>
      <c r="N1286" t="n">
        <v>0</v>
      </c>
      <c r="O1286" t="n">
        <v>0</v>
      </c>
      <c r="P1286" t="n">
        <v>0</v>
      </c>
      <c r="Q1286" t="n">
        <v>0</v>
      </c>
      <c r="R1286" s="2" t="inlineStr"/>
    </row>
    <row r="1287" ht="15" customHeight="1">
      <c r="A1287" t="inlineStr">
        <is>
          <t>A 55786-2018</t>
        </is>
      </c>
      <c r="B1287" s="1" t="n">
        <v>43398</v>
      </c>
      <c r="C1287" s="1" t="n">
        <v>45225</v>
      </c>
      <c r="D1287" t="inlineStr">
        <is>
          <t>JÄMTLANDS LÄN</t>
        </is>
      </c>
      <c r="E1287" t="inlineStr">
        <is>
          <t>RAGUNDA</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55792-2018</t>
        </is>
      </c>
      <c r="B1288" s="1" t="n">
        <v>43398</v>
      </c>
      <c r="C1288" s="1" t="n">
        <v>45225</v>
      </c>
      <c r="D1288" t="inlineStr">
        <is>
          <t>JÄMTLANDS LÄN</t>
        </is>
      </c>
      <c r="E1288" t="inlineStr">
        <is>
          <t>BRÄCKE</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58104-2018</t>
        </is>
      </c>
      <c r="B1289" s="1" t="n">
        <v>43398</v>
      </c>
      <c r="C1289" s="1" t="n">
        <v>45225</v>
      </c>
      <c r="D1289" t="inlineStr">
        <is>
          <t>JÄMTLANDS LÄN</t>
        </is>
      </c>
      <c r="E1289" t="inlineStr">
        <is>
          <t>ÖSTERSUND</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58730-2018</t>
        </is>
      </c>
      <c r="B1290" s="1" t="n">
        <v>43399</v>
      </c>
      <c r="C1290" s="1" t="n">
        <v>45225</v>
      </c>
      <c r="D1290" t="inlineStr">
        <is>
          <t>JÄMTLANDS LÄN</t>
        </is>
      </c>
      <c r="E1290" t="inlineStr">
        <is>
          <t>STRÖMSUND</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58616-2018</t>
        </is>
      </c>
      <c r="B1291" s="1" t="n">
        <v>43399</v>
      </c>
      <c r="C1291" s="1" t="n">
        <v>45225</v>
      </c>
      <c r="D1291" t="inlineStr">
        <is>
          <t>JÄMTLANDS LÄN</t>
        </is>
      </c>
      <c r="E1291" t="inlineStr">
        <is>
          <t>ÖSTERSUND</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56473-2018</t>
        </is>
      </c>
      <c r="B1292" s="1" t="n">
        <v>43399</v>
      </c>
      <c r="C1292" s="1" t="n">
        <v>45225</v>
      </c>
      <c r="D1292" t="inlineStr">
        <is>
          <t>JÄMTLANDS LÄN</t>
        </is>
      </c>
      <c r="E1292" t="inlineStr">
        <is>
          <t>HÄRJEDALEN</t>
        </is>
      </c>
      <c r="F1292" t="inlineStr">
        <is>
          <t>Bergvik skog väst AB</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56780-2018</t>
        </is>
      </c>
      <c r="B1293" s="1" t="n">
        <v>43402</v>
      </c>
      <c r="C1293" s="1" t="n">
        <v>45225</v>
      </c>
      <c r="D1293" t="inlineStr">
        <is>
          <t>JÄMTLANDS LÄN</t>
        </is>
      </c>
      <c r="E1293" t="inlineStr">
        <is>
          <t>ÅRE</t>
        </is>
      </c>
      <c r="G1293" t="n">
        <v>45.1</v>
      </c>
      <c r="H1293" t="n">
        <v>0</v>
      </c>
      <c r="I1293" t="n">
        <v>0</v>
      </c>
      <c r="J1293" t="n">
        <v>0</v>
      </c>
      <c r="K1293" t="n">
        <v>0</v>
      </c>
      <c r="L1293" t="n">
        <v>0</v>
      </c>
      <c r="M1293" t="n">
        <v>0</v>
      </c>
      <c r="N1293" t="n">
        <v>0</v>
      </c>
      <c r="O1293" t="n">
        <v>0</v>
      </c>
      <c r="P1293" t="n">
        <v>0</v>
      </c>
      <c r="Q1293" t="n">
        <v>0</v>
      </c>
      <c r="R1293" s="2" t="inlineStr"/>
    </row>
    <row r="1294" ht="15" customHeight="1">
      <c r="A1294" t="inlineStr">
        <is>
          <t>A 56834-2018</t>
        </is>
      </c>
      <c r="B1294" s="1" t="n">
        <v>43402</v>
      </c>
      <c r="C1294" s="1" t="n">
        <v>45225</v>
      </c>
      <c r="D1294" t="inlineStr">
        <is>
          <t>JÄMTLANDS LÄN</t>
        </is>
      </c>
      <c r="E1294" t="inlineStr">
        <is>
          <t>BERG</t>
        </is>
      </c>
      <c r="F1294" t="inlineStr">
        <is>
          <t>SCA</t>
        </is>
      </c>
      <c r="G1294" t="n">
        <v>11.9</v>
      </c>
      <c r="H1294" t="n">
        <v>0</v>
      </c>
      <c r="I1294" t="n">
        <v>0</v>
      </c>
      <c r="J1294" t="n">
        <v>0</v>
      </c>
      <c r="K1294" t="n">
        <v>0</v>
      </c>
      <c r="L1294" t="n">
        <v>0</v>
      </c>
      <c r="M1294" t="n">
        <v>0</v>
      </c>
      <c r="N1294" t="n">
        <v>0</v>
      </c>
      <c r="O1294" t="n">
        <v>0</v>
      </c>
      <c r="P1294" t="n">
        <v>0</v>
      </c>
      <c r="Q1294" t="n">
        <v>0</v>
      </c>
      <c r="R1294" s="2" t="inlineStr"/>
    </row>
    <row r="1295" ht="15" customHeight="1">
      <c r="A1295" t="inlineStr">
        <is>
          <t>A 57347-2018</t>
        </is>
      </c>
      <c r="B1295" s="1" t="n">
        <v>43402</v>
      </c>
      <c r="C1295" s="1" t="n">
        <v>45225</v>
      </c>
      <c r="D1295" t="inlineStr">
        <is>
          <t>JÄMTLANDS LÄN</t>
        </is>
      </c>
      <c r="E1295" t="inlineStr">
        <is>
          <t>STRÖMSUND</t>
        </is>
      </c>
      <c r="G1295" t="n">
        <v>22.9</v>
      </c>
      <c r="H1295" t="n">
        <v>0</v>
      </c>
      <c r="I1295" t="n">
        <v>0</v>
      </c>
      <c r="J1295" t="n">
        <v>0</v>
      </c>
      <c r="K1295" t="n">
        <v>0</v>
      </c>
      <c r="L1295" t="n">
        <v>0</v>
      </c>
      <c r="M1295" t="n">
        <v>0</v>
      </c>
      <c r="N1295" t="n">
        <v>0</v>
      </c>
      <c r="O1295" t="n">
        <v>0</v>
      </c>
      <c r="P1295" t="n">
        <v>0</v>
      </c>
      <c r="Q1295" t="n">
        <v>0</v>
      </c>
      <c r="R1295" s="2" t="inlineStr"/>
    </row>
    <row r="1296" ht="15" customHeight="1">
      <c r="A1296" t="inlineStr">
        <is>
          <t>A 59019-2018</t>
        </is>
      </c>
      <c r="B1296" s="1" t="n">
        <v>43402</v>
      </c>
      <c r="C1296" s="1" t="n">
        <v>45225</v>
      </c>
      <c r="D1296" t="inlineStr">
        <is>
          <t>JÄMTLANDS LÄN</t>
        </is>
      </c>
      <c r="E1296" t="inlineStr">
        <is>
          <t>ÖSTERSUND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56835-2018</t>
        </is>
      </c>
      <c r="B1297" s="1" t="n">
        <v>43402</v>
      </c>
      <c r="C1297" s="1" t="n">
        <v>45225</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59045-2018</t>
        </is>
      </c>
      <c r="B1298" s="1" t="n">
        <v>43402</v>
      </c>
      <c r="C1298" s="1" t="n">
        <v>45225</v>
      </c>
      <c r="D1298" t="inlineStr">
        <is>
          <t>JÄMTLANDS LÄN</t>
        </is>
      </c>
      <c r="E1298" t="inlineStr">
        <is>
          <t>STRÖMSUND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56693-2018</t>
        </is>
      </c>
      <c r="B1299" s="1" t="n">
        <v>43402</v>
      </c>
      <c r="C1299" s="1" t="n">
        <v>45225</v>
      </c>
      <c r="D1299" t="inlineStr">
        <is>
          <t>JÄMTLANDS LÄN</t>
        </is>
      </c>
      <c r="E1299" t="inlineStr">
        <is>
          <t>HÄRJEDALEN</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57238-2018</t>
        </is>
      </c>
      <c r="B1300" s="1" t="n">
        <v>43403</v>
      </c>
      <c r="C1300" s="1" t="n">
        <v>45225</v>
      </c>
      <c r="D1300" t="inlineStr">
        <is>
          <t>JÄMTLANDS LÄN</t>
        </is>
      </c>
      <c r="E1300" t="inlineStr">
        <is>
          <t>RAGUNDA</t>
        </is>
      </c>
      <c r="F1300" t="inlineStr">
        <is>
          <t>SCA</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64983-2018</t>
        </is>
      </c>
      <c r="B1301" s="1" t="n">
        <v>43403</v>
      </c>
      <c r="C1301" s="1" t="n">
        <v>45225</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57236-2018</t>
        </is>
      </c>
      <c r="B1302" s="1" t="n">
        <v>43403</v>
      </c>
      <c r="C1302" s="1" t="n">
        <v>45225</v>
      </c>
      <c r="D1302" t="inlineStr">
        <is>
          <t>JÄMTLANDS LÄN</t>
        </is>
      </c>
      <c r="E1302" t="inlineStr">
        <is>
          <t>BRÄCKE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57227-2018</t>
        </is>
      </c>
      <c r="B1303" s="1" t="n">
        <v>43403</v>
      </c>
      <c r="C1303" s="1" t="n">
        <v>45225</v>
      </c>
      <c r="D1303" t="inlineStr">
        <is>
          <t>JÄMTLANDS LÄN</t>
        </is>
      </c>
      <c r="E1303" t="inlineStr">
        <is>
          <t>BRÄCKE</t>
        </is>
      </c>
      <c r="F1303" t="inlineStr">
        <is>
          <t>SCA</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57237-2018</t>
        </is>
      </c>
      <c r="B1304" s="1" t="n">
        <v>43403</v>
      </c>
      <c r="C1304" s="1" t="n">
        <v>45225</v>
      </c>
      <c r="D1304" t="inlineStr">
        <is>
          <t>JÄMTLANDS LÄN</t>
        </is>
      </c>
      <c r="E1304" t="inlineStr">
        <is>
          <t>RAGUNDA</t>
        </is>
      </c>
      <c r="F1304" t="inlineStr">
        <is>
          <t>SCA</t>
        </is>
      </c>
      <c r="G1304" t="n">
        <v>20.7</v>
      </c>
      <c r="H1304" t="n">
        <v>0</v>
      </c>
      <c r="I1304" t="n">
        <v>0</v>
      </c>
      <c r="J1304" t="n">
        <v>0</v>
      </c>
      <c r="K1304" t="n">
        <v>0</v>
      </c>
      <c r="L1304" t="n">
        <v>0</v>
      </c>
      <c r="M1304" t="n">
        <v>0</v>
      </c>
      <c r="N1304" t="n">
        <v>0</v>
      </c>
      <c r="O1304" t="n">
        <v>0</v>
      </c>
      <c r="P1304" t="n">
        <v>0</v>
      </c>
      <c r="Q1304" t="n">
        <v>0</v>
      </c>
      <c r="R1304" s="2" t="inlineStr"/>
    </row>
    <row r="1305" ht="15" customHeight="1">
      <c r="A1305" t="inlineStr">
        <is>
          <t>A 57422-2018</t>
        </is>
      </c>
      <c r="B1305" s="1" t="n">
        <v>43404</v>
      </c>
      <c r="C1305" s="1" t="n">
        <v>45225</v>
      </c>
      <c r="D1305" t="inlineStr">
        <is>
          <t>JÄMTLANDS LÄN</t>
        </is>
      </c>
      <c r="E1305" t="inlineStr">
        <is>
          <t>STRÖMSUND</t>
        </is>
      </c>
      <c r="F1305" t="inlineStr">
        <is>
          <t>Holmen skog AB</t>
        </is>
      </c>
      <c r="G1305" t="n">
        <v>17.4</v>
      </c>
      <c r="H1305" t="n">
        <v>0</v>
      </c>
      <c r="I1305" t="n">
        <v>0</v>
      </c>
      <c r="J1305" t="n">
        <v>0</v>
      </c>
      <c r="K1305" t="n">
        <v>0</v>
      </c>
      <c r="L1305" t="n">
        <v>0</v>
      </c>
      <c r="M1305" t="n">
        <v>0</v>
      </c>
      <c r="N1305" t="n">
        <v>0</v>
      </c>
      <c r="O1305" t="n">
        <v>0</v>
      </c>
      <c r="P1305" t="n">
        <v>0</v>
      </c>
      <c r="Q1305" t="n">
        <v>0</v>
      </c>
      <c r="R1305" s="2" t="inlineStr"/>
    </row>
    <row r="1306" ht="15" customHeight="1">
      <c r="A1306" t="inlineStr">
        <is>
          <t>A 57655-2018</t>
        </is>
      </c>
      <c r="B1306" s="1" t="n">
        <v>43404</v>
      </c>
      <c r="C1306" s="1" t="n">
        <v>45225</v>
      </c>
      <c r="D1306" t="inlineStr">
        <is>
          <t>JÄMTLANDS LÄN</t>
        </is>
      </c>
      <c r="E1306" t="inlineStr">
        <is>
          <t>STRÖMSUND</t>
        </is>
      </c>
      <c r="F1306" t="inlineStr">
        <is>
          <t>SCA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57622-2018</t>
        </is>
      </c>
      <c r="B1307" s="1" t="n">
        <v>43404</v>
      </c>
      <c r="C1307" s="1" t="n">
        <v>45225</v>
      </c>
      <c r="D1307" t="inlineStr">
        <is>
          <t>JÄMTLANDS LÄN</t>
        </is>
      </c>
      <c r="E1307" t="inlineStr">
        <is>
          <t>STRÖMSUND</t>
        </is>
      </c>
      <c r="G1307" t="n">
        <v>20.4</v>
      </c>
      <c r="H1307" t="n">
        <v>0</v>
      </c>
      <c r="I1307" t="n">
        <v>0</v>
      </c>
      <c r="J1307" t="n">
        <v>0</v>
      </c>
      <c r="K1307" t="n">
        <v>0</v>
      </c>
      <c r="L1307" t="n">
        <v>0</v>
      </c>
      <c r="M1307" t="n">
        <v>0</v>
      </c>
      <c r="N1307" t="n">
        <v>0</v>
      </c>
      <c r="O1307" t="n">
        <v>0</v>
      </c>
      <c r="P1307" t="n">
        <v>0</v>
      </c>
      <c r="Q1307" t="n">
        <v>0</v>
      </c>
      <c r="R1307" s="2" t="inlineStr"/>
    </row>
    <row r="1308" ht="15" customHeight="1">
      <c r="A1308" t="inlineStr">
        <is>
          <t>A 57667-2018</t>
        </is>
      </c>
      <c r="B1308" s="1" t="n">
        <v>43404</v>
      </c>
      <c r="C1308" s="1" t="n">
        <v>45225</v>
      </c>
      <c r="D1308" t="inlineStr">
        <is>
          <t>JÄMTLANDS LÄN</t>
        </is>
      </c>
      <c r="E1308" t="inlineStr">
        <is>
          <t>HÄRJEDALEN</t>
        </is>
      </c>
      <c r="G1308" t="n">
        <v>46.5</v>
      </c>
      <c r="H1308" t="n">
        <v>0</v>
      </c>
      <c r="I1308" t="n">
        <v>0</v>
      </c>
      <c r="J1308" t="n">
        <v>0</v>
      </c>
      <c r="K1308" t="n">
        <v>0</v>
      </c>
      <c r="L1308" t="n">
        <v>0</v>
      </c>
      <c r="M1308" t="n">
        <v>0</v>
      </c>
      <c r="N1308" t="n">
        <v>0</v>
      </c>
      <c r="O1308" t="n">
        <v>0</v>
      </c>
      <c r="P1308" t="n">
        <v>0</v>
      </c>
      <c r="Q1308" t="n">
        <v>0</v>
      </c>
      <c r="R1308" s="2" t="inlineStr"/>
    </row>
    <row r="1309" ht="15" customHeight="1">
      <c r="A1309" t="inlineStr">
        <is>
          <t>A 57604-2018</t>
        </is>
      </c>
      <c r="B1309" s="1" t="n">
        <v>43404</v>
      </c>
      <c r="C1309" s="1" t="n">
        <v>45225</v>
      </c>
      <c r="D1309" t="inlineStr">
        <is>
          <t>JÄMTLANDS LÄN</t>
        </is>
      </c>
      <c r="E1309" t="inlineStr">
        <is>
          <t>BERG</t>
        </is>
      </c>
      <c r="F1309" t="inlineStr">
        <is>
          <t>SCA</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57644-2018</t>
        </is>
      </c>
      <c r="B1310" s="1" t="n">
        <v>43404</v>
      </c>
      <c r="C1310" s="1" t="n">
        <v>45225</v>
      </c>
      <c r="D1310" t="inlineStr">
        <is>
          <t>JÄMTLANDS LÄN</t>
        </is>
      </c>
      <c r="E1310" t="inlineStr">
        <is>
          <t>STRÖMSUND</t>
        </is>
      </c>
      <c r="F1310" t="inlineStr">
        <is>
          <t>SCA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57488-2018</t>
        </is>
      </c>
      <c r="B1311" s="1" t="n">
        <v>43404</v>
      </c>
      <c r="C1311" s="1" t="n">
        <v>45225</v>
      </c>
      <c r="D1311" t="inlineStr">
        <is>
          <t>JÄMTLANDS LÄN</t>
        </is>
      </c>
      <c r="E1311" t="inlineStr">
        <is>
          <t>STRÖMSUND</t>
        </is>
      </c>
      <c r="F1311" t="inlineStr">
        <is>
          <t>Holmen skog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57704-2018</t>
        </is>
      </c>
      <c r="B1312" s="1" t="n">
        <v>43405</v>
      </c>
      <c r="C1312" s="1" t="n">
        <v>45225</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57992-2018</t>
        </is>
      </c>
      <c r="B1313" s="1" t="n">
        <v>43405</v>
      </c>
      <c r="C1313" s="1" t="n">
        <v>45225</v>
      </c>
      <c r="D1313" t="inlineStr">
        <is>
          <t>JÄMTLANDS LÄN</t>
        </is>
      </c>
      <c r="E1313" t="inlineStr">
        <is>
          <t>RAGUNDA</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57699-2018</t>
        </is>
      </c>
      <c r="B1314" s="1" t="n">
        <v>43405</v>
      </c>
      <c r="C1314" s="1" t="n">
        <v>45225</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58088-2018</t>
        </is>
      </c>
      <c r="B1315" s="1" t="n">
        <v>43406</v>
      </c>
      <c r="C1315" s="1" t="n">
        <v>45225</v>
      </c>
      <c r="D1315" t="inlineStr">
        <is>
          <t>JÄMTLANDS LÄN</t>
        </is>
      </c>
      <c r="E1315" t="inlineStr">
        <is>
          <t>HÄRJEDALEN</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58172-2018</t>
        </is>
      </c>
      <c r="B1316" s="1" t="n">
        <v>43406</v>
      </c>
      <c r="C1316" s="1" t="n">
        <v>45225</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58135-2018</t>
        </is>
      </c>
      <c r="B1317" s="1" t="n">
        <v>43406</v>
      </c>
      <c r="C1317" s="1" t="n">
        <v>45225</v>
      </c>
      <c r="D1317" t="inlineStr">
        <is>
          <t>JÄMTLANDS LÄN</t>
        </is>
      </c>
      <c r="E1317" t="inlineStr">
        <is>
          <t>STRÖMSUND</t>
        </is>
      </c>
      <c r="F1317" t="inlineStr">
        <is>
          <t>Holmen skog AB</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58132-2018</t>
        </is>
      </c>
      <c r="B1318" s="1" t="n">
        <v>43406</v>
      </c>
      <c r="C1318" s="1" t="n">
        <v>45225</v>
      </c>
      <c r="D1318" t="inlineStr">
        <is>
          <t>JÄMTLANDS LÄN</t>
        </is>
      </c>
      <c r="E1318" t="inlineStr">
        <is>
          <t>STRÖMSUND</t>
        </is>
      </c>
      <c r="F1318" t="inlineStr">
        <is>
          <t>Holmen skog AB</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58149-2018</t>
        </is>
      </c>
      <c r="B1319" s="1" t="n">
        <v>43406</v>
      </c>
      <c r="C1319" s="1" t="n">
        <v>45225</v>
      </c>
      <c r="D1319" t="inlineStr">
        <is>
          <t>JÄMTLANDS LÄN</t>
        </is>
      </c>
      <c r="E1319" t="inlineStr">
        <is>
          <t>STRÖMSUND</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58272-2018</t>
        </is>
      </c>
      <c r="B1320" s="1" t="n">
        <v>43409</v>
      </c>
      <c r="C1320" s="1" t="n">
        <v>45225</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58408-2018</t>
        </is>
      </c>
      <c r="B1321" s="1" t="n">
        <v>43409</v>
      </c>
      <c r="C1321" s="1" t="n">
        <v>45225</v>
      </c>
      <c r="D1321" t="inlineStr">
        <is>
          <t>JÄMTLANDS LÄN</t>
        </is>
      </c>
      <c r="E1321" t="inlineStr">
        <is>
          <t>BERG</t>
        </is>
      </c>
      <c r="G1321" t="n">
        <v>11.7</v>
      </c>
      <c r="H1321" t="n">
        <v>0</v>
      </c>
      <c r="I1321" t="n">
        <v>0</v>
      </c>
      <c r="J1321" t="n">
        <v>0</v>
      </c>
      <c r="K1321" t="n">
        <v>0</v>
      </c>
      <c r="L1321" t="n">
        <v>0</v>
      </c>
      <c r="M1321" t="n">
        <v>0</v>
      </c>
      <c r="N1321" t="n">
        <v>0</v>
      </c>
      <c r="O1321" t="n">
        <v>0</v>
      </c>
      <c r="P1321" t="n">
        <v>0</v>
      </c>
      <c r="Q1321" t="n">
        <v>0</v>
      </c>
      <c r="R1321" s="2" t="inlineStr"/>
    </row>
    <row r="1322" ht="15" customHeight="1">
      <c r="A1322" t="inlineStr">
        <is>
          <t>A 60544-2018</t>
        </is>
      </c>
      <c r="B1322" s="1" t="n">
        <v>43409</v>
      </c>
      <c r="C1322" s="1" t="n">
        <v>45225</v>
      </c>
      <c r="D1322" t="inlineStr">
        <is>
          <t>JÄMTLANDS LÄN</t>
        </is>
      </c>
      <c r="E1322" t="inlineStr">
        <is>
          <t>BERG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58274-2018</t>
        </is>
      </c>
      <c r="B1323" s="1" t="n">
        <v>43409</v>
      </c>
      <c r="C1323" s="1" t="n">
        <v>45225</v>
      </c>
      <c r="D1323" t="inlineStr">
        <is>
          <t>JÄMTLANDS LÄN</t>
        </is>
      </c>
      <c r="E1323" t="inlineStr">
        <is>
          <t>STRÖMSUND</t>
        </is>
      </c>
      <c r="F1323" t="inlineStr">
        <is>
          <t>Holmen skog AB</t>
        </is>
      </c>
      <c r="G1323" t="n">
        <v>11.8</v>
      </c>
      <c r="H1323" t="n">
        <v>0</v>
      </c>
      <c r="I1323" t="n">
        <v>0</v>
      </c>
      <c r="J1323" t="n">
        <v>0</v>
      </c>
      <c r="K1323" t="n">
        <v>0</v>
      </c>
      <c r="L1323" t="n">
        <v>0</v>
      </c>
      <c r="M1323" t="n">
        <v>0</v>
      </c>
      <c r="N1323" t="n">
        <v>0</v>
      </c>
      <c r="O1323" t="n">
        <v>0</v>
      </c>
      <c r="P1323" t="n">
        <v>0</v>
      </c>
      <c r="Q1323" t="n">
        <v>0</v>
      </c>
      <c r="R1323" s="2" t="inlineStr"/>
    </row>
    <row r="1324" ht="15" customHeight="1">
      <c r="A1324" t="inlineStr">
        <is>
          <t>A 58400-2018</t>
        </is>
      </c>
      <c r="B1324" s="1" t="n">
        <v>43409</v>
      </c>
      <c r="C1324" s="1" t="n">
        <v>45225</v>
      </c>
      <c r="D1324" t="inlineStr">
        <is>
          <t>JÄMTLANDS LÄN</t>
        </is>
      </c>
      <c r="E1324" t="inlineStr">
        <is>
          <t>STRÖMSUND</t>
        </is>
      </c>
      <c r="F1324" t="inlineStr">
        <is>
          <t>Holmen skog AB</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58944-2018</t>
        </is>
      </c>
      <c r="B1325" s="1" t="n">
        <v>43410</v>
      </c>
      <c r="C1325" s="1" t="n">
        <v>45225</v>
      </c>
      <c r="D1325" t="inlineStr">
        <is>
          <t>JÄMTLANDS LÄN</t>
        </is>
      </c>
      <c r="E1325" t="inlineStr">
        <is>
          <t>STRÖMSUND</t>
        </is>
      </c>
      <c r="F1325" t="inlineStr">
        <is>
          <t>SCA</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58934-2018</t>
        </is>
      </c>
      <c r="B1326" s="1" t="n">
        <v>43410</v>
      </c>
      <c r="C1326" s="1" t="n">
        <v>45225</v>
      </c>
      <c r="D1326" t="inlineStr">
        <is>
          <t>JÄMTLANDS LÄN</t>
        </is>
      </c>
      <c r="E1326" t="inlineStr">
        <is>
          <t>STRÖMSUND</t>
        </is>
      </c>
      <c r="F1326" t="inlineStr">
        <is>
          <t>SCA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58869-2018</t>
        </is>
      </c>
      <c r="B1327" s="1" t="n">
        <v>43410</v>
      </c>
      <c r="C1327" s="1" t="n">
        <v>45225</v>
      </c>
      <c r="D1327" t="inlineStr">
        <is>
          <t>JÄMTLANDS LÄN</t>
        </is>
      </c>
      <c r="E1327" t="inlineStr">
        <is>
          <t>STRÖMSUND</t>
        </is>
      </c>
      <c r="F1327" t="inlineStr">
        <is>
          <t>Holmen skog AB</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58929-2018</t>
        </is>
      </c>
      <c r="B1328" s="1" t="n">
        <v>43410</v>
      </c>
      <c r="C1328" s="1" t="n">
        <v>45225</v>
      </c>
      <c r="D1328" t="inlineStr">
        <is>
          <t>JÄMTLANDS LÄN</t>
        </is>
      </c>
      <c r="E1328" t="inlineStr">
        <is>
          <t>RAGUNDA</t>
        </is>
      </c>
      <c r="F1328" t="inlineStr">
        <is>
          <t>SCA</t>
        </is>
      </c>
      <c r="G1328" t="n">
        <v>12.8</v>
      </c>
      <c r="H1328" t="n">
        <v>0</v>
      </c>
      <c r="I1328" t="n">
        <v>0</v>
      </c>
      <c r="J1328" t="n">
        <v>0</v>
      </c>
      <c r="K1328" t="n">
        <v>0</v>
      </c>
      <c r="L1328" t="n">
        <v>0</v>
      </c>
      <c r="M1328" t="n">
        <v>0</v>
      </c>
      <c r="N1328" t="n">
        <v>0</v>
      </c>
      <c r="O1328" t="n">
        <v>0</v>
      </c>
      <c r="P1328" t="n">
        <v>0</v>
      </c>
      <c r="Q1328" t="n">
        <v>0</v>
      </c>
      <c r="R1328" s="2" t="inlineStr"/>
    </row>
    <row r="1329" ht="15" customHeight="1">
      <c r="A1329" t="inlineStr">
        <is>
          <t>A 58938-2018</t>
        </is>
      </c>
      <c r="B1329" s="1" t="n">
        <v>43410</v>
      </c>
      <c r="C1329" s="1" t="n">
        <v>45225</v>
      </c>
      <c r="D1329" t="inlineStr">
        <is>
          <t>JÄMTLANDS LÄN</t>
        </is>
      </c>
      <c r="E1329" t="inlineStr">
        <is>
          <t>STRÖMSUND</t>
        </is>
      </c>
      <c r="F1329" t="inlineStr">
        <is>
          <t>SCA</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59114-2018</t>
        </is>
      </c>
      <c r="B1330" s="1" t="n">
        <v>43411</v>
      </c>
      <c r="C1330" s="1" t="n">
        <v>45225</v>
      </c>
      <c r="D1330" t="inlineStr">
        <is>
          <t>JÄMTLANDS LÄN</t>
        </is>
      </c>
      <c r="E1330" t="inlineStr">
        <is>
          <t>RAGUNDA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59297-2018</t>
        </is>
      </c>
      <c r="B1331" s="1" t="n">
        <v>43411</v>
      </c>
      <c r="C1331" s="1" t="n">
        <v>45225</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59324-2018</t>
        </is>
      </c>
      <c r="B1332" s="1" t="n">
        <v>43411</v>
      </c>
      <c r="C1332" s="1" t="n">
        <v>45225</v>
      </c>
      <c r="D1332" t="inlineStr">
        <is>
          <t>JÄMTLANDS LÄN</t>
        </is>
      </c>
      <c r="E1332" t="inlineStr">
        <is>
          <t>ÖSTERSUND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59979-2018</t>
        </is>
      </c>
      <c r="B1333" s="1" t="n">
        <v>43411</v>
      </c>
      <c r="C1333" s="1" t="n">
        <v>45225</v>
      </c>
      <c r="D1333" t="inlineStr">
        <is>
          <t>JÄMTLANDS LÄN</t>
        </is>
      </c>
      <c r="E1333" t="inlineStr">
        <is>
          <t>RAGUNDA</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59983-2018</t>
        </is>
      </c>
      <c r="B1334" s="1" t="n">
        <v>43411</v>
      </c>
      <c r="C1334" s="1" t="n">
        <v>45225</v>
      </c>
      <c r="D1334" t="inlineStr">
        <is>
          <t>JÄMTLANDS LÄN</t>
        </is>
      </c>
      <c r="E1334" t="inlineStr">
        <is>
          <t>STRÖMSUND</t>
        </is>
      </c>
      <c r="F1334" t="inlineStr">
        <is>
          <t>SCA</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59999-2018</t>
        </is>
      </c>
      <c r="B1335" s="1" t="n">
        <v>43411</v>
      </c>
      <c r="C1335" s="1" t="n">
        <v>45225</v>
      </c>
      <c r="D1335" t="inlineStr">
        <is>
          <t>JÄMTLANDS LÄN</t>
        </is>
      </c>
      <c r="E1335" t="inlineStr">
        <is>
          <t>STRÖMSUND</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59296-2018</t>
        </is>
      </c>
      <c r="B1336" s="1" t="n">
        <v>43411</v>
      </c>
      <c r="C1336" s="1" t="n">
        <v>45225</v>
      </c>
      <c r="D1336" t="inlineStr">
        <is>
          <t>JÄMTLANDS LÄN</t>
        </is>
      </c>
      <c r="E1336" t="inlineStr">
        <is>
          <t>STRÖMSUND</t>
        </is>
      </c>
      <c r="F1336" t="inlineStr">
        <is>
          <t>Holmen skog AB</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59978-2018</t>
        </is>
      </c>
      <c r="B1337" s="1" t="n">
        <v>43411</v>
      </c>
      <c r="C1337" s="1" t="n">
        <v>45225</v>
      </c>
      <c r="D1337" t="inlineStr">
        <is>
          <t>JÄMTLANDS LÄN</t>
        </is>
      </c>
      <c r="E1337" t="inlineStr">
        <is>
          <t>RAGUNDA</t>
        </is>
      </c>
      <c r="F1337" t="inlineStr">
        <is>
          <t>SCA</t>
        </is>
      </c>
      <c r="G1337" t="n">
        <v>5.4</v>
      </c>
      <c r="H1337" t="n">
        <v>0</v>
      </c>
      <c r="I1337" t="n">
        <v>0</v>
      </c>
      <c r="J1337" t="n">
        <v>0</v>
      </c>
      <c r="K1337" t="n">
        <v>0</v>
      </c>
      <c r="L1337" t="n">
        <v>0</v>
      </c>
      <c r="M1337" t="n">
        <v>0</v>
      </c>
      <c r="N1337" t="n">
        <v>0</v>
      </c>
      <c r="O1337" t="n">
        <v>0</v>
      </c>
      <c r="P1337" t="n">
        <v>0</v>
      </c>
      <c r="Q1337" t="n">
        <v>0</v>
      </c>
      <c r="R1337" s="2" t="inlineStr"/>
    </row>
    <row r="1338" ht="15" customHeight="1">
      <c r="A1338" t="inlineStr">
        <is>
          <t>A 59982-2018</t>
        </is>
      </c>
      <c r="B1338" s="1" t="n">
        <v>43411</v>
      </c>
      <c r="C1338" s="1" t="n">
        <v>45225</v>
      </c>
      <c r="D1338" t="inlineStr">
        <is>
          <t>JÄMTLANDS LÄN</t>
        </is>
      </c>
      <c r="E1338" t="inlineStr">
        <is>
          <t>STRÖMSUND</t>
        </is>
      </c>
      <c r="F1338" t="inlineStr">
        <is>
          <t>SCA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59993-2018</t>
        </is>
      </c>
      <c r="B1339" s="1" t="n">
        <v>43411</v>
      </c>
      <c r="C1339" s="1" t="n">
        <v>45225</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60003-2018</t>
        </is>
      </c>
      <c r="B1340" s="1" t="n">
        <v>43411</v>
      </c>
      <c r="C1340" s="1" t="n">
        <v>45225</v>
      </c>
      <c r="D1340" t="inlineStr">
        <is>
          <t>JÄMTLANDS LÄN</t>
        </is>
      </c>
      <c r="E1340" t="inlineStr">
        <is>
          <t>STRÖMSUND</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59977-2018</t>
        </is>
      </c>
      <c r="B1341" s="1" t="n">
        <v>43411</v>
      </c>
      <c r="C1341" s="1" t="n">
        <v>45225</v>
      </c>
      <c r="D1341" t="inlineStr">
        <is>
          <t>JÄMTLANDS LÄN</t>
        </is>
      </c>
      <c r="E1341" t="inlineStr">
        <is>
          <t>RAGUNDA</t>
        </is>
      </c>
      <c r="F1341" t="inlineStr">
        <is>
          <t>SCA</t>
        </is>
      </c>
      <c r="G1341" t="n">
        <v>15.5</v>
      </c>
      <c r="H1341" t="n">
        <v>0</v>
      </c>
      <c r="I1341" t="n">
        <v>0</v>
      </c>
      <c r="J1341" t="n">
        <v>0</v>
      </c>
      <c r="K1341" t="n">
        <v>0</v>
      </c>
      <c r="L1341" t="n">
        <v>0</v>
      </c>
      <c r="M1341" t="n">
        <v>0</v>
      </c>
      <c r="N1341" t="n">
        <v>0</v>
      </c>
      <c r="O1341" t="n">
        <v>0</v>
      </c>
      <c r="P1341" t="n">
        <v>0</v>
      </c>
      <c r="Q1341" t="n">
        <v>0</v>
      </c>
      <c r="R1341" s="2" t="inlineStr"/>
    </row>
    <row r="1342" ht="15" customHeight="1">
      <c r="A1342" t="inlineStr">
        <is>
          <t>A 59981-2018</t>
        </is>
      </c>
      <c r="B1342" s="1" t="n">
        <v>43411</v>
      </c>
      <c r="C1342" s="1" t="n">
        <v>45225</v>
      </c>
      <c r="D1342" t="inlineStr">
        <is>
          <t>JÄMTLANDS LÄN</t>
        </is>
      </c>
      <c r="E1342" t="inlineStr">
        <is>
          <t>RAGUNDA</t>
        </is>
      </c>
      <c r="F1342" t="inlineStr">
        <is>
          <t>SCA</t>
        </is>
      </c>
      <c r="G1342" t="n">
        <v>18.9</v>
      </c>
      <c r="H1342" t="n">
        <v>0</v>
      </c>
      <c r="I1342" t="n">
        <v>0</v>
      </c>
      <c r="J1342" t="n">
        <v>0</v>
      </c>
      <c r="K1342" t="n">
        <v>0</v>
      </c>
      <c r="L1342" t="n">
        <v>0</v>
      </c>
      <c r="M1342" t="n">
        <v>0</v>
      </c>
      <c r="N1342" t="n">
        <v>0</v>
      </c>
      <c r="O1342" t="n">
        <v>0</v>
      </c>
      <c r="P1342" t="n">
        <v>0</v>
      </c>
      <c r="Q1342" t="n">
        <v>0</v>
      </c>
      <c r="R1342" s="2" t="inlineStr"/>
    </row>
    <row r="1343" ht="15" customHeight="1">
      <c r="A1343" t="inlineStr">
        <is>
          <t>A 59986-2018</t>
        </is>
      </c>
      <c r="B1343" s="1" t="n">
        <v>43411</v>
      </c>
      <c r="C1343" s="1" t="n">
        <v>45225</v>
      </c>
      <c r="D1343" t="inlineStr">
        <is>
          <t>JÄMTLANDS LÄN</t>
        </is>
      </c>
      <c r="E1343" t="inlineStr">
        <is>
          <t>STRÖMSUND</t>
        </is>
      </c>
      <c r="F1343" t="inlineStr">
        <is>
          <t>SCA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59997-2018</t>
        </is>
      </c>
      <c r="B1344" s="1" t="n">
        <v>43411</v>
      </c>
      <c r="C1344" s="1" t="n">
        <v>45225</v>
      </c>
      <c r="D1344" t="inlineStr">
        <is>
          <t>JÄMTLANDS LÄN</t>
        </is>
      </c>
      <c r="E1344" t="inlineStr">
        <is>
          <t>STRÖMSUND</t>
        </is>
      </c>
      <c r="F1344" t="inlineStr">
        <is>
          <t>SCA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60001-2018</t>
        </is>
      </c>
      <c r="B1345" s="1" t="n">
        <v>43411</v>
      </c>
      <c r="C1345" s="1" t="n">
        <v>45225</v>
      </c>
      <c r="D1345" t="inlineStr">
        <is>
          <t>JÄMTLANDS LÄN</t>
        </is>
      </c>
      <c r="E1345" t="inlineStr">
        <is>
          <t>STRÖMSUND</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59980-2018</t>
        </is>
      </c>
      <c r="B1346" s="1" t="n">
        <v>43411</v>
      </c>
      <c r="C1346" s="1" t="n">
        <v>45225</v>
      </c>
      <c r="D1346" t="inlineStr">
        <is>
          <t>JÄMTLANDS LÄN</t>
        </is>
      </c>
      <c r="E1346" t="inlineStr">
        <is>
          <t>RAGUNDA</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59991-2018</t>
        </is>
      </c>
      <c r="B1347" s="1" t="n">
        <v>43411</v>
      </c>
      <c r="C1347" s="1" t="n">
        <v>45225</v>
      </c>
      <c r="D1347" t="inlineStr">
        <is>
          <t>JÄMTLANDS LÄN</t>
        </is>
      </c>
      <c r="E1347" t="inlineStr">
        <is>
          <t>RAGUNDA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59996-2018</t>
        </is>
      </c>
      <c r="B1348" s="1" t="n">
        <v>43411</v>
      </c>
      <c r="C1348" s="1" t="n">
        <v>45225</v>
      </c>
      <c r="D1348" t="inlineStr">
        <is>
          <t>JÄMTLANDS LÄN</t>
        </is>
      </c>
      <c r="E1348" t="inlineStr">
        <is>
          <t>STRÖMSUND</t>
        </is>
      </c>
      <c r="F1348" t="inlineStr">
        <is>
          <t>SCA</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60000-2018</t>
        </is>
      </c>
      <c r="B1349" s="1" t="n">
        <v>43411</v>
      </c>
      <c r="C1349" s="1" t="n">
        <v>45225</v>
      </c>
      <c r="D1349" t="inlineStr">
        <is>
          <t>JÄMTLANDS LÄN</t>
        </is>
      </c>
      <c r="E1349" t="inlineStr">
        <is>
          <t>STRÖMSUND</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60210-2018</t>
        </is>
      </c>
      <c r="B1350" s="1" t="n">
        <v>43412</v>
      </c>
      <c r="C1350" s="1" t="n">
        <v>45225</v>
      </c>
      <c r="D1350" t="inlineStr">
        <is>
          <t>JÄMTLANDS LÄN</t>
        </is>
      </c>
      <c r="E1350" t="inlineStr">
        <is>
          <t>STRÖMSUND</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60253-2018</t>
        </is>
      </c>
      <c r="B1351" s="1" t="n">
        <v>43412</v>
      </c>
      <c r="C1351" s="1" t="n">
        <v>45225</v>
      </c>
      <c r="D1351" t="inlineStr">
        <is>
          <t>JÄMTLANDS LÄN</t>
        </is>
      </c>
      <c r="E1351" t="inlineStr">
        <is>
          <t>KROKOM</t>
        </is>
      </c>
      <c r="F1351" t="inlineStr">
        <is>
          <t>Övriga Aktiebolag</t>
        </is>
      </c>
      <c r="G1351" t="n">
        <v>33.6</v>
      </c>
      <c r="H1351" t="n">
        <v>0</v>
      </c>
      <c r="I1351" t="n">
        <v>0</v>
      </c>
      <c r="J1351" t="n">
        <v>0</v>
      </c>
      <c r="K1351" t="n">
        <v>0</v>
      </c>
      <c r="L1351" t="n">
        <v>0</v>
      </c>
      <c r="M1351" t="n">
        <v>0</v>
      </c>
      <c r="N1351" t="n">
        <v>0</v>
      </c>
      <c r="O1351" t="n">
        <v>0</v>
      </c>
      <c r="P1351" t="n">
        <v>0</v>
      </c>
      <c r="Q1351" t="n">
        <v>0</v>
      </c>
      <c r="R1351" s="2" t="inlineStr"/>
    </row>
    <row r="1352" ht="15" customHeight="1">
      <c r="A1352" t="inlineStr">
        <is>
          <t>A 61191-2018</t>
        </is>
      </c>
      <c r="B1352" s="1" t="n">
        <v>43412</v>
      </c>
      <c r="C1352" s="1" t="n">
        <v>45225</v>
      </c>
      <c r="D1352" t="inlineStr">
        <is>
          <t>JÄMTLANDS LÄN</t>
        </is>
      </c>
      <c r="E1352" t="inlineStr">
        <is>
          <t>KROKOM</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60131-2018</t>
        </is>
      </c>
      <c r="B1353" s="1" t="n">
        <v>43412</v>
      </c>
      <c r="C1353" s="1" t="n">
        <v>45225</v>
      </c>
      <c r="D1353" t="inlineStr">
        <is>
          <t>JÄMTLANDS LÄN</t>
        </is>
      </c>
      <c r="E1353" t="inlineStr">
        <is>
          <t>STRÖMSUND</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60205-2018</t>
        </is>
      </c>
      <c r="B1354" s="1" t="n">
        <v>43412</v>
      </c>
      <c r="C1354" s="1" t="n">
        <v>45225</v>
      </c>
      <c r="D1354" t="inlineStr">
        <is>
          <t>JÄMTLANDS LÄN</t>
        </is>
      </c>
      <c r="E1354" t="inlineStr">
        <is>
          <t>STRÖMSUND</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61055-2018</t>
        </is>
      </c>
      <c r="B1355" s="1" t="n">
        <v>43412</v>
      </c>
      <c r="C1355" s="1" t="n">
        <v>45225</v>
      </c>
      <c r="D1355" t="inlineStr">
        <is>
          <t>JÄMTLANDS LÄN</t>
        </is>
      </c>
      <c r="E1355" t="inlineStr">
        <is>
          <t>ÖSTERSUND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61197-2018</t>
        </is>
      </c>
      <c r="B1356" s="1" t="n">
        <v>43412</v>
      </c>
      <c r="C1356" s="1" t="n">
        <v>45225</v>
      </c>
      <c r="D1356" t="inlineStr">
        <is>
          <t>JÄMTLANDS LÄN</t>
        </is>
      </c>
      <c r="E1356" t="inlineStr">
        <is>
          <t>KROKOM</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62513-2018</t>
        </is>
      </c>
      <c r="B1357" s="1" t="n">
        <v>43413</v>
      </c>
      <c r="C1357" s="1" t="n">
        <v>45225</v>
      </c>
      <c r="D1357" t="inlineStr">
        <is>
          <t>JÄMTLANDS LÄN</t>
        </is>
      </c>
      <c r="E1357" t="inlineStr">
        <is>
          <t>STRÖMSUND</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62521-2018</t>
        </is>
      </c>
      <c r="B1358" s="1" t="n">
        <v>43413</v>
      </c>
      <c r="C1358" s="1" t="n">
        <v>45225</v>
      </c>
      <c r="D1358" t="inlineStr">
        <is>
          <t>JÄMTLANDS LÄN</t>
        </is>
      </c>
      <c r="E1358" t="inlineStr">
        <is>
          <t>STRÖMSUND</t>
        </is>
      </c>
      <c r="F1358" t="inlineStr">
        <is>
          <t>SCA</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62638-2018</t>
        </is>
      </c>
      <c r="B1359" s="1" t="n">
        <v>43413</v>
      </c>
      <c r="C1359" s="1" t="n">
        <v>45225</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62654-2018</t>
        </is>
      </c>
      <c r="B1360" s="1" t="n">
        <v>43413</v>
      </c>
      <c r="C1360" s="1" t="n">
        <v>45225</v>
      </c>
      <c r="D1360" t="inlineStr">
        <is>
          <t>JÄMTLANDS LÄN</t>
        </is>
      </c>
      <c r="E1360" t="inlineStr">
        <is>
          <t>BRÄCKE</t>
        </is>
      </c>
      <c r="G1360" t="n">
        <v>15.5</v>
      </c>
      <c r="H1360" t="n">
        <v>0</v>
      </c>
      <c r="I1360" t="n">
        <v>0</v>
      </c>
      <c r="J1360" t="n">
        <v>0</v>
      </c>
      <c r="K1360" t="n">
        <v>0</v>
      </c>
      <c r="L1360" t="n">
        <v>0</v>
      </c>
      <c r="M1360" t="n">
        <v>0</v>
      </c>
      <c r="N1360" t="n">
        <v>0</v>
      </c>
      <c r="O1360" t="n">
        <v>0</v>
      </c>
      <c r="P1360" t="n">
        <v>0</v>
      </c>
      <c r="Q1360" t="n">
        <v>0</v>
      </c>
      <c r="R1360" s="2" t="inlineStr"/>
    </row>
    <row r="1361" ht="15" customHeight="1">
      <c r="A1361" t="inlineStr">
        <is>
          <t>A 60276-2018</t>
        </is>
      </c>
      <c r="B1361" s="1" t="n">
        <v>43413</v>
      </c>
      <c r="C1361" s="1" t="n">
        <v>45225</v>
      </c>
      <c r="D1361" t="inlineStr">
        <is>
          <t>JÄMTLANDS LÄN</t>
        </is>
      </c>
      <c r="E1361" t="inlineStr">
        <is>
          <t>BRÄCKE</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61683-2018</t>
        </is>
      </c>
      <c r="B1362" s="1" t="n">
        <v>43413</v>
      </c>
      <c r="C1362" s="1" t="n">
        <v>45225</v>
      </c>
      <c r="D1362" t="inlineStr">
        <is>
          <t>JÄMTLANDS LÄN</t>
        </is>
      </c>
      <c r="E1362" t="inlineStr">
        <is>
          <t>RAGUNDA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61879-2018</t>
        </is>
      </c>
      <c r="B1363" s="1" t="n">
        <v>43413</v>
      </c>
      <c r="C1363" s="1" t="n">
        <v>45225</v>
      </c>
      <c r="D1363" t="inlineStr">
        <is>
          <t>JÄMTLANDS LÄN</t>
        </is>
      </c>
      <c r="E1363" t="inlineStr">
        <is>
          <t>KROKOM</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62515-2018</t>
        </is>
      </c>
      <c r="B1364" s="1" t="n">
        <v>43413</v>
      </c>
      <c r="C1364" s="1" t="n">
        <v>45225</v>
      </c>
      <c r="D1364" t="inlineStr">
        <is>
          <t>JÄMTLANDS LÄN</t>
        </is>
      </c>
      <c r="E1364" t="inlineStr">
        <is>
          <t>STRÖMSUND</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62640-2018</t>
        </is>
      </c>
      <c r="B1365" s="1" t="n">
        <v>43413</v>
      </c>
      <c r="C1365" s="1" t="n">
        <v>45225</v>
      </c>
      <c r="D1365" t="inlineStr">
        <is>
          <t>JÄMTLANDS LÄN</t>
        </is>
      </c>
      <c r="E1365" t="inlineStr">
        <is>
          <t>STRÖMSUND</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62713-2018</t>
        </is>
      </c>
      <c r="B1366" s="1" t="n">
        <v>43413</v>
      </c>
      <c r="C1366" s="1" t="n">
        <v>45225</v>
      </c>
      <c r="D1366" t="inlineStr">
        <is>
          <t>JÄMTLANDS LÄN</t>
        </is>
      </c>
      <c r="E1366" t="inlineStr">
        <is>
          <t>KROKOM</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62512-2018</t>
        </is>
      </c>
      <c r="B1367" s="1" t="n">
        <v>43413</v>
      </c>
      <c r="C1367" s="1" t="n">
        <v>45225</v>
      </c>
      <c r="D1367" t="inlineStr">
        <is>
          <t>JÄMTLANDS LÄN</t>
        </is>
      </c>
      <c r="E1367" t="inlineStr">
        <is>
          <t>STRÖMSUND</t>
        </is>
      </c>
      <c r="F1367" t="inlineStr">
        <is>
          <t>SCA</t>
        </is>
      </c>
      <c r="G1367" t="n">
        <v>10.4</v>
      </c>
      <c r="H1367" t="n">
        <v>0</v>
      </c>
      <c r="I1367" t="n">
        <v>0</v>
      </c>
      <c r="J1367" t="n">
        <v>0</v>
      </c>
      <c r="K1367" t="n">
        <v>0</v>
      </c>
      <c r="L1367" t="n">
        <v>0</v>
      </c>
      <c r="M1367" t="n">
        <v>0</v>
      </c>
      <c r="N1367" t="n">
        <v>0</v>
      </c>
      <c r="O1367" t="n">
        <v>0</v>
      </c>
      <c r="P1367" t="n">
        <v>0</v>
      </c>
      <c r="Q1367" t="n">
        <v>0</v>
      </c>
      <c r="R1367" s="2" t="inlineStr"/>
    </row>
    <row r="1368" ht="15" customHeight="1">
      <c r="A1368" t="inlineStr">
        <is>
          <t>A 62647-2018</t>
        </is>
      </c>
      <c r="B1368" s="1" t="n">
        <v>43413</v>
      </c>
      <c r="C1368" s="1" t="n">
        <v>45225</v>
      </c>
      <c r="D1368" t="inlineStr">
        <is>
          <t>JÄMTLANDS LÄN</t>
        </is>
      </c>
      <c r="E1368" t="inlineStr">
        <is>
          <t>STRÖMSUND</t>
        </is>
      </c>
      <c r="F1368" t="inlineStr">
        <is>
          <t>SCA</t>
        </is>
      </c>
      <c r="G1368" t="n">
        <v>9.4</v>
      </c>
      <c r="H1368" t="n">
        <v>0</v>
      </c>
      <c r="I1368" t="n">
        <v>0</v>
      </c>
      <c r="J1368" t="n">
        <v>0</v>
      </c>
      <c r="K1368" t="n">
        <v>0</v>
      </c>
      <c r="L1368" t="n">
        <v>0</v>
      </c>
      <c r="M1368" t="n">
        <v>0</v>
      </c>
      <c r="N1368" t="n">
        <v>0</v>
      </c>
      <c r="O1368" t="n">
        <v>0</v>
      </c>
      <c r="P1368" t="n">
        <v>0</v>
      </c>
      <c r="Q1368" t="n">
        <v>0</v>
      </c>
      <c r="R1368" s="2" t="inlineStr"/>
    </row>
    <row r="1369" ht="15" customHeight="1">
      <c r="A1369" t="inlineStr">
        <is>
          <t>A 62724-2018</t>
        </is>
      </c>
      <c r="B1369" s="1" t="n">
        <v>43413</v>
      </c>
      <c r="C1369" s="1" t="n">
        <v>45225</v>
      </c>
      <c r="D1369" t="inlineStr">
        <is>
          <t>JÄMTLANDS LÄN</t>
        </is>
      </c>
      <c r="E1369" t="inlineStr">
        <is>
          <t>KROKOM</t>
        </is>
      </c>
      <c r="F1369" t="inlineStr">
        <is>
          <t>Övriga Aktiebolag</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62514-2018</t>
        </is>
      </c>
      <c r="B1370" s="1" t="n">
        <v>43413</v>
      </c>
      <c r="C1370" s="1" t="n">
        <v>45225</v>
      </c>
      <c r="D1370" t="inlineStr">
        <is>
          <t>JÄMTLANDS LÄN</t>
        </is>
      </c>
      <c r="E1370" t="inlineStr">
        <is>
          <t>STRÖMSUND</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62639-2018</t>
        </is>
      </c>
      <c r="B1371" s="1" t="n">
        <v>43413</v>
      </c>
      <c r="C1371" s="1" t="n">
        <v>45225</v>
      </c>
      <c r="D1371" t="inlineStr">
        <is>
          <t>JÄMTLANDS LÄN</t>
        </is>
      </c>
      <c r="E1371" t="inlineStr">
        <is>
          <t>STRÖMSUND</t>
        </is>
      </c>
      <c r="F1371" t="inlineStr">
        <is>
          <t>SCA</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62498-2018</t>
        </is>
      </c>
      <c r="B1372" s="1" t="n">
        <v>43414</v>
      </c>
      <c r="C1372" s="1" t="n">
        <v>45225</v>
      </c>
      <c r="D1372" t="inlineStr">
        <is>
          <t>JÄMTLANDS LÄN</t>
        </is>
      </c>
      <c r="E1372" t="inlineStr">
        <is>
          <t>STRÖMSUND</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62449-2018</t>
        </is>
      </c>
      <c r="B1373" s="1" t="n">
        <v>43415</v>
      </c>
      <c r="C1373" s="1" t="n">
        <v>45225</v>
      </c>
      <c r="D1373" t="inlineStr">
        <is>
          <t>JÄMTLANDS LÄN</t>
        </is>
      </c>
      <c r="E1373" t="inlineStr">
        <is>
          <t>BRÄCKE</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62016-2018</t>
        </is>
      </c>
      <c r="B1374" s="1" t="n">
        <v>43416</v>
      </c>
      <c r="C1374" s="1" t="n">
        <v>45225</v>
      </c>
      <c r="D1374" t="inlineStr">
        <is>
          <t>JÄMTLANDS LÄN</t>
        </is>
      </c>
      <c r="E1374" t="inlineStr">
        <is>
          <t>HÄRJEDALEN</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63555-2018</t>
        </is>
      </c>
      <c r="B1375" s="1" t="n">
        <v>43416</v>
      </c>
      <c r="C1375" s="1" t="n">
        <v>45225</v>
      </c>
      <c r="D1375" t="inlineStr">
        <is>
          <t>JÄMTLANDS LÄN</t>
        </is>
      </c>
      <c r="E1375" t="inlineStr">
        <is>
          <t>BRÄCKE</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59178-2018</t>
        </is>
      </c>
      <c r="B1376" s="1" t="n">
        <v>43417</v>
      </c>
      <c r="C1376" s="1" t="n">
        <v>45225</v>
      </c>
      <c r="D1376" t="inlineStr">
        <is>
          <t>JÄMTLANDS LÄN</t>
        </is>
      </c>
      <c r="E1376" t="inlineStr">
        <is>
          <t>STRÖMSUND</t>
        </is>
      </c>
      <c r="F1376" t="inlineStr">
        <is>
          <t>Holmen skog AB</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59212-2018</t>
        </is>
      </c>
      <c r="B1377" s="1" t="n">
        <v>43417</v>
      </c>
      <c r="C1377" s="1" t="n">
        <v>45225</v>
      </c>
      <c r="D1377" t="inlineStr">
        <is>
          <t>JÄMTLANDS LÄN</t>
        </is>
      </c>
      <c r="E1377" t="inlineStr">
        <is>
          <t>BRÄCKE</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61994-2018</t>
        </is>
      </c>
      <c r="B1378" s="1" t="n">
        <v>43417</v>
      </c>
      <c r="C1378" s="1" t="n">
        <v>45225</v>
      </c>
      <c r="D1378" t="inlineStr">
        <is>
          <t>JÄMTLANDS LÄN</t>
        </is>
      </c>
      <c r="E1378" t="inlineStr">
        <is>
          <t>KROKOM</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62807-2018</t>
        </is>
      </c>
      <c r="B1379" s="1" t="n">
        <v>43417</v>
      </c>
      <c r="C1379" s="1" t="n">
        <v>45225</v>
      </c>
      <c r="D1379" t="inlineStr">
        <is>
          <t>JÄMTLANDS LÄN</t>
        </is>
      </c>
      <c r="E1379" t="inlineStr">
        <is>
          <t>STRÖMSUND</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59358-2018</t>
        </is>
      </c>
      <c r="B1380" s="1" t="n">
        <v>43418</v>
      </c>
      <c r="C1380" s="1" t="n">
        <v>45225</v>
      </c>
      <c r="D1380" t="inlineStr">
        <is>
          <t>JÄMTLANDS LÄN</t>
        </is>
      </c>
      <c r="E1380" t="inlineStr">
        <is>
          <t>HÄRJEDALEN</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59396-2018</t>
        </is>
      </c>
      <c r="B1381" s="1" t="n">
        <v>43418</v>
      </c>
      <c r="C1381" s="1" t="n">
        <v>45225</v>
      </c>
      <c r="D1381" t="inlineStr">
        <is>
          <t>JÄMTLANDS LÄN</t>
        </is>
      </c>
      <c r="E1381" t="inlineStr">
        <is>
          <t>HÄRJEDALEN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59398-2018</t>
        </is>
      </c>
      <c r="B1382" s="1" t="n">
        <v>43418</v>
      </c>
      <c r="C1382" s="1" t="n">
        <v>45225</v>
      </c>
      <c r="D1382" t="inlineStr">
        <is>
          <t>JÄMTLANDS LÄN</t>
        </is>
      </c>
      <c r="E1382" t="inlineStr">
        <is>
          <t>HÄRJEDALEN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63072-2018</t>
        </is>
      </c>
      <c r="B1383" s="1" t="n">
        <v>43418</v>
      </c>
      <c r="C1383" s="1" t="n">
        <v>45225</v>
      </c>
      <c r="D1383" t="inlineStr">
        <is>
          <t>JÄMTLANDS LÄN</t>
        </is>
      </c>
      <c r="E1383" t="inlineStr">
        <is>
          <t>RAGUNDA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63100-2018</t>
        </is>
      </c>
      <c r="B1384" s="1" t="n">
        <v>43418</v>
      </c>
      <c r="C1384" s="1" t="n">
        <v>45225</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63160-2018</t>
        </is>
      </c>
      <c r="B1385" s="1" t="n">
        <v>43418</v>
      </c>
      <c r="C1385" s="1" t="n">
        <v>45225</v>
      </c>
      <c r="D1385" t="inlineStr">
        <is>
          <t>JÄMTLANDS LÄN</t>
        </is>
      </c>
      <c r="E1385" t="inlineStr">
        <is>
          <t>HÄRJEDALEN</t>
        </is>
      </c>
      <c r="G1385" t="n">
        <v>22.6</v>
      </c>
      <c r="H1385" t="n">
        <v>0</v>
      </c>
      <c r="I1385" t="n">
        <v>0</v>
      </c>
      <c r="J1385" t="n">
        <v>0</v>
      </c>
      <c r="K1385" t="n">
        <v>0</v>
      </c>
      <c r="L1385" t="n">
        <v>0</v>
      </c>
      <c r="M1385" t="n">
        <v>0</v>
      </c>
      <c r="N1385" t="n">
        <v>0</v>
      </c>
      <c r="O1385" t="n">
        <v>0</v>
      </c>
      <c r="P1385" t="n">
        <v>0</v>
      </c>
      <c r="Q1385" t="n">
        <v>0</v>
      </c>
      <c r="R1385" s="2" t="inlineStr"/>
    </row>
    <row r="1386" ht="15" customHeight="1">
      <c r="A1386" t="inlineStr">
        <is>
          <t>A 59916-2018</t>
        </is>
      </c>
      <c r="B1386" s="1" t="n">
        <v>43419</v>
      </c>
      <c r="C1386" s="1" t="n">
        <v>45225</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59923-2018</t>
        </is>
      </c>
      <c r="B1387" s="1" t="n">
        <v>43419</v>
      </c>
      <c r="C1387" s="1" t="n">
        <v>45225</v>
      </c>
      <c r="D1387" t="inlineStr">
        <is>
          <t>JÄMTLANDS LÄN</t>
        </is>
      </c>
      <c r="E1387" t="inlineStr">
        <is>
          <t>STRÖMSUND</t>
        </is>
      </c>
      <c r="F1387" t="inlineStr">
        <is>
          <t>SCA</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59931-2018</t>
        </is>
      </c>
      <c r="B1388" s="1" t="n">
        <v>43419</v>
      </c>
      <c r="C1388" s="1" t="n">
        <v>45225</v>
      </c>
      <c r="D1388" t="inlineStr">
        <is>
          <t>JÄMTLANDS LÄN</t>
        </is>
      </c>
      <c r="E1388" t="inlineStr">
        <is>
          <t>STRÖMSUND</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64205-2018</t>
        </is>
      </c>
      <c r="B1389" s="1" t="n">
        <v>43419</v>
      </c>
      <c r="C1389" s="1" t="n">
        <v>45225</v>
      </c>
      <c r="D1389" t="inlineStr">
        <is>
          <t>JÄMTLANDS LÄN</t>
        </is>
      </c>
      <c r="E1389" t="inlineStr">
        <is>
          <t>RAGUNDA</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64473-2018</t>
        </is>
      </c>
      <c r="B1390" s="1" t="n">
        <v>43419</v>
      </c>
      <c r="C1390" s="1" t="n">
        <v>45225</v>
      </c>
      <c r="D1390" t="inlineStr">
        <is>
          <t>JÄMTLANDS LÄN</t>
        </is>
      </c>
      <c r="E1390" t="inlineStr">
        <is>
          <t>ÖSTERSUND</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59918-2018</t>
        </is>
      </c>
      <c r="B1391" s="1" t="n">
        <v>43419</v>
      </c>
      <c r="C1391" s="1" t="n">
        <v>45225</v>
      </c>
      <c r="D1391" t="inlineStr">
        <is>
          <t>JÄMTLANDS LÄN</t>
        </is>
      </c>
      <c r="E1391" t="inlineStr">
        <is>
          <t>STRÖMSUND</t>
        </is>
      </c>
      <c r="F1391" t="inlineStr">
        <is>
          <t>SCA</t>
        </is>
      </c>
      <c r="G1391" t="n">
        <v>6.9</v>
      </c>
      <c r="H1391" t="n">
        <v>0</v>
      </c>
      <c r="I1391" t="n">
        <v>0</v>
      </c>
      <c r="J1391" t="n">
        <v>0</v>
      </c>
      <c r="K1391" t="n">
        <v>0</v>
      </c>
      <c r="L1391" t="n">
        <v>0</v>
      </c>
      <c r="M1391" t="n">
        <v>0</v>
      </c>
      <c r="N1391" t="n">
        <v>0</v>
      </c>
      <c r="O1391" t="n">
        <v>0</v>
      </c>
      <c r="P1391" t="n">
        <v>0</v>
      </c>
      <c r="Q1391" t="n">
        <v>0</v>
      </c>
      <c r="R1391" s="2" t="inlineStr"/>
    </row>
    <row r="1392" ht="15" customHeight="1">
      <c r="A1392" t="inlineStr">
        <is>
          <t>A 59927-2018</t>
        </is>
      </c>
      <c r="B1392" s="1" t="n">
        <v>43419</v>
      </c>
      <c r="C1392" s="1" t="n">
        <v>45225</v>
      </c>
      <c r="D1392" t="inlineStr">
        <is>
          <t>JÄMTLANDS LÄN</t>
        </is>
      </c>
      <c r="E1392" t="inlineStr">
        <is>
          <t>STRÖMSUND</t>
        </is>
      </c>
      <c r="F1392" t="inlineStr">
        <is>
          <t>SCA</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59683-2018</t>
        </is>
      </c>
      <c r="B1393" s="1" t="n">
        <v>43419</v>
      </c>
      <c r="C1393" s="1" t="n">
        <v>45225</v>
      </c>
      <c r="D1393" t="inlineStr">
        <is>
          <t>JÄMTLANDS LÄN</t>
        </is>
      </c>
      <c r="E1393" t="inlineStr">
        <is>
          <t>HÄRJEDALEN</t>
        </is>
      </c>
      <c r="F1393" t="inlineStr">
        <is>
          <t>Bergvik skog väst AB</t>
        </is>
      </c>
      <c r="G1393" t="n">
        <v>6.2</v>
      </c>
      <c r="H1393" t="n">
        <v>0</v>
      </c>
      <c r="I1393" t="n">
        <v>0</v>
      </c>
      <c r="J1393" t="n">
        <v>0</v>
      </c>
      <c r="K1393" t="n">
        <v>0</v>
      </c>
      <c r="L1393" t="n">
        <v>0</v>
      </c>
      <c r="M1393" t="n">
        <v>0</v>
      </c>
      <c r="N1393" t="n">
        <v>0</v>
      </c>
      <c r="O1393" t="n">
        <v>0</v>
      </c>
      <c r="P1393" t="n">
        <v>0</v>
      </c>
      <c r="Q1393" t="n">
        <v>0</v>
      </c>
      <c r="R1393" s="2" t="inlineStr"/>
    </row>
    <row r="1394" ht="15" customHeight="1">
      <c r="A1394" t="inlineStr">
        <is>
          <t>A 59898-2018</t>
        </is>
      </c>
      <c r="B1394" s="1" t="n">
        <v>43419</v>
      </c>
      <c r="C1394" s="1" t="n">
        <v>45225</v>
      </c>
      <c r="D1394" t="inlineStr">
        <is>
          <t>JÄMTLANDS LÄN</t>
        </is>
      </c>
      <c r="E1394" t="inlineStr">
        <is>
          <t>BERG</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59914-2018</t>
        </is>
      </c>
      <c r="B1395" s="1" t="n">
        <v>43419</v>
      </c>
      <c r="C1395" s="1" t="n">
        <v>45225</v>
      </c>
      <c r="D1395" t="inlineStr">
        <is>
          <t>JÄMTLANDS LÄN</t>
        </is>
      </c>
      <c r="E1395" t="inlineStr">
        <is>
          <t>STRÖMSUND</t>
        </is>
      </c>
      <c r="F1395" t="inlineStr">
        <is>
          <t>SCA</t>
        </is>
      </c>
      <c r="G1395" t="n">
        <v>14.2</v>
      </c>
      <c r="H1395" t="n">
        <v>0</v>
      </c>
      <c r="I1395" t="n">
        <v>0</v>
      </c>
      <c r="J1395" t="n">
        <v>0</v>
      </c>
      <c r="K1395" t="n">
        <v>0</v>
      </c>
      <c r="L1395" t="n">
        <v>0</v>
      </c>
      <c r="M1395" t="n">
        <v>0</v>
      </c>
      <c r="N1395" t="n">
        <v>0</v>
      </c>
      <c r="O1395" t="n">
        <v>0</v>
      </c>
      <c r="P1395" t="n">
        <v>0</v>
      </c>
      <c r="Q1395" t="n">
        <v>0</v>
      </c>
      <c r="R1395" s="2" t="inlineStr"/>
    </row>
    <row r="1396" ht="15" customHeight="1">
      <c r="A1396" t="inlineStr">
        <is>
          <t>A 59921-2018</t>
        </is>
      </c>
      <c r="B1396" s="1" t="n">
        <v>43419</v>
      </c>
      <c r="C1396" s="1" t="n">
        <v>45225</v>
      </c>
      <c r="D1396" t="inlineStr">
        <is>
          <t>JÄMTLANDS LÄN</t>
        </is>
      </c>
      <c r="E1396" t="inlineStr">
        <is>
          <t>STRÖMSUND</t>
        </is>
      </c>
      <c r="F1396" t="inlineStr">
        <is>
          <t>SCA</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59929-2018</t>
        </is>
      </c>
      <c r="B1397" s="1" t="n">
        <v>43419</v>
      </c>
      <c r="C1397" s="1" t="n">
        <v>45225</v>
      </c>
      <c r="D1397" t="inlineStr">
        <is>
          <t>JÄMTLANDS LÄN</t>
        </is>
      </c>
      <c r="E1397" t="inlineStr">
        <is>
          <t>STRÖMSUND</t>
        </is>
      </c>
      <c r="F1397" t="inlineStr">
        <is>
          <t>SCA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59751-2018</t>
        </is>
      </c>
      <c r="B1398" s="1" t="n">
        <v>43419</v>
      </c>
      <c r="C1398" s="1" t="n">
        <v>45225</v>
      </c>
      <c r="D1398" t="inlineStr">
        <is>
          <t>JÄMTLANDS LÄN</t>
        </is>
      </c>
      <c r="E1398" t="inlineStr">
        <is>
          <t>HÄRJEDALEN</t>
        </is>
      </c>
      <c r="F1398" t="inlineStr">
        <is>
          <t>Bergvik skog väst AB</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59919-2018</t>
        </is>
      </c>
      <c r="B1399" s="1" t="n">
        <v>43419</v>
      </c>
      <c r="C1399" s="1" t="n">
        <v>45225</v>
      </c>
      <c r="D1399" t="inlineStr">
        <is>
          <t>JÄMTLANDS LÄN</t>
        </is>
      </c>
      <c r="E1399" t="inlineStr">
        <is>
          <t>STRÖMSUND</t>
        </is>
      </c>
      <c r="F1399" t="inlineStr">
        <is>
          <t>SCA</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59928-2018</t>
        </is>
      </c>
      <c r="B1400" s="1" t="n">
        <v>43419</v>
      </c>
      <c r="C1400" s="1" t="n">
        <v>45225</v>
      </c>
      <c r="D1400" t="inlineStr">
        <is>
          <t>JÄMTLANDS LÄN</t>
        </is>
      </c>
      <c r="E1400" t="inlineStr">
        <is>
          <t>STRÖMSUND</t>
        </is>
      </c>
      <c r="F1400" t="inlineStr">
        <is>
          <t>SCA</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59947-2018</t>
        </is>
      </c>
      <c r="B1401" s="1" t="n">
        <v>43420</v>
      </c>
      <c r="C1401" s="1" t="n">
        <v>45225</v>
      </c>
      <c r="D1401" t="inlineStr">
        <is>
          <t>JÄMTLANDS LÄN</t>
        </is>
      </c>
      <c r="E1401" t="inlineStr">
        <is>
          <t>BRÄCKE</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60086-2018</t>
        </is>
      </c>
      <c r="B1402" s="1" t="n">
        <v>43420</v>
      </c>
      <c r="C1402" s="1" t="n">
        <v>45225</v>
      </c>
      <c r="D1402" t="inlineStr">
        <is>
          <t>JÄMTLANDS LÄN</t>
        </is>
      </c>
      <c r="E1402" t="inlineStr">
        <is>
          <t>HÄRJEDALEN</t>
        </is>
      </c>
      <c r="F1402" t="inlineStr">
        <is>
          <t>Bergvik skog väst AB</t>
        </is>
      </c>
      <c r="G1402" t="n">
        <v>25.8</v>
      </c>
      <c r="H1402" t="n">
        <v>0</v>
      </c>
      <c r="I1402" t="n">
        <v>0</v>
      </c>
      <c r="J1402" t="n">
        <v>0</v>
      </c>
      <c r="K1402" t="n">
        <v>0</v>
      </c>
      <c r="L1402" t="n">
        <v>0</v>
      </c>
      <c r="M1402" t="n">
        <v>0</v>
      </c>
      <c r="N1402" t="n">
        <v>0</v>
      </c>
      <c r="O1402" t="n">
        <v>0</v>
      </c>
      <c r="P1402" t="n">
        <v>0</v>
      </c>
      <c r="Q1402" t="n">
        <v>0</v>
      </c>
      <c r="R1402" s="2" t="inlineStr"/>
    </row>
    <row r="1403" ht="15" customHeight="1">
      <c r="A1403" t="inlineStr">
        <is>
          <t>A 60348-2018</t>
        </is>
      </c>
      <c r="B1403" s="1" t="n">
        <v>43420</v>
      </c>
      <c r="C1403" s="1" t="n">
        <v>45225</v>
      </c>
      <c r="D1403" t="inlineStr">
        <is>
          <t>JÄMTLANDS LÄN</t>
        </is>
      </c>
      <c r="E1403" t="inlineStr">
        <is>
          <t>HÄRJEDALEN</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60511-2018</t>
        </is>
      </c>
      <c r="B1404" s="1" t="n">
        <v>43420</v>
      </c>
      <c r="C1404" s="1" t="n">
        <v>45225</v>
      </c>
      <c r="D1404" t="inlineStr">
        <is>
          <t>JÄMTLANDS LÄN</t>
        </is>
      </c>
      <c r="E1404" t="inlineStr">
        <is>
          <t>KROKOM</t>
        </is>
      </c>
      <c r="F1404" t="inlineStr">
        <is>
          <t>Övriga Aktiebolag</t>
        </is>
      </c>
      <c r="G1404" t="n">
        <v>5.8</v>
      </c>
      <c r="H1404" t="n">
        <v>0</v>
      </c>
      <c r="I1404" t="n">
        <v>0</v>
      </c>
      <c r="J1404" t="n">
        <v>0</v>
      </c>
      <c r="K1404" t="n">
        <v>0</v>
      </c>
      <c r="L1404" t="n">
        <v>0</v>
      </c>
      <c r="M1404" t="n">
        <v>0</v>
      </c>
      <c r="N1404" t="n">
        <v>0</v>
      </c>
      <c r="O1404" t="n">
        <v>0</v>
      </c>
      <c r="P1404" t="n">
        <v>0</v>
      </c>
      <c r="Q1404" t="n">
        <v>0</v>
      </c>
      <c r="R1404" s="2" t="inlineStr"/>
    </row>
    <row r="1405" ht="15" customHeight="1">
      <c r="A1405" t="inlineStr">
        <is>
          <t>A 61036-2018</t>
        </is>
      </c>
      <c r="B1405" s="1" t="n">
        <v>43423</v>
      </c>
      <c r="C1405" s="1" t="n">
        <v>45225</v>
      </c>
      <c r="D1405" t="inlineStr">
        <is>
          <t>JÄMTLANDS LÄN</t>
        </is>
      </c>
      <c r="E1405" t="inlineStr">
        <is>
          <t>RAGUNDA</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61198-2018</t>
        </is>
      </c>
      <c r="B1406" s="1" t="n">
        <v>43423</v>
      </c>
      <c r="C1406" s="1" t="n">
        <v>45225</v>
      </c>
      <c r="D1406" t="inlineStr">
        <is>
          <t>JÄMTLANDS LÄN</t>
        </is>
      </c>
      <c r="E1406" t="inlineStr">
        <is>
          <t>ÅRE</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61002-2018</t>
        </is>
      </c>
      <c r="B1407" s="1" t="n">
        <v>43423</v>
      </c>
      <c r="C1407" s="1" t="n">
        <v>45225</v>
      </c>
      <c r="D1407" t="inlineStr">
        <is>
          <t>JÄMTLANDS LÄN</t>
        </is>
      </c>
      <c r="E1407" t="inlineStr">
        <is>
          <t>ÅRE</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61032-2018</t>
        </is>
      </c>
      <c r="B1408" s="1" t="n">
        <v>43423</v>
      </c>
      <c r="C1408" s="1" t="n">
        <v>45225</v>
      </c>
      <c r="D1408" t="inlineStr">
        <is>
          <t>JÄMTLANDS LÄN</t>
        </is>
      </c>
      <c r="E1408" t="inlineStr">
        <is>
          <t>ÅRE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61054-2018</t>
        </is>
      </c>
      <c r="B1409" s="1" t="n">
        <v>43423</v>
      </c>
      <c r="C1409" s="1" t="n">
        <v>45225</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61223-2018</t>
        </is>
      </c>
      <c r="B1410" s="1" t="n">
        <v>43423</v>
      </c>
      <c r="C1410" s="1" t="n">
        <v>45225</v>
      </c>
      <c r="D1410" t="inlineStr">
        <is>
          <t>JÄMTLANDS LÄN</t>
        </is>
      </c>
      <c r="E1410" t="inlineStr">
        <is>
          <t>BERG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61261-2018</t>
        </is>
      </c>
      <c r="B1411" s="1" t="n">
        <v>43423</v>
      </c>
      <c r="C1411" s="1" t="n">
        <v>45225</v>
      </c>
      <c r="D1411" t="inlineStr">
        <is>
          <t>JÄMTLANDS LÄN</t>
        </is>
      </c>
      <c r="E1411" t="inlineStr">
        <is>
          <t>KROKOM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61015-2018</t>
        </is>
      </c>
      <c r="B1412" s="1" t="n">
        <v>43423</v>
      </c>
      <c r="C1412" s="1" t="n">
        <v>45225</v>
      </c>
      <c r="D1412" t="inlineStr">
        <is>
          <t>JÄMTLANDS LÄN</t>
        </is>
      </c>
      <c r="E1412" t="inlineStr">
        <is>
          <t>ÅRE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61062-2018</t>
        </is>
      </c>
      <c r="B1413" s="1" t="n">
        <v>43423</v>
      </c>
      <c r="C1413" s="1" t="n">
        <v>45225</v>
      </c>
      <c r="D1413" t="inlineStr">
        <is>
          <t>JÄMTLANDS LÄN</t>
        </is>
      </c>
      <c r="E1413" t="inlineStr">
        <is>
          <t>ÅRE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61262-2018</t>
        </is>
      </c>
      <c r="B1414" s="1" t="n">
        <v>43423</v>
      </c>
      <c r="C1414" s="1" t="n">
        <v>45225</v>
      </c>
      <c r="D1414" t="inlineStr">
        <is>
          <t>JÄMTLANDS LÄN</t>
        </is>
      </c>
      <c r="E1414" t="inlineStr">
        <is>
          <t>KROKOM</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61016-2018</t>
        </is>
      </c>
      <c r="B1415" s="1" t="n">
        <v>43423</v>
      </c>
      <c r="C1415" s="1" t="n">
        <v>45225</v>
      </c>
      <c r="D1415" t="inlineStr">
        <is>
          <t>JÄMTLANDS LÄN</t>
        </is>
      </c>
      <c r="E1415" t="inlineStr">
        <is>
          <t>HÄRJEDALEN</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61282-2018</t>
        </is>
      </c>
      <c r="B1416" s="1" t="n">
        <v>43423</v>
      </c>
      <c r="C1416" s="1" t="n">
        <v>45225</v>
      </c>
      <c r="D1416" t="inlineStr">
        <is>
          <t>JÄMTLANDS LÄN</t>
        </is>
      </c>
      <c r="E1416" t="inlineStr">
        <is>
          <t>STRÖMSUND</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64738-2018</t>
        </is>
      </c>
      <c r="B1417" s="1" t="n">
        <v>43423</v>
      </c>
      <c r="C1417" s="1" t="n">
        <v>45225</v>
      </c>
      <c r="D1417" t="inlineStr">
        <is>
          <t>JÄMTLANDS LÄN</t>
        </is>
      </c>
      <c r="E1417" t="inlineStr">
        <is>
          <t>RAGUNDA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65165-2018</t>
        </is>
      </c>
      <c r="B1418" s="1" t="n">
        <v>43423</v>
      </c>
      <c r="C1418" s="1" t="n">
        <v>45225</v>
      </c>
      <c r="D1418" t="inlineStr">
        <is>
          <t>JÄMTLANDS LÄN</t>
        </is>
      </c>
      <c r="E1418" t="inlineStr">
        <is>
          <t>ÖSTERSUND</t>
        </is>
      </c>
      <c r="G1418" t="n">
        <v>19.9</v>
      </c>
      <c r="H1418" t="n">
        <v>0</v>
      </c>
      <c r="I1418" t="n">
        <v>0</v>
      </c>
      <c r="J1418" t="n">
        <v>0</v>
      </c>
      <c r="K1418" t="n">
        <v>0</v>
      </c>
      <c r="L1418" t="n">
        <v>0</v>
      </c>
      <c r="M1418" t="n">
        <v>0</v>
      </c>
      <c r="N1418" t="n">
        <v>0</v>
      </c>
      <c r="O1418" t="n">
        <v>0</v>
      </c>
      <c r="P1418" t="n">
        <v>0</v>
      </c>
      <c r="Q1418" t="n">
        <v>0</v>
      </c>
      <c r="R1418" s="2" t="inlineStr"/>
    </row>
    <row r="1419" ht="15" customHeight="1">
      <c r="A1419" t="inlineStr">
        <is>
          <t>A 61499-2018</t>
        </is>
      </c>
      <c r="B1419" s="1" t="n">
        <v>43424</v>
      </c>
      <c r="C1419" s="1" t="n">
        <v>45225</v>
      </c>
      <c r="D1419" t="inlineStr">
        <is>
          <t>JÄMTLANDS LÄN</t>
        </is>
      </c>
      <c r="E1419" t="inlineStr">
        <is>
          <t>ÅRE</t>
        </is>
      </c>
      <c r="G1419" t="n">
        <v>20.6</v>
      </c>
      <c r="H1419" t="n">
        <v>0</v>
      </c>
      <c r="I1419" t="n">
        <v>0</v>
      </c>
      <c r="J1419" t="n">
        <v>0</v>
      </c>
      <c r="K1419" t="n">
        <v>0</v>
      </c>
      <c r="L1419" t="n">
        <v>0</v>
      </c>
      <c r="M1419" t="n">
        <v>0</v>
      </c>
      <c r="N1419" t="n">
        <v>0</v>
      </c>
      <c r="O1419" t="n">
        <v>0</v>
      </c>
      <c r="P1419" t="n">
        <v>0</v>
      </c>
      <c r="Q1419" t="n">
        <v>0</v>
      </c>
      <c r="R1419" s="2" t="inlineStr"/>
    </row>
    <row r="1420" ht="15" customHeight="1">
      <c r="A1420" t="inlineStr">
        <is>
          <t>A 61651-2018</t>
        </is>
      </c>
      <c r="B1420" s="1" t="n">
        <v>43424</v>
      </c>
      <c r="C1420" s="1" t="n">
        <v>45225</v>
      </c>
      <c r="D1420" t="inlineStr">
        <is>
          <t>JÄMTLANDS LÄN</t>
        </is>
      </c>
      <c r="E1420" t="inlineStr">
        <is>
          <t>STRÖMSUND</t>
        </is>
      </c>
      <c r="F1420" t="inlineStr">
        <is>
          <t>SCA</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61508-2018</t>
        </is>
      </c>
      <c r="B1421" s="1" t="n">
        <v>43424</v>
      </c>
      <c r="C1421" s="1" t="n">
        <v>45225</v>
      </c>
      <c r="D1421" t="inlineStr">
        <is>
          <t>JÄMTLANDS LÄN</t>
        </is>
      </c>
      <c r="E1421" t="inlineStr">
        <is>
          <t>ÅRE</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61652-2018</t>
        </is>
      </c>
      <c r="B1422" s="1" t="n">
        <v>43424</v>
      </c>
      <c r="C1422" s="1" t="n">
        <v>45225</v>
      </c>
      <c r="D1422" t="inlineStr">
        <is>
          <t>JÄMTLANDS LÄN</t>
        </is>
      </c>
      <c r="E1422" t="inlineStr">
        <is>
          <t>STRÖMSUND</t>
        </is>
      </c>
      <c r="F1422" t="inlineStr">
        <is>
          <t>SCA</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61822-2018</t>
        </is>
      </c>
      <c r="B1423" s="1" t="n">
        <v>43425</v>
      </c>
      <c r="C1423" s="1" t="n">
        <v>45225</v>
      </c>
      <c r="D1423" t="inlineStr">
        <is>
          <t>JÄMTLANDS LÄN</t>
        </is>
      </c>
      <c r="E1423" t="inlineStr">
        <is>
          <t>ÖSTERSUND</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61897-2018</t>
        </is>
      </c>
      <c r="B1424" s="1" t="n">
        <v>43425</v>
      </c>
      <c r="C1424" s="1" t="n">
        <v>45225</v>
      </c>
      <c r="D1424" t="inlineStr">
        <is>
          <t>JÄMTLANDS LÄN</t>
        </is>
      </c>
      <c r="E1424" t="inlineStr">
        <is>
          <t>ÅRE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62271-2018</t>
        </is>
      </c>
      <c r="B1425" s="1" t="n">
        <v>43425</v>
      </c>
      <c r="C1425" s="1" t="n">
        <v>45225</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61811-2018</t>
        </is>
      </c>
      <c r="B1426" s="1" t="n">
        <v>43425</v>
      </c>
      <c r="C1426" s="1" t="n">
        <v>45225</v>
      </c>
      <c r="D1426" t="inlineStr">
        <is>
          <t>JÄMTLANDS LÄN</t>
        </is>
      </c>
      <c r="E1426" t="inlineStr">
        <is>
          <t>KROKOM</t>
        </is>
      </c>
      <c r="F1426" t="inlineStr">
        <is>
          <t>Övriga Aktiebolag</t>
        </is>
      </c>
      <c r="G1426" t="n">
        <v>53.4</v>
      </c>
      <c r="H1426" t="n">
        <v>0</v>
      </c>
      <c r="I1426" t="n">
        <v>0</v>
      </c>
      <c r="J1426" t="n">
        <v>0</v>
      </c>
      <c r="K1426" t="n">
        <v>0</v>
      </c>
      <c r="L1426" t="n">
        <v>0</v>
      </c>
      <c r="M1426" t="n">
        <v>0</v>
      </c>
      <c r="N1426" t="n">
        <v>0</v>
      </c>
      <c r="O1426" t="n">
        <v>0</v>
      </c>
      <c r="P1426" t="n">
        <v>0</v>
      </c>
      <c r="Q1426" t="n">
        <v>0</v>
      </c>
      <c r="R1426" s="2" t="inlineStr"/>
    </row>
    <row r="1427" ht="15" customHeight="1">
      <c r="A1427" t="inlineStr">
        <is>
          <t>A 62167-2018</t>
        </is>
      </c>
      <c r="B1427" s="1" t="n">
        <v>43425</v>
      </c>
      <c r="C1427" s="1" t="n">
        <v>45225</v>
      </c>
      <c r="D1427" t="inlineStr">
        <is>
          <t>JÄMTLANDS LÄN</t>
        </is>
      </c>
      <c r="E1427" t="inlineStr">
        <is>
          <t>ÅRE</t>
        </is>
      </c>
      <c r="G1427" t="n">
        <v>9</v>
      </c>
      <c r="H1427" t="n">
        <v>0</v>
      </c>
      <c r="I1427" t="n">
        <v>0</v>
      </c>
      <c r="J1427" t="n">
        <v>0</v>
      </c>
      <c r="K1427" t="n">
        <v>0</v>
      </c>
      <c r="L1427" t="n">
        <v>0</v>
      </c>
      <c r="M1427" t="n">
        <v>0</v>
      </c>
      <c r="N1427" t="n">
        <v>0</v>
      </c>
      <c r="O1427" t="n">
        <v>0</v>
      </c>
      <c r="P1427" t="n">
        <v>0</v>
      </c>
      <c r="Q1427" t="n">
        <v>0</v>
      </c>
      <c r="R1427" s="2" t="inlineStr"/>
    </row>
    <row r="1428" ht="15" customHeight="1">
      <c r="A1428" t="inlineStr">
        <is>
          <t>A 63207-2018</t>
        </is>
      </c>
      <c r="B1428" s="1" t="n">
        <v>43426</v>
      </c>
      <c r="C1428" s="1" t="n">
        <v>45225</v>
      </c>
      <c r="D1428" t="inlineStr">
        <is>
          <t>JÄMTLANDS LÄN</t>
        </is>
      </c>
      <c r="E1428" t="inlineStr">
        <is>
          <t>HÄRJEDALEN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63274-2018</t>
        </is>
      </c>
      <c r="B1429" s="1" t="n">
        <v>43426</v>
      </c>
      <c r="C1429" s="1" t="n">
        <v>45225</v>
      </c>
      <c r="D1429" t="inlineStr">
        <is>
          <t>JÄMTLANDS LÄN</t>
        </is>
      </c>
      <c r="E1429" t="inlineStr">
        <is>
          <t>STRÖMSUND</t>
        </is>
      </c>
      <c r="F1429" t="inlineStr">
        <is>
          <t>SCA</t>
        </is>
      </c>
      <c r="G1429" t="n">
        <v>13.6</v>
      </c>
      <c r="H1429" t="n">
        <v>0</v>
      </c>
      <c r="I1429" t="n">
        <v>0</v>
      </c>
      <c r="J1429" t="n">
        <v>0</v>
      </c>
      <c r="K1429" t="n">
        <v>0</v>
      </c>
      <c r="L1429" t="n">
        <v>0</v>
      </c>
      <c r="M1429" t="n">
        <v>0</v>
      </c>
      <c r="N1429" t="n">
        <v>0</v>
      </c>
      <c r="O1429" t="n">
        <v>0</v>
      </c>
      <c r="P1429" t="n">
        <v>0</v>
      </c>
      <c r="Q1429" t="n">
        <v>0</v>
      </c>
      <c r="R1429" s="2" t="inlineStr"/>
    </row>
    <row r="1430" ht="15" customHeight="1">
      <c r="A1430" t="inlineStr">
        <is>
          <t>A 62924-2018</t>
        </is>
      </c>
      <c r="B1430" s="1" t="n">
        <v>43426</v>
      </c>
      <c r="C1430" s="1" t="n">
        <v>45225</v>
      </c>
      <c r="D1430" t="inlineStr">
        <is>
          <t>JÄMTLANDS LÄN</t>
        </is>
      </c>
      <c r="E1430" t="inlineStr">
        <is>
          <t>ÖSTERSUND</t>
        </is>
      </c>
      <c r="G1430" t="n">
        <v>4.8</v>
      </c>
      <c r="H1430" t="n">
        <v>0</v>
      </c>
      <c r="I1430" t="n">
        <v>0</v>
      </c>
      <c r="J1430" t="n">
        <v>0</v>
      </c>
      <c r="K1430" t="n">
        <v>0</v>
      </c>
      <c r="L1430" t="n">
        <v>0</v>
      </c>
      <c r="M1430" t="n">
        <v>0</v>
      </c>
      <c r="N1430" t="n">
        <v>0</v>
      </c>
      <c r="O1430" t="n">
        <v>0</v>
      </c>
      <c r="P1430" t="n">
        <v>0</v>
      </c>
      <c r="Q1430" t="n">
        <v>0</v>
      </c>
      <c r="R1430" s="2" t="inlineStr"/>
    </row>
    <row r="1431" ht="15" customHeight="1">
      <c r="A1431" t="inlineStr">
        <is>
          <t>A 62946-2018</t>
        </is>
      </c>
      <c r="B1431" s="1" t="n">
        <v>43426</v>
      </c>
      <c r="C1431" s="1" t="n">
        <v>45225</v>
      </c>
      <c r="D1431" t="inlineStr">
        <is>
          <t>JÄMTLANDS LÄN</t>
        </is>
      </c>
      <c r="E1431" t="inlineStr">
        <is>
          <t>STRÖMSUND</t>
        </is>
      </c>
      <c r="G1431" t="n">
        <v>9.800000000000001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63275-2018</t>
        </is>
      </c>
      <c r="B1432" s="1" t="n">
        <v>43426</v>
      </c>
      <c r="C1432" s="1" t="n">
        <v>45225</v>
      </c>
      <c r="D1432" t="inlineStr">
        <is>
          <t>JÄMTLANDS LÄN</t>
        </is>
      </c>
      <c r="E1432" t="inlineStr">
        <is>
          <t>STRÖMSUND</t>
        </is>
      </c>
      <c r="F1432" t="inlineStr">
        <is>
          <t>SCA</t>
        </is>
      </c>
      <c r="G1432" t="n">
        <v>22.7</v>
      </c>
      <c r="H1432" t="n">
        <v>0</v>
      </c>
      <c r="I1432" t="n">
        <v>0</v>
      </c>
      <c r="J1432" t="n">
        <v>0</v>
      </c>
      <c r="K1432" t="n">
        <v>0</v>
      </c>
      <c r="L1432" t="n">
        <v>0</v>
      </c>
      <c r="M1432" t="n">
        <v>0</v>
      </c>
      <c r="N1432" t="n">
        <v>0</v>
      </c>
      <c r="O1432" t="n">
        <v>0</v>
      </c>
      <c r="P1432" t="n">
        <v>0</v>
      </c>
      <c r="Q1432" t="n">
        <v>0</v>
      </c>
      <c r="R1432" s="2" t="inlineStr"/>
    </row>
    <row r="1433" ht="15" customHeight="1">
      <c r="A1433" t="inlineStr">
        <is>
          <t>A 63277-2018</t>
        </is>
      </c>
      <c r="B1433" s="1" t="n">
        <v>43426</v>
      </c>
      <c r="C1433" s="1" t="n">
        <v>45225</v>
      </c>
      <c r="D1433" t="inlineStr">
        <is>
          <t>JÄMTLANDS LÄN</t>
        </is>
      </c>
      <c r="E1433" t="inlineStr">
        <is>
          <t>STRÖMSUND</t>
        </is>
      </c>
      <c r="F1433" t="inlineStr">
        <is>
          <t>SCA</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62889-2018</t>
        </is>
      </c>
      <c r="B1434" s="1" t="n">
        <v>43426</v>
      </c>
      <c r="C1434" s="1" t="n">
        <v>45225</v>
      </c>
      <c r="D1434" t="inlineStr">
        <is>
          <t>JÄMTLANDS LÄN</t>
        </is>
      </c>
      <c r="E1434" t="inlineStr">
        <is>
          <t>HÄRJEDALEN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63265-2018</t>
        </is>
      </c>
      <c r="B1435" s="1" t="n">
        <v>43426</v>
      </c>
      <c r="C1435" s="1" t="n">
        <v>45225</v>
      </c>
      <c r="D1435" t="inlineStr">
        <is>
          <t>JÄMTLANDS LÄN</t>
        </is>
      </c>
      <c r="E1435" t="inlineStr">
        <is>
          <t>HÄRJEDALEN</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63276-2018</t>
        </is>
      </c>
      <c r="B1436" s="1" t="n">
        <v>43426</v>
      </c>
      <c r="C1436" s="1" t="n">
        <v>45225</v>
      </c>
      <c r="D1436" t="inlineStr">
        <is>
          <t>JÄMTLANDS LÄN</t>
        </is>
      </c>
      <c r="E1436" t="inlineStr">
        <is>
          <t>STRÖMSUND</t>
        </is>
      </c>
      <c r="F1436" t="inlineStr">
        <is>
          <t>SCA</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63635-2018</t>
        </is>
      </c>
      <c r="B1437" s="1" t="n">
        <v>43427</v>
      </c>
      <c r="C1437" s="1" t="n">
        <v>45225</v>
      </c>
      <c r="D1437" t="inlineStr">
        <is>
          <t>JÄMTLANDS LÄN</t>
        </is>
      </c>
      <c r="E1437" t="inlineStr">
        <is>
          <t>STRÖMSUND</t>
        </is>
      </c>
      <c r="G1437" t="n">
        <v>9.4</v>
      </c>
      <c r="H1437" t="n">
        <v>0</v>
      </c>
      <c r="I1437" t="n">
        <v>0</v>
      </c>
      <c r="J1437" t="n">
        <v>0</v>
      </c>
      <c r="K1437" t="n">
        <v>0</v>
      </c>
      <c r="L1437" t="n">
        <v>0</v>
      </c>
      <c r="M1437" t="n">
        <v>0</v>
      </c>
      <c r="N1437" t="n">
        <v>0</v>
      </c>
      <c r="O1437" t="n">
        <v>0</v>
      </c>
      <c r="P1437" t="n">
        <v>0</v>
      </c>
      <c r="Q1437" t="n">
        <v>0</v>
      </c>
      <c r="R1437" s="2" t="inlineStr"/>
    </row>
    <row r="1438" ht="15" customHeight="1">
      <c r="A1438" t="inlineStr">
        <is>
          <t>A 63658-2018</t>
        </is>
      </c>
      <c r="B1438" s="1" t="n">
        <v>43427</v>
      </c>
      <c r="C1438" s="1" t="n">
        <v>45225</v>
      </c>
      <c r="D1438" t="inlineStr">
        <is>
          <t>JÄMTLANDS LÄN</t>
        </is>
      </c>
      <c r="E1438" t="inlineStr">
        <is>
          <t>KROKOM</t>
        </is>
      </c>
      <c r="F1438" t="inlineStr">
        <is>
          <t>Övriga Aktiebolag</t>
        </is>
      </c>
      <c r="G1438" t="n">
        <v>18.9</v>
      </c>
      <c r="H1438" t="n">
        <v>0</v>
      </c>
      <c r="I1438" t="n">
        <v>0</v>
      </c>
      <c r="J1438" t="n">
        <v>0</v>
      </c>
      <c r="K1438" t="n">
        <v>0</v>
      </c>
      <c r="L1438" t="n">
        <v>0</v>
      </c>
      <c r="M1438" t="n">
        <v>0</v>
      </c>
      <c r="N1438" t="n">
        <v>0</v>
      </c>
      <c r="O1438" t="n">
        <v>0</v>
      </c>
      <c r="P1438" t="n">
        <v>0</v>
      </c>
      <c r="Q1438" t="n">
        <v>0</v>
      </c>
      <c r="R1438" s="2" t="inlineStr"/>
    </row>
    <row r="1439" ht="15" customHeight="1">
      <c r="A1439" t="inlineStr">
        <is>
          <t>A 63355-2018</t>
        </is>
      </c>
      <c r="B1439" s="1" t="n">
        <v>43427</v>
      </c>
      <c r="C1439" s="1" t="n">
        <v>45225</v>
      </c>
      <c r="D1439" t="inlineStr">
        <is>
          <t>JÄMTLANDS LÄN</t>
        </is>
      </c>
      <c r="E1439" t="inlineStr">
        <is>
          <t>HÄRJEDALEN</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63570-2018</t>
        </is>
      </c>
      <c r="B1440" s="1" t="n">
        <v>43427</v>
      </c>
      <c r="C1440" s="1" t="n">
        <v>45225</v>
      </c>
      <c r="D1440" t="inlineStr">
        <is>
          <t>JÄMTLANDS LÄN</t>
        </is>
      </c>
      <c r="E1440" t="inlineStr">
        <is>
          <t>RAGUNDA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63573-2018</t>
        </is>
      </c>
      <c r="B1441" s="1" t="n">
        <v>43427</v>
      </c>
      <c r="C1441" s="1" t="n">
        <v>45225</v>
      </c>
      <c r="D1441" t="inlineStr">
        <is>
          <t>JÄMTLANDS LÄN</t>
        </is>
      </c>
      <c r="E1441" t="inlineStr">
        <is>
          <t>RAGUNDA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63721-2018</t>
        </is>
      </c>
      <c r="B1442" s="1" t="n">
        <v>43428</v>
      </c>
      <c r="C1442" s="1" t="n">
        <v>45225</v>
      </c>
      <c r="D1442" t="inlineStr">
        <is>
          <t>JÄMTLANDS LÄN</t>
        </is>
      </c>
      <c r="E1442" t="inlineStr">
        <is>
          <t>ÅRE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63725-2018</t>
        </is>
      </c>
      <c r="B1443" s="1" t="n">
        <v>43428</v>
      </c>
      <c r="C1443" s="1" t="n">
        <v>45225</v>
      </c>
      <c r="D1443" t="inlineStr">
        <is>
          <t>JÄMTLANDS LÄN</t>
        </is>
      </c>
      <c r="E1443" t="inlineStr">
        <is>
          <t>ÅRE</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63726-2018</t>
        </is>
      </c>
      <c r="B1444" s="1" t="n">
        <v>43428</v>
      </c>
      <c r="C1444" s="1" t="n">
        <v>45225</v>
      </c>
      <c r="D1444" t="inlineStr">
        <is>
          <t>JÄMTLANDS LÄN</t>
        </is>
      </c>
      <c r="E1444" t="inlineStr">
        <is>
          <t>ÅRE</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63720-2018</t>
        </is>
      </c>
      <c r="B1445" s="1" t="n">
        <v>43428</v>
      </c>
      <c r="C1445" s="1" t="n">
        <v>45225</v>
      </c>
      <c r="D1445" t="inlineStr">
        <is>
          <t>JÄMTLANDS LÄN</t>
        </is>
      </c>
      <c r="E1445" t="inlineStr">
        <is>
          <t>ÅRE</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63724-2018</t>
        </is>
      </c>
      <c r="B1446" s="1" t="n">
        <v>43428</v>
      </c>
      <c r="C1446" s="1" t="n">
        <v>45225</v>
      </c>
      <c r="D1446" t="inlineStr">
        <is>
          <t>JÄMTLANDS LÄN</t>
        </is>
      </c>
      <c r="E1446" t="inlineStr">
        <is>
          <t>ÅRE</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63977-2018</t>
        </is>
      </c>
      <c r="B1447" s="1" t="n">
        <v>43430</v>
      </c>
      <c r="C1447" s="1" t="n">
        <v>45225</v>
      </c>
      <c r="D1447" t="inlineStr">
        <is>
          <t>JÄMTLANDS LÄN</t>
        </is>
      </c>
      <c r="E1447" t="inlineStr">
        <is>
          <t>BERG</t>
        </is>
      </c>
      <c r="G1447" t="n">
        <v>0</v>
      </c>
      <c r="H1447" t="n">
        <v>0</v>
      </c>
      <c r="I1447" t="n">
        <v>0</v>
      </c>
      <c r="J1447" t="n">
        <v>0</v>
      </c>
      <c r="K1447" t="n">
        <v>0</v>
      </c>
      <c r="L1447" t="n">
        <v>0</v>
      </c>
      <c r="M1447" t="n">
        <v>0</v>
      </c>
      <c r="N1447" t="n">
        <v>0</v>
      </c>
      <c r="O1447" t="n">
        <v>0</v>
      </c>
      <c r="P1447" t="n">
        <v>0</v>
      </c>
      <c r="Q1447" t="n">
        <v>0</v>
      </c>
      <c r="R1447" s="2" t="inlineStr"/>
    </row>
    <row r="1448" ht="15" customHeight="1">
      <c r="A1448" t="inlineStr">
        <is>
          <t>A 64245-2018</t>
        </is>
      </c>
      <c r="B1448" s="1" t="n">
        <v>43430</v>
      </c>
      <c r="C1448" s="1" t="n">
        <v>45225</v>
      </c>
      <c r="D1448" t="inlineStr">
        <is>
          <t>JÄMTLANDS LÄN</t>
        </is>
      </c>
      <c r="E1448" t="inlineStr">
        <is>
          <t>KROKOM</t>
        </is>
      </c>
      <c r="F1448" t="inlineStr">
        <is>
          <t>Övriga Aktiebolag</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66990-2018</t>
        </is>
      </c>
      <c r="B1449" s="1" t="n">
        <v>43431</v>
      </c>
      <c r="C1449" s="1" t="n">
        <v>45225</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67286-2018</t>
        </is>
      </c>
      <c r="B1450" s="1" t="n">
        <v>43431</v>
      </c>
      <c r="C1450" s="1" t="n">
        <v>45225</v>
      </c>
      <c r="D1450" t="inlineStr">
        <is>
          <t>JÄMTLANDS LÄN</t>
        </is>
      </c>
      <c r="E1450" t="inlineStr">
        <is>
          <t>RAGUNDA</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64917-2018</t>
        </is>
      </c>
      <c r="B1451" s="1" t="n">
        <v>43431</v>
      </c>
      <c r="C1451" s="1" t="n">
        <v>45225</v>
      </c>
      <c r="D1451" t="inlineStr">
        <is>
          <t>JÄMTLANDS LÄN</t>
        </is>
      </c>
      <c r="E1451" t="inlineStr">
        <is>
          <t>STRÖMSUND</t>
        </is>
      </c>
      <c r="F1451" t="inlineStr">
        <is>
          <t>SCA</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64927-2018</t>
        </is>
      </c>
      <c r="B1452" s="1" t="n">
        <v>43431</v>
      </c>
      <c r="C1452" s="1" t="n">
        <v>45225</v>
      </c>
      <c r="D1452" t="inlineStr">
        <is>
          <t>JÄMTLANDS LÄN</t>
        </is>
      </c>
      <c r="E1452" t="inlineStr">
        <is>
          <t>RAGUNDA</t>
        </is>
      </c>
      <c r="F1452" t="inlineStr">
        <is>
          <t>SCA</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64922-2018</t>
        </is>
      </c>
      <c r="B1453" s="1" t="n">
        <v>43431</v>
      </c>
      <c r="C1453" s="1" t="n">
        <v>45225</v>
      </c>
      <c r="D1453" t="inlineStr">
        <is>
          <t>JÄMTLANDS LÄN</t>
        </is>
      </c>
      <c r="E1453" t="inlineStr">
        <is>
          <t>RAGUNDA</t>
        </is>
      </c>
      <c r="F1453" t="inlineStr">
        <is>
          <t>SCA</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66982-2018</t>
        </is>
      </c>
      <c r="B1454" s="1" t="n">
        <v>43431</v>
      </c>
      <c r="C1454" s="1" t="n">
        <v>45225</v>
      </c>
      <c r="D1454" t="inlineStr">
        <is>
          <t>JÄMTLANDS LÄN</t>
        </is>
      </c>
      <c r="E1454" t="inlineStr">
        <is>
          <t>STRÖMSUND</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64786-2018</t>
        </is>
      </c>
      <c r="B1455" s="1" t="n">
        <v>43431</v>
      </c>
      <c r="C1455" s="1" t="n">
        <v>45225</v>
      </c>
      <c r="D1455" t="inlineStr">
        <is>
          <t>JÄMTLANDS LÄN</t>
        </is>
      </c>
      <c r="E1455" t="inlineStr">
        <is>
          <t>BERG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64924-2018</t>
        </is>
      </c>
      <c r="B1456" s="1" t="n">
        <v>43431</v>
      </c>
      <c r="C1456" s="1" t="n">
        <v>45225</v>
      </c>
      <c r="D1456" t="inlineStr">
        <is>
          <t>JÄMTLANDS LÄN</t>
        </is>
      </c>
      <c r="E1456" t="inlineStr">
        <is>
          <t>KROKOM</t>
        </is>
      </c>
      <c r="G1456" t="n">
        <v>19.7</v>
      </c>
      <c r="H1456" t="n">
        <v>0</v>
      </c>
      <c r="I1456" t="n">
        <v>0</v>
      </c>
      <c r="J1456" t="n">
        <v>0</v>
      </c>
      <c r="K1456" t="n">
        <v>0</v>
      </c>
      <c r="L1456" t="n">
        <v>0</v>
      </c>
      <c r="M1456" t="n">
        <v>0</v>
      </c>
      <c r="N1456" t="n">
        <v>0</v>
      </c>
      <c r="O1456" t="n">
        <v>0</v>
      </c>
      <c r="P1456" t="n">
        <v>0</v>
      </c>
      <c r="Q1456" t="n">
        <v>0</v>
      </c>
      <c r="R1456" s="2" t="inlineStr"/>
    </row>
    <row r="1457" ht="15" customHeight="1">
      <c r="A1457" t="inlineStr">
        <is>
          <t>A 66929-2018</t>
        </is>
      </c>
      <c r="B1457" s="1" t="n">
        <v>43431</v>
      </c>
      <c r="C1457" s="1" t="n">
        <v>45225</v>
      </c>
      <c r="D1457" t="inlineStr">
        <is>
          <t>JÄMTLANDS LÄN</t>
        </is>
      </c>
      <c r="E1457" t="inlineStr">
        <is>
          <t>STRÖMSUND</t>
        </is>
      </c>
      <c r="G1457" t="n">
        <v>5.1</v>
      </c>
      <c r="H1457" t="n">
        <v>0</v>
      </c>
      <c r="I1457" t="n">
        <v>0</v>
      </c>
      <c r="J1457" t="n">
        <v>0</v>
      </c>
      <c r="K1457" t="n">
        <v>0</v>
      </c>
      <c r="L1457" t="n">
        <v>0</v>
      </c>
      <c r="M1457" t="n">
        <v>0</v>
      </c>
      <c r="N1457" t="n">
        <v>0</v>
      </c>
      <c r="O1457" t="n">
        <v>0</v>
      </c>
      <c r="P1457" t="n">
        <v>0</v>
      </c>
      <c r="Q1457" t="n">
        <v>0</v>
      </c>
      <c r="R1457" s="2" t="inlineStr"/>
    </row>
    <row r="1458" ht="15" customHeight="1">
      <c r="A1458" t="inlineStr">
        <is>
          <t>A 64493-2018</t>
        </is>
      </c>
      <c r="B1458" s="1" t="n">
        <v>43431</v>
      </c>
      <c r="C1458" s="1" t="n">
        <v>45225</v>
      </c>
      <c r="D1458" t="inlineStr">
        <is>
          <t>JÄMTLANDS LÄN</t>
        </is>
      </c>
      <c r="E1458" t="inlineStr">
        <is>
          <t>HÄRJEDALEN</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64630-2018</t>
        </is>
      </c>
      <c r="B1459" s="1" t="n">
        <v>43431</v>
      </c>
      <c r="C1459" s="1" t="n">
        <v>45225</v>
      </c>
      <c r="D1459" t="inlineStr">
        <is>
          <t>JÄMTLANDS LÄN</t>
        </is>
      </c>
      <c r="E1459" t="inlineStr">
        <is>
          <t>ÅRE</t>
        </is>
      </c>
      <c r="G1459" t="n">
        <v>8.800000000000001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64918-2018</t>
        </is>
      </c>
      <c r="B1460" s="1" t="n">
        <v>43431</v>
      </c>
      <c r="C1460" s="1" t="n">
        <v>45225</v>
      </c>
      <c r="D1460" t="inlineStr">
        <is>
          <t>JÄMTLANDS LÄN</t>
        </is>
      </c>
      <c r="E1460" t="inlineStr">
        <is>
          <t>STRÖMSUND</t>
        </is>
      </c>
      <c r="F1460" t="inlineStr">
        <is>
          <t>SCA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64929-2018</t>
        </is>
      </c>
      <c r="B1461" s="1" t="n">
        <v>43431</v>
      </c>
      <c r="C1461" s="1" t="n">
        <v>45225</v>
      </c>
      <c r="D1461" t="inlineStr">
        <is>
          <t>JÄMTLANDS LÄN</t>
        </is>
      </c>
      <c r="E1461" t="inlineStr">
        <is>
          <t>STRÖMSUND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65319-2018</t>
        </is>
      </c>
      <c r="B1462" s="1" t="n">
        <v>43432</v>
      </c>
      <c r="C1462" s="1" t="n">
        <v>45225</v>
      </c>
      <c r="D1462" t="inlineStr">
        <is>
          <t>JÄMTLANDS LÄN</t>
        </is>
      </c>
      <c r="E1462" t="inlineStr">
        <is>
          <t>STRÖMSUND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67314-2018</t>
        </is>
      </c>
      <c r="B1463" s="1" t="n">
        <v>43432</v>
      </c>
      <c r="C1463" s="1" t="n">
        <v>45225</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65243-2018</t>
        </is>
      </c>
      <c r="B1464" s="1" t="n">
        <v>43432</v>
      </c>
      <c r="C1464" s="1" t="n">
        <v>45225</v>
      </c>
      <c r="D1464" t="inlineStr">
        <is>
          <t>JÄMTLANDS LÄN</t>
        </is>
      </c>
      <c r="E1464" t="inlineStr">
        <is>
          <t>ÅRE</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65034-2018</t>
        </is>
      </c>
      <c r="B1465" s="1" t="n">
        <v>43432</v>
      </c>
      <c r="C1465" s="1" t="n">
        <v>45225</v>
      </c>
      <c r="D1465" t="inlineStr">
        <is>
          <t>JÄMTLANDS LÄN</t>
        </is>
      </c>
      <c r="E1465" t="inlineStr">
        <is>
          <t>KROKOM</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65331-2018</t>
        </is>
      </c>
      <c r="B1466" s="1" t="n">
        <v>43432</v>
      </c>
      <c r="C1466" s="1" t="n">
        <v>45225</v>
      </c>
      <c r="D1466" t="inlineStr">
        <is>
          <t>JÄMTLANDS LÄN</t>
        </is>
      </c>
      <c r="E1466" t="inlineStr">
        <is>
          <t>STRÖMSUND</t>
        </is>
      </c>
      <c r="G1466" t="n">
        <v>26.3</v>
      </c>
      <c r="H1466" t="n">
        <v>0</v>
      </c>
      <c r="I1466" t="n">
        <v>0</v>
      </c>
      <c r="J1466" t="n">
        <v>0</v>
      </c>
      <c r="K1466" t="n">
        <v>0</v>
      </c>
      <c r="L1466" t="n">
        <v>0</v>
      </c>
      <c r="M1466" t="n">
        <v>0</v>
      </c>
      <c r="N1466" t="n">
        <v>0</v>
      </c>
      <c r="O1466" t="n">
        <v>0</v>
      </c>
      <c r="P1466" t="n">
        <v>0</v>
      </c>
      <c r="Q1466" t="n">
        <v>0</v>
      </c>
      <c r="R1466" s="2" t="inlineStr"/>
    </row>
    <row r="1467" ht="15" customHeight="1">
      <c r="A1467" t="inlineStr">
        <is>
          <t>A 65264-2018</t>
        </is>
      </c>
      <c r="B1467" s="1" t="n">
        <v>43432</v>
      </c>
      <c r="C1467" s="1" t="n">
        <v>45225</v>
      </c>
      <c r="D1467" t="inlineStr">
        <is>
          <t>JÄMTLANDS LÄN</t>
        </is>
      </c>
      <c r="E1467" t="inlineStr">
        <is>
          <t>ÅRE</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65588-2018</t>
        </is>
      </c>
      <c r="B1468" s="1" t="n">
        <v>43433</v>
      </c>
      <c r="C1468" s="1" t="n">
        <v>45225</v>
      </c>
      <c r="D1468" t="inlineStr">
        <is>
          <t>JÄMTLANDS LÄN</t>
        </is>
      </c>
      <c r="E1468" t="inlineStr">
        <is>
          <t>KROKOM</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67610-2018</t>
        </is>
      </c>
      <c r="B1469" s="1" t="n">
        <v>43433</v>
      </c>
      <c r="C1469" s="1" t="n">
        <v>45225</v>
      </c>
      <c r="D1469" t="inlineStr">
        <is>
          <t>JÄMTLANDS LÄN</t>
        </is>
      </c>
      <c r="E1469" t="inlineStr">
        <is>
          <t>BERG</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65709-2018</t>
        </is>
      </c>
      <c r="B1470" s="1" t="n">
        <v>43433</v>
      </c>
      <c r="C1470" s="1" t="n">
        <v>45225</v>
      </c>
      <c r="D1470" t="inlineStr">
        <is>
          <t>JÄMTLANDS LÄN</t>
        </is>
      </c>
      <c r="E1470" t="inlineStr">
        <is>
          <t>BERG</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65832-2018</t>
        </is>
      </c>
      <c r="B1471" s="1" t="n">
        <v>43433</v>
      </c>
      <c r="C1471" s="1" t="n">
        <v>45225</v>
      </c>
      <c r="D1471" t="inlineStr">
        <is>
          <t>JÄMTLANDS LÄN</t>
        </is>
      </c>
      <c r="E1471" t="inlineStr">
        <is>
          <t>HÄRJEDALEN</t>
        </is>
      </c>
      <c r="F1471" t="inlineStr">
        <is>
          <t>Sveaskog</t>
        </is>
      </c>
      <c r="G1471" t="n">
        <v>30.2</v>
      </c>
      <c r="H1471" t="n">
        <v>0</v>
      </c>
      <c r="I1471" t="n">
        <v>0</v>
      </c>
      <c r="J1471" t="n">
        <v>0</v>
      </c>
      <c r="K1471" t="n">
        <v>0</v>
      </c>
      <c r="L1471" t="n">
        <v>0</v>
      </c>
      <c r="M1471" t="n">
        <v>0</v>
      </c>
      <c r="N1471" t="n">
        <v>0</v>
      </c>
      <c r="O1471" t="n">
        <v>0</v>
      </c>
      <c r="P1471" t="n">
        <v>0</v>
      </c>
      <c r="Q1471" t="n">
        <v>0</v>
      </c>
      <c r="R1471" s="2" t="inlineStr"/>
    </row>
    <row r="1472" ht="15" customHeight="1">
      <c r="A1472" t="inlineStr">
        <is>
          <t>A 65844-2018</t>
        </is>
      </c>
      <c r="B1472" s="1" t="n">
        <v>43433</v>
      </c>
      <c r="C1472" s="1" t="n">
        <v>45225</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66199-2018</t>
        </is>
      </c>
      <c r="B1473" s="1" t="n">
        <v>43434</v>
      </c>
      <c r="C1473" s="1" t="n">
        <v>45225</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66202-2018</t>
        </is>
      </c>
      <c r="B1474" s="1" t="n">
        <v>43434</v>
      </c>
      <c r="C1474" s="1" t="n">
        <v>45225</v>
      </c>
      <c r="D1474" t="inlineStr">
        <is>
          <t>JÄMTLANDS LÄN</t>
        </is>
      </c>
      <c r="E1474" t="inlineStr">
        <is>
          <t>STRÖMSUND</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66766-2018</t>
        </is>
      </c>
      <c r="B1475" s="1" t="n">
        <v>43437</v>
      </c>
      <c r="C1475" s="1" t="n">
        <v>45225</v>
      </c>
      <c r="D1475" t="inlineStr">
        <is>
          <t>JÄMTLANDS LÄN</t>
        </is>
      </c>
      <c r="E1475" t="inlineStr">
        <is>
          <t>BRÄCKE</t>
        </is>
      </c>
      <c r="G1475" t="n">
        <v>8.5</v>
      </c>
      <c r="H1475" t="n">
        <v>0</v>
      </c>
      <c r="I1475" t="n">
        <v>0</v>
      </c>
      <c r="J1475" t="n">
        <v>0</v>
      </c>
      <c r="K1475" t="n">
        <v>0</v>
      </c>
      <c r="L1475" t="n">
        <v>0</v>
      </c>
      <c r="M1475" t="n">
        <v>0</v>
      </c>
      <c r="N1475" t="n">
        <v>0</v>
      </c>
      <c r="O1475" t="n">
        <v>0</v>
      </c>
      <c r="P1475" t="n">
        <v>0</v>
      </c>
      <c r="Q1475" t="n">
        <v>0</v>
      </c>
      <c r="R1475" s="2" t="inlineStr"/>
    </row>
    <row r="1476" ht="15" customHeight="1">
      <c r="A1476" t="inlineStr">
        <is>
          <t>A 66773-2018</t>
        </is>
      </c>
      <c r="B1476" s="1" t="n">
        <v>43437</v>
      </c>
      <c r="C1476" s="1" t="n">
        <v>45225</v>
      </c>
      <c r="D1476" t="inlineStr">
        <is>
          <t>JÄMTLANDS LÄN</t>
        </is>
      </c>
      <c r="E1476" t="inlineStr">
        <is>
          <t>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66771-2018</t>
        </is>
      </c>
      <c r="B1477" s="1" t="n">
        <v>43437</v>
      </c>
      <c r="C1477" s="1" t="n">
        <v>45225</v>
      </c>
      <c r="D1477" t="inlineStr">
        <is>
          <t>JÄMTLANDS LÄN</t>
        </is>
      </c>
      <c r="E1477" t="inlineStr">
        <is>
          <t>HÄRJEDALEN</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66809-2018</t>
        </is>
      </c>
      <c r="B1478" s="1" t="n">
        <v>43437</v>
      </c>
      <c r="C1478" s="1" t="n">
        <v>45225</v>
      </c>
      <c r="D1478" t="inlineStr">
        <is>
          <t>JÄMTLANDS LÄN</t>
        </is>
      </c>
      <c r="E1478" t="inlineStr">
        <is>
          <t>KROKOM</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66828-2018</t>
        </is>
      </c>
      <c r="B1479" s="1" t="n">
        <v>43437</v>
      </c>
      <c r="C1479" s="1" t="n">
        <v>45225</v>
      </c>
      <c r="D1479" t="inlineStr">
        <is>
          <t>JÄMTLANDS LÄN</t>
        </is>
      </c>
      <c r="E1479" t="inlineStr">
        <is>
          <t>RAGUNDA</t>
        </is>
      </c>
      <c r="F1479" t="inlineStr">
        <is>
          <t>SCA</t>
        </is>
      </c>
      <c r="G1479" t="n">
        <v>11.5</v>
      </c>
      <c r="H1479" t="n">
        <v>0</v>
      </c>
      <c r="I1479" t="n">
        <v>0</v>
      </c>
      <c r="J1479" t="n">
        <v>0</v>
      </c>
      <c r="K1479" t="n">
        <v>0</v>
      </c>
      <c r="L1479" t="n">
        <v>0</v>
      </c>
      <c r="M1479" t="n">
        <v>0</v>
      </c>
      <c r="N1479" t="n">
        <v>0</v>
      </c>
      <c r="O1479" t="n">
        <v>0</v>
      </c>
      <c r="P1479" t="n">
        <v>0</v>
      </c>
      <c r="Q1479" t="n">
        <v>0</v>
      </c>
      <c r="R1479" s="2" t="inlineStr"/>
    </row>
    <row r="1480" ht="15" customHeight="1">
      <c r="A1480" t="inlineStr">
        <is>
          <t>A 67178-2018</t>
        </is>
      </c>
      <c r="B1480" s="1" t="n">
        <v>43438</v>
      </c>
      <c r="C1480" s="1" t="n">
        <v>45225</v>
      </c>
      <c r="D1480" t="inlineStr">
        <is>
          <t>JÄMTLANDS LÄN</t>
        </is>
      </c>
      <c r="E1480" t="inlineStr">
        <is>
          <t>BRÄCKE</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67163-2018</t>
        </is>
      </c>
      <c r="B1481" s="1" t="n">
        <v>43438</v>
      </c>
      <c r="C1481" s="1" t="n">
        <v>45225</v>
      </c>
      <c r="D1481" t="inlineStr">
        <is>
          <t>JÄMTLANDS LÄN</t>
        </is>
      </c>
      <c r="E1481" t="inlineStr">
        <is>
          <t>STRÖMSUND</t>
        </is>
      </c>
      <c r="G1481" t="n">
        <v>11.6</v>
      </c>
      <c r="H1481" t="n">
        <v>0</v>
      </c>
      <c r="I1481" t="n">
        <v>0</v>
      </c>
      <c r="J1481" t="n">
        <v>0</v>
      </c>
      <c r="K1481" t="n">
        <v>0</v>
      </c>
      <c r="L1481" t="n">
        <v>0</v>
      </c>
      <c r="M1481" t="n">
        <v>0</v>
      </c>
      <c r="N1481" t="n">
        <v>0</v>
      </c>
      <c r="O1481" t="n">
        <v>0</v>
      </c>
      <c r="P1481" t="n">
        <v>0</v>
      </c>
      <c r="Q1481" t="n">
        <v>0</v>
      </c>
      <c r="R1481" s="2" t="inlineStr"/>
    </row>
    <row r="1482" ht="15" customHeight="1">
      <c r="A1482" t="inlineStr">
        <is>
          <t>A 66753-2018</t>
        </is>
      </c>
      <c r="B1482" s="1" t="n">
        <v>43438</v>
      </c>
      <c r="C1482" s="1" t="n">
        <v>45225</v>
      </c>
      <c r="D1482" t="inlineStr">
        <is>
          <t>JÄMTLANDS LÄN</t>
        </is>
      </c>
      <c r="E1482" t="inlineStr">
        <is>
          <t>HÄRJEDALEN</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66894-2018</t>
        </is>
      </c>
      <c r="B1483" s="1" t="n">
        <v>43438</v>
      </c>
      <c r="C1483" s="1" t="n">
        <v>45225</v>
      </c>
      <c r="D1483" t="inlineStr">
        <is>
          <t>JÄMTLANDS LÄN</t>
        </is>
      </c>
      <c r="E1483" t="inlineStr">
        <is>
          <t>RAGUNDA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67197-2018</t>
        </is>
      </c>
      <c r="B1484" s="1" t="n">
        <v>43438</v>
      </c>
      <c r="C1484" s="1" t="n">
        <v>45225</v>
      </c>
      <c r="D1484" t="inlineStr">
        <is>
          <t>JÄMTLANDS LÄN</t>
        </is>
      </c>
      <c r="E1484" t="inlineStr">
        <is>
          <t>STRÖMSUND</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67377-2018</t>
        </is>
      </c>
      <c r="B1485" s="1" t="n">
        <v>43439</v>
      </c>
      <c r="C1485" s="1" t="n">
        <v>45225</v>
      </c>
      <c r="D1485" t="inlineStr">
        <is>
          <t>JÄMTLANDS LÄN</t>
        </is>
      </c>
      <c r="E1485" t="inlineStr">
        <is>
          <t>HÄRJEDALEN</t>
        </is>
      </c>
      <c r="F1485" t="inlineStr">
        <is>
          <t>Bergvik skog väst AB</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68550-2018</t>
        </is>
      </c>
      <c r="B1486" s="1" t="n">
        <v>43439</v>
      </c>
      <c r="C1486" s="1" t="n">
        <v>45225</v>
      </c>
      <c r="D1486" t="inlineStr">
        <is>
          <t>JÄMTLANDS LÄN</t>
        </is>
      </c>
      <c r="E1486" t="inlineStr">
        <is>
          <t>ÖSTERSUND</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67305-2018</t>
        </is>
      </c>
      <c r="B1487" s="1" t="n">
        <v>43439</v>
      </c>
      <c r="C1487" s="1" t="n">
        <v>45225</v>
      </c>
      <c r="D1487" t="inlineStr">
        <is>
          <t>JÄMTLANDS LÄN</t>
        </is>
      </c>
      <c r="E1487" t="inlineStr">
        <is>
          <t>ÅRE</t>
        </is>
      </c>
      <c r="G1487" t="n">
        <v>15.8</v>
      </c>
      <c r="H1487" t="n">
        <v>0</v>
      </c>
      <c r="I1487" t="n">
        <v>0</v>
      </c>
      <c r="J1487" t="n">
        <v>0</v>
      </c>
      <c r="K1487" t="n">
        <v>0</v>
      </c>
      <c r="L1487" t="n">
        <v>0</v>
      </c>
      <c r="M1487" t="n">
        <v>0</v>
      </c>
      <c r="N1487" t="n">
        <v>0</v>
      </c>
      <c r="O1487" t="n">
        <v>0</v>
      </c>
      <c r="P1487" t="n">
        <v>0</v>
      </c>
      <c r="Q1487" t="n">
        <v>0</v>
      </c>
      <c r="R1487" s="2" t="inlineStr"/>
    </row>
    <row r="1488" ht="15" customHeight="1">
      <c r="A1488" t="inlineStr">
        <is>
          <t>A 68536-2018</t>
        </is>
      </c>
      <c r="B1488" s="1" t="n">
        <v>43439</v>
      </c>
      <c r="C1488" s="1" t="n">
        <v>45225</v>
      </c>
      <c r="D1488" t="inlineStr">
        <is>
          <t>JÄMTLANDS LÄN</t>
        </is>
      </c>
      <c r="E1488" t="inlineStr">
        <is>
          <t>KROKOM</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67690-2018</t>
        </is>
      </c>
      <c r="B1489" s="1" t="n">
        <v>43440</v>
      </c>
      <c r="C1489" s="1" t="n">
        <v>45225</v>
      </c>
      <c r="D1489" t="inlineStr">
        <is>
          <t>JÄMTLANDS LÄN</t>
        </is>
      </c>
      <c r="E1489" t="inlineStr">
        <is>
          <t>HÄRJEDALEN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67994-2018</t>
        </is>
      </c>
      <c r="B1490" s="1" t="n">
        <v>43440</v>
      </c>
      <c r="C1490" s="1" t="n">
        <v>45225</v>
      </c>
      <c r="D1490" t="inlineStr">
        <is>
          <t>JÄMTLANDS LÄN</t>
        </is>
      </c>
      <c r="E1490" t="inlineStr">
        <is>
          <t>STRÖMSUND</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69129-2018</t>
        </is>
      </c>
      <c r="B1491" s="1" t="n">
        <v>43440</v>
      </c>
      <c r="C1491" s="1" t="n">
        <v>45225</v>
      </c>
      <c r="D1491" t="inlineStr">
        <is>
          <t>JÄMTLANDS LÄN</t>
        </is>
      </c>
      <c r="E1491" t="inlineStr">
        <is>
          <t>ÖSTERSUND</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68013-2018</t>
        </is>
      </c>
      <c r="B1492" s="1" t="n">
        <v>43440</v>
      </c>
      <c r="C1492" s="1" t="n">
        <v>45225</v>
      </c>
      <c r="D1492" t="inlineStr">
        <is>
          <t>JÄMTLANDS LÄN</t>
        </is>
      </c>
      <c r="E1492" t="inlineStr">
        <is>
          <t>RAGUNDA</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68324-2018</t>
        </is>
      </c>
      <c r="B1493" s="1" t="n">
        <v>43441</v>
      </c>
      <c r="C1493" s="1" t="n">
        <v>45225</v>
      </c>
      <c r="D1493" t="inlineStr">
        <is>
          <t>JÄMTLANDS LÄN</t>
        </is>
      </c>
      <c r="E1493" t="inlineStr">
        <is>
          <t>KROKOM</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68317-2018</t>
        </is>
      </c>
      <c r="B1494" s="1" t="n">
        <v>43441</v>
      </c>
      <c r="C1494" s="1" t="n">
        <v>45225</v>
      </c>
      <c r="D1494" t="inlineStr">
        <is>
          <t>JÄMTLANDS LÄN</t>
        </is>
      </c>
      <c r="E1494" t="inlineStr">
        <is>
          <t>KROKOM</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68655-2018</t>
        </is>
      </c>
      <c r="B1495" s="1" t="n">
        <v>43444</v>
      </c>
      <c r="C1495" s="1" t="n">
        <v>45225</v>
      </c>
      <c r="D1495" t="inlineStr">
        <is>
          <t>JÄMTLANDS LÄN</t>
        </is>
      </c>
      <c r="E1495" t="inlineStr">
        <is>
          <t>ÅRE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68778-2018</t>
        </is>
      </c>
      <c r="B1496" s="1" t="n">
        <v>43444</v>
      </c>
      <c r="C1496" s="1" t="n">
        <v>45225</v>
      </c>
      <c r="D1496" t="inlineStr">
        <is>
          <t>JÄMTLANDS LÄN</t>
        </is>
      </c>
      <c r="E1496" t="inlineStr">
        <is>
          <t>RAGUNDA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68659-2018</t>
        </is>
      </c>
      <c r="B1497" s="1" t="n">
        <v>43444</v>
      </c>
      <c r="C1497" s="1" t="n">
        <v>45225</v>
      </c>
      <c r="D1497" t="inlineStr">
        <is>
          <t>JÄMTLANDS LÄN</t>
        </is>
      </c>
      <c r="E1497" t="inlineStr">
        <is>
          <t>ÅRE</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68616-2018</t>
        </is>
      </c>
      <c r="B1498" s="1" t="n">
        <v>43444</v>
      </c>
      <c r="C1498" s="1" t="n">
        <v>45225</v>
      </c>
      <c r="D1498" t="inlineStr">
        <is>
          <t>JÄMTLANDS LÄN</t>
        </is>
      </c>
      <c r="E1498" t="inlineStr">
        <is>
          <t>ÅRE</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68713-2018</t>
        </is>
      </c>
      <c r="B1499" s="1" t="n">
        <v>43444</v>
      </c>
      <c r="C1499" s="1" t="n">
        <v>45225</v>
      </c>
      <c r="D1499" t="inlineStr">
        <is>
          <t>JÄMTLANDS LÄN</t>
        </is>
      </c>
      <c r="E1499" t="inlineStr">
        <is>
          <t>BERG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69218-2018</t>
        </is>
      </c>
      <c r="B1500" s="1" t="n">
        <v>43445</v>
      </c>
      <c r="C1500" s="1" t="n">
        <v>45225</v>
      </c>
      <c r="D1500" t="inlineStr">
        <is>
          <t>JÄMTLANDS LÄN</t>
        </is>
      </c>
      <c r="E1500" t="inlineStr">
        <is>
          <t>HÄRJEDALEN</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69219-2018</t>
        </is>
      </c>
      <c r="B1501" s="1" t="n">
        <v>43445</v>
      </c>
      <c r="C1501" s="1" t="n">
        <v>45225</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69217-2018</t>
        </is>
      </c>
      <c r="B1502" s="1" t="n">
        <v>43445</v>
      </c>
      <c r="C1502" s="1" t="n">
        <v>45225</v>
      </c>
      <c r="D1502" t="inlineStr">
        <is>
          <t>JÄMTLANDS LÄN</t>
        </is>
      </c>
      <c r="E1502" t="inlineStr">
        <is>
          <t>HÄRJEDALEN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68920-2018</t>
        </is>
      </c>
      <c r="B1503" s="1" t="n">
        <v>43445</v>
      </c>
      <c r="C1503" s="1" t="n">
        <v>45225</v>
      </c>
      <c r="D1503" t="inlineStr">
        <is>
          <t>JÄMTLANDS LÄN</t>
        </is>
      </c>
      <c r="E1503" t="inlineStr">
        <is>
          <t>BRÄCKE</t>
        </is>
      </c>
      <c r="G1503" t="n">
        <v>12.6</v>
      </c>
      <c r="H1503" t="n">
        <v>0</v>
      </c>
      <c r="I1503" t="n">
        <v>0</v>
      </c>
      <c r="J1503" t="n">
        <v>0</v>
      </c>
      <c r="K1503" t="n">
        <v>0</v>
      </c>
      <c r="L1503" t="n">
        <v>0</v>
      </c>
      <c r="M1503" t="n">
        <v>0</v>
      </c>
      <c r="N1503" t="n">
        <v>0</v>
      </c>
      <c r="O1503" t="n">
        <v>0</v>
      </c>
      <c r="P1503" t="n">
        <v>0</v>
      </c>
      <c r="Q1503" t="n">
        <v>0</v>
      </c>
      <c r="R1503" s="2" t="inlineStr"/>
    </row>
    <row r="1504" ht="15" customHeight="1">
      <c r="A1504" t="inlineStr">
        <is>
          <t>A 69220-2018</t>
        </is>
      </c>
      <c r="B1504" s="1" t="n">
        <v>43445</v>
      </c>
      <c r="C1504" s="1" t="n">
        <v>45225</v>
      </c>
      <c r="D1504" t="inlineStr">
        <is>
          <t>JÄMTLANDS LÄN</t>
        </is>
      </c>
      <c r="E1504" t="inlineStr">
        <is>
          <t>HÄRJEDALEN</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69597-2018</t>
        </is>
      </c>
      <c r="B1505" s="1" t="n">
        <v>43446</v>
      </c>
      <c r="C1505" s="1" t="n">
        <v>45225</v>
      </c>
      <c r="D1505" t="inlineStr">
        <is>
          <t>JÄMTLANDS LÄN</t>
        </is>
      </c>
      <c r="E1505" t="inlineStr">
        <is>
          <t>STRÖMSUND</t>
        </is>
      </c>
      <c r="G1505" t="n">
        <v>29.9</v>
      </c>
      <c r="H1505" t="n">
        <v>0</v>
      </c>
      <c r="I1505" t="n">
        <v>0</v>
      </c>
      <c r="J1505" t="n">
        <v>0</v>
      </c>
      <c r="K1505" t="n">
        <v>0</v>
      </c>
      <c r="L1505" t="n">
        <v>0</v>
      </c>
      <c r="M1505" t="n">
        <v>0</v>
      </c>
      <c r="N1505" t="n">
        <v>0</v>
      </c>
      <c r="O1505" t="n">
        <v>0</v>
      </c>
      <c r="P1505" t="n">
        <v>0</v>
      </c>
      <c r="Q1505" t="n">
        <v>0</v>
      </c>
      <c r="R1505" s="2" t="inlineStr"/>
    </row>
    <row r="1506" ht="15" customHeight="1">
      <c r="A1506" t="inlineStr">
        <is>
          <t>A 69600-2018</t>
        </is>
      </c>
      <c r="B1506" s="1" t="n">
        <v>43446</v>
      </c>
      <c r="C1506" s="1" t="n">
        <v>45225</v>
      </c>
      <c r="D1506" t="inlineStr">
        <is>
          <t>JÄMTLANDS LÄN</t>
        </is>
      </c>
      <c r="E1506" t="inlineStr">
        <is>
          <t>STRÖMSUND</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70313-2018</t>
        </is>
      </c>
      <c r="B1507" s="1" t="n">
        <v>43446</v>
      </c>
      <c r="C1507" s="1" t="n">
        <v>45225</v>
      </c>
      <c r="D1507" t="inlineStr">
        <is>
          <t>JÄMTLANDS LÄN</t>
        </is>
      </c>
      <c r="E1507" t="inlineStr">
        <is>
          <t>STRÖMSUND</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69427-2018</t>
        </is>
      </c>
      <c r="B1508" s="1" t="n">
        <v>43446</v>
      </c>
      <c r="C1508" s="1" t="n">
        <v>45225</v>
      </c>
      <c r="D1508" t="inlineStr">
        <is>
          <t>JÄMTLANDS LÄN</t>
        </is>
      </c>
      <c r="E1508" t="inlineStr">
        <is>
          <t>ÅRE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69598-2018</t>
        </is>
      </c>
      <c r="B1509" s="1" t="n">
        <v>43446</v>
      </c>
      <c r="C1509" s="1" t="n">
        <v>45225</v>
      </c>
      <c r="D1509" t="inlineStr">
        <is>
          <t>JÄMTLANDS LÄN</t>
        </is>
      </c>
      <c r="E1509" t="inlineStr">
        <is>
          <t>STRÖMSUND</t>
        </is>
      </c>
      <c r="G1509" t="n">
        <v>16.1</v>
      </c>
      <c r="H1509" t="n">
        <v>0</v>
      </c>
      <c r="I1509" t="n">
        <v>0</v>
      </c>
      <c r="J1509" t="n">
        <v>0</v>
      </c>
      <c r="K1509" t="n">
        <v>0</v>
      </c>
      <c r="L1509" t="n">
        <v>0</v>
      </c>
      <c r="M1509" t="n">
        <v>0</v>
      </c>
      <c r="N1509" t="n">
        <v>0</v>
      </c>
      <c r="O1509" t="n">
        <v>0</v>
      </c>
      <c r="P1509" t="n">
        <v>0</v>
      </c>
      <c r="Q1509" t="n">
        <v>0</v>
      </c>
      <c r="R1509" s="2" t="inlineStr"/>
    </row>
    <row r="1510" ht="15" customHeight="1">
      <c r="A1510" t="inlineStr">
        <is>
          <t>A 69965-2018</t>
        </is>
      </c>
      <c r="B1510" s="1" t="n">
        <v>43447</v>
      </c>
      <c r="C1510" s="1" t="n">
        <v>45225</v>
      </c>
      <c r="D1510" t="inlineStr">
        <is>
          <t>JÄMTLANDS LÄN</t>
        </is>
      </c>
      <c r="E1510" t="inlineStr">
        <is>
          <t>STRÖMSUND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69865-2018</t>
        </is>
      </c>
      <c r="B1511" s="1" t="n">
        <v>43447</v>
      </c>
      <c r="C1511" s="1" t="n">
        <v>45225</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69950-2018</t>
        </is>
      </c>
      <c r="B1512" s="1" t="n">
        <v>43447</v>
      </c>
      <c r="C1512" s="1" t="n">
        <v>45225</v>
      </c>
      <c r="D1512" t="inlineStr">
        <is>
          <t>JÄMTLANDS LÄN</t>
        </is>
      </c>
      <c r="E1512" t="inlineStr">
        <is>
          <t>BERG</t>
        </is>
      </c>
      <c r="G1512" t="n">
        <v>9.199999999999999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69788-2018</t>
        </is>
      </c>
      <c r="B1513" s="1" t="n">
        <v>43447</v>
      </c>
      <c r="C1513" s="1" t="n">
        <v>45225</v>
      </c>
      <c r="D1513" t="inlineStr">
        <is>
          <t>JÄMTLANDS LÄN</t>
        </is>
      </c>
      <c r="E1513" t="inlineStr">
        <is>
          <t>STRÖMSUND</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70505-2018</t>
        </is>
      </c>
      <c r="B1514" s="1" t="n">
        <v>43447</v>
      </c>
      <c r="C1514" s="1" t="n">
        <v>45225</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71079-2018</t>
        </is>
      </c>
      <c r="B1515" s="1" t="n">
        <v>43448</v>
      </c>
      <c r="C1515" s="1" t="n">
        <v>45225</v>
      </c>
      <c r="D1515" t="inlineStr">
        <is>
          <t>JÄMTLANDS LÄN</t>
        </is>
      </c>
      <c r="E1515" t="inlineStr">
        <is>
          <t>BERG</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71348-2018</t>
        </is>
      </c>
      <c r="B1516" s="1" t="n">
        <v>43448</v>
      </c>
      <c r="C1516" s="1" t="n">
        <v>45225</v>
      </c>
      <c r="D1516" t="inlineStr">
        <is>
          <t>JÄMTLANDS LÄN</t>
        </is>
      </c>
      <c r="E1516" t="inlineStr">
        <is>
          <t>BERG</t>
        </is>
      </c>
      <c r="G1516" t="n">
        <v>22.1</v>
      </c>
      <c r="H1516" t="n">
        <v>0</v>
      </c>
      <c r="I1516" t="n">
        <v>0</v>
      </c>
      <c r="J1516" t="n">
        <v>0</v>
      </c>
      <c r="K1516" t="n">
        <v>0</v>
      </c>
      <c r="L1516" t="n">
        <v>0</v>
      </c>
      <c r="M1516" t="n">
        <v>0</v>
      </c>
      <c r="N1516" t="n">
        <v>0</v>
      </c>
      <c r="O1516" t="n">
        <v>0</v>
      </c>
      <c r="P1516" t="n">
        <v>0</v>
      </c>
      <c r="Q1516" t="n">
        <v>0</v>
      </c>
      <c r="R1516" s="2" t="inlineStr"/>
    </row>
    <row r="1517" ht="15" customHeight="1">
      <c r="A1517" t="inlineStr">
        <is>
          <t>A 70245-2018</t>
        </is>
      </c>
      <c r="B1517" s="1" t="n">
        <v>43448</v>
      </c>
      <c r="C1517" s="1" t="n">
        <v>45225</v>
      </c>
      <c r="D1517" t="inlineStr">
        <is>
          <t>JÄMTLANDS LÄN</t>
        </is>
      </c>
      <c r="E1517" t="inlineStr">
        <is>
          <t>STRÖMSUND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71357-2018</t>
        </is>
      </c>
      <c r="B1518" s="1" t="n">
        <v>43448</v>
      </c>
      <c r="C1518" s="1" t="n">
        <v>45225</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70206-2018</t>
        </is>
      </c>
      <c r="B1519" s="1" t="n">
        <v>43448</v>
      </c>
      <c r="C1519" s="1" t="n">
        <v>45225</v>
      </c>
      <c r="D1519" t="inlineStr">
        <is>
          <t>JÄMTLANDS LÄN</t>
        </is>
      </c>
      <c r="E1519" t="inlineStr">
        <is>
          <t>RAGUNDA</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71351-2018</t>
        </is>
      </c>
      <c r="B1520" s="1" t="n">
        <v>43448</v>
      </c>
      <c r="C1520" s="1" t="n">
        <v>45225</v>
      </c>
      <c r="D1520" t="inlineStr">
        <is>
          <t>JÄMTLANDS LÄN</t>
        </is>
      </c>
      <c r="E1520" t="inlineStr">
        <is>
          <t>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70018-2018</t>
        </is>
      </c>
      <c r="B1521" s="1" t="n">
        <v>43448</v>
      </c>
      <c r="C1521" s="1" t="n">
        <v>45225</v>
      </c>
      <c r="D1521" t="inlineStr">
        <is>
          <t>JÄMTLANDS LÄN</t>
        </is>
      </c>
      <c r="E1521" t="inlineStr">
        <is>
          <t>ÖSTERSUND</t>
        </is>
      </c>
      <c r="G1521" t="n">
        <v>0.1</v>
      </c>
      <c r="H1521" t="n">
        <v>0</v>
      </c>
      <c r="I1521" t="n">
        <v>0</v>
      </c>
      <c r="J1521" t="n">
        <v>0</v>
      </c>
      <c r="K1521" t="n">
        <v>0</v>
      </c>
      <c r="L1521" t="n">
        <v>0</v>
      </c>
      <c r="M1521" t="n">
        <v>0</v>
      </c>
      <c r="N1521" t="n">
        <v>0</v>
      </c>
      <c r="O1521" t="n">
        <v>0</v>
      </c>
      <c r="P1521" t="n">
        <v>0</v>
      </c>
      <c r="Q1521" t="n">
        <v>0</v>
      </c>
      <c r="R1521" s="2" t="inlineStr"/>
    </row>
    <row r="1522" ht="15" customHeight="1">
      <c r="A1522" t="inlineStr">
        <is>
          <t>A 71074-2018</t>
        </is>
      </c>
      <c r="B1522" s="1" t="n">
        <v>43448</v>
      </c>
      <c r="C1522" s="1" t="n">
        <v>45225</v>
      </c>
      <c r="D1522" t="inlineStr">
        <is>
          <t>JÄMTLANDS LÄN</t>
        </is>
      </c>
      <c r="E1522" t="inlineStr">
        <is>
          <t>BERG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71361-2018</t>
        </is>
      </c>
      <c r="B1523" s="1" t="n">
        <v>43448</v>
      </c>
      <c r="C1523" s="1" t="n">
        <v>45225</v>
      </c>
      <c r="D1523" t="inlineStr">
        <is>
          <t>JÄMTLANDS LÄN</t>
        </is>
      </c>
      <c r="E1523" t="inlineStr">
        <is>
          <t>BERG</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70674-2018</t>
        </is>
      </c>
      <c r="B1524" s="1" t="n">
        <v>43451</v>
      </c>
      <c r="C1524" s="1" t="n">
        <v>45225</v>
      </c>
      <c r="D1524" t="inlineStr">
        <is>
          <t>JÄMTLANDS LÄN</t>
        </is>
      </c>
      <c r="E1524" t="inlineStr">
        <is>
          <t>HÄRJEDALEN</t>
        </is>
      </c>
      <c r="G1524" t="n">
        <v>11.9</v>
      </c>
      <c r="H1524" t="n">
        <v>0</v>
      </c>
      <c r="I1524" t="n">
        <v>0</v>
      </c>
      <c r="J1524" t="n">
        <v>0</v>
      </c>
      <c r="K1524" t="n">
        <v>0</v>
      </c>
      <c r="L1524" t="n">
        <v>0</v>
      </c>
      <c r="M1524" t="n">
        <v>0</v>
      </c>
      <c r="N1524" t="n">
        <v>0</v>
      </c>
      <c r="O1524" t="n">
        <v>0</v>
      </c>
      <c r="P1524" t="n">
        <v>0</v>
      </c>
      <c r="Q1524" t="n">
        <v>0</v>
      </c>
      <c r="R1524" s="2" t="inlineStr"/>
    </row>
    <row r="1525" ht="15" customHeight="1">
      <c r="A1525" t="inlineStr">
        <is>
          <t>A 70783-2018</t>
        </is>
      </c>
      <c r="B1525" s="1" t="n">
        <v>43451</v>
      </c>
      <c r="C1525" s="1" t="n">
        <v>45225</v>
      </c>
      <c r="D1525" t="inlineStr">
        <is>
          <t>JÄMTLANDS LÄN</t>
        </is>
      </c>
      <c r="E1525" t="inlineStr">
        <is>
          <t>ÖSTERSUND</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71418-2018</t>
        </is>
      </c>
      <c r="B1526" s="1" t="n">
        <v>43451</v>
      </c>
      <c r="C1526" s="1" t="n">
        <v>45225</v>
      </c>
      <c r="D1526" t="inlineStr">
        <is>
          <t>JÄMTLANDS LÄN</t>
        </is>
      </c>
      <c r="E1526" t="inlineStr">
        <is>
          <t>BERG</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70784-2018</t>
        </is>
      </c>
      <c r="B1527" s="1" t="n">
        <v>43451</v>
      </c>
      <c r="C1527" s="1" t="n">
        <v>45225</v>
      </c>
      <c r="D1527" t="inlineStr">
        <is>
          <t>JÄMTLANDS LÄN</t>
        </is>
      </c>
      <c r="E1527" t="inlineStr">
        <is>
          <t>ÖSTERSUND</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71163-2018</t>
        </is>
      </c>
      <c r="B1528" s="1" t="n">
        <v>43452</v>
      </c>
      <c r="C1528" s="1" t="n">
        <v>45225</v>
      </c>
      <c r="D1528" t="inlineStr">
        <is>
          <t>JÄMTLANDS LÄN</t>
        </is>
      </c>
      <c r="E1528" t="inlineStr">
        <is>
          <t>STRÖMSUND</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71042-2018</t>
        </is>
      </c>
      <c r="B1529" s="1" t="n">
        <v>43452</v>
      </c>
      <c r="C1529" s="1" t="n">
        <v>45225</v>
      </c>
      <c r="D1529" t="inlineStr">
        <is>
          <t>JÄMTLANDS LÄN</t>
        </is>
      </c>
      <c r="E1529" t="inlineStr">
        <is>
          <t>ÖSTERSUND</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71162-2018</t>
        </is>
      </c>
      <c r="B1530" s="1" t="n">
        <v>43452</v>
      </c>
      <c r="C1530" s="1" t="n">
        <v>45225</v>
      </c>
      <c r="D1530" t="inlineStr">
        <is>
          <t>JÄMTLANDS LÄN</t>
        </is>
      </c>
      <c r="E1530" t="inlineStr">
        <is>
          <t>STRÖMSUND</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71149-2018</t>
        </is>
      </c>
      <c r="B1531" s="1" t="n">
        <v>43452</v>
      </c>
      <c r="C1531" s="1" t="n">
        <v>45225</v>
      </c>
      <c r="D1531" t="inlineStr">
        <is>
          <t>JÄMTLANDS LÄN</t>
        </is>
      </c>
      <c r="E1531" t="inlineStr">
        <is>
          <t>STRÖMSUND</t>
        </is>
      </c>
      <c r="F1531" t="inlineStr">
        <is>
          <t>SCA</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72221-2018</t>
        </is>
      </c>
      <c r="B1532" s="1" t="n">
        <v>43453</v>
      </c>
      <c r="C1532" s="1" t="n">
        <v>45225</v>
      </c>
      <c r="D1532" t="inlineStr">
        <is>
          <t>JÄMTLANDS LÄN</t>
        </is>
      </c>
      <c r="E1532" t="inlineStr">
        <is>
          <t>KROKOM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71185-2018</t>
        </is>
      </c>
      <c r="B1533" s="1" t="n">
        <v>43453</v>
      </c>
      <c r="C1533" s="1" t="n">
        <v>45225</v>
      </c>
      <c r="D1533" t="inlineStr">
        <is>
          <t>JÄMTLANDS LÄN</t>
        </is>
      </c>
      <c r="E1533" t="inlineStr">
        <is>
          <t>HÄRJEDALEN</t>
        </is>
      </c>
      <c r="F1533" t="inlineStr">
        <is>
          <t>Sveaskog</t>
        </is>
      </c>
      <c r="G1533" t="n">
        <v>24.8</v>
      </c>
      <c r="H1533" t="n">
        <v>0</v>
      </c>
      <c r="I1533" t="n">
        <v>0</v>
      </c>
      <c r="J1533" t="n">
        <v>0</v>
      </c>
      <c r="K1533" t="n">
        <v>0</v>
      </c>
      <c r="L1533" t="n">
        <v>0</v>
      </c>
      <c r="M1533" t="n">
        <v>0</v>
      </c>
      <c r="N1533" t="n">
        <v>0</v>
      </c>
      <c r="O1533" t="n">
        <v>0</v>
      </c>
      <c r="P1533" t="n">
        <v>0</v>
      </c>
      <c r="Q1533" t="n">
        <v>0</v>
      </c>
      <c r="R1533" s="2" t="inlineStr"/>
    </row>
    <row r="1534" ht="15" customHeight="1">
      <c r="A1534" t="inlineStr">
        <is>
          <t>A 72412-2018</t>
        </is>
      </c>
      <c r="B1534" s="1" t="n">
        <v>43453</v>
      </c>
      <c r="C1534" s="1" t="n">
        <v>45225</v>
      </c>
      <c r="D1534" t="inlineStr">
        <is>
          <t>JÄMTLANDS LÄN</t>
        </is>
      </c>
      <c r="E1534" t="inlineStr">
        <is>
          <t>BERG</t>
        </is>
      </c>
      <c r="G1534" t="n">
        <v>9.9</v>
      </c>
      <c r="H1534" t="n">
        <v>0</v>
      </c>
      <c r="I1534" t="n">
        <v>0</v>
      </c>
      <c r="J1534" t="n">
        <v>0</v>
      </c>
      <c r="K1534" t="n">
        <v>0</v>
      </c>
      <c r="L1534" t="n">
        <v>0</v>
      </c>
      <c r="M1534" t="n">
        <v>0</v>
      </c>
      <c r="N1534" t="n">
        <v>0</v>
      </c>
      <c r="O1534" t="n">
        <v>0</v>
      </c>
      <c r="P1534" t="n">
        <v>0</v>
      </c>
      <c r="Q1534" t="n">
        <v>0</v>
      </c>
      <c r="R1534" s="2" t="inlineStr"/>
    </row>
    <row r="1535" ht="15" customHeight="1">
      <c r="A1535" t="inlineStr">
        <is>
          <t>A 71193-2018</t>
        </is>
      </c>
      <c r="B1535" s="1" t="n">
        <v>43453</v>
      </c>
      <c r="C1535" s="1" t="n">
        <v>45225</v>
      </c>
      <c r="D1535" t="inlineStr">
        <is>
          <t>JÄMTLANDS LÄN</t>
        </is>
      </c>
      <c r="E1535" t="inlineStr">
        <is>
          <t>KROKOM</t>
        </is>
      </c>
      <c r="G1535" t="n">
        <v>10.3</v>
      </c>
      <c r="H1535" t="n">
        <v>0</v>
      </c>
      <c r="I1535" t="n">
        <v>0</v>
      </c>
      <c r="J1535" t="n">
        <v>0</v>
      </c>
      <c r="K1535" t="n">
        <v>0</v>
      </c>
      <c r="L1535" t="n">
        <v>0</v>
      </c>
      <c r="M1535" t="n">
        <v>0</v>
      </c>
      <c r="N1535" t="n">
        <v>0</v>
      </c>
      <c r="O1535" t="n">
        <v>0</v>
      </c>
      <c r="P1535" t="n">
        <v>0</v>
      </c>
      <c r="Q1535" t="n">
        <v>0</v>
      </c>
      <c r="R1535" s="2" t="inlineStr"/>
    </row>
    <row r="1536" ht="15" customHeight="1">
      <c r="A1536" t="inlineStr">
        <is>
          <t>A 71726-2018</t>
        </is>
      </c>
      <c r="B1536" s="1" t="n">
        <v>43453</v>
      </c>
      <c r="C1536" s="1" t="n">
        <v>45225</v>
      </c>
      <c r="D1536" t="inlineStr">
        <is>
          <t>JÄMTLANDS LÄN</t>
        </is>
      </c>
      <c r="E1536" t="inlineStr">
        <is>
          <t>BERG</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72394-2018</t>
        </is>
      </c>
      <c r="B1537" s="1" t="n">
        <v>43453</v>
      </c>
      <c r="C1537" s="1" t="n">
        <v>45225</v>
      </c>
      <c r="D1537" t="inlineStr">
        <is>
          <t>JÄMTLANDS LÄN</t>
        </is>
      </c>
      <c r="E1537" t="inlineStr">
        <is>
          <t>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71199-2018</t>
        </is>
      </c>
      <c r="B1538" s="1" t="n">
        <v>43453</v>
      </c>
      <c r="C1538" s="1" t="n">
        <v>45225</v>
      </c>
      <c r="D1538" t="inlineStr">
        <is>
          <t>JÄMTLANDS LÄN</t>
        </is>
      </c>
      <c r="E1538" t="inlineStr">
        <is>
          <t>HÄRJEDALEN</t>
        </is>
      </c>
      <c r="F1538" t="inlineStr">
        <is>
          <t>Sveaskog</t>
        </is>
      </c>
      <c r="G1538" t="n">
        <v>6.1</v>
      </c>
      <c r="H1538" t="n">
        <v>0</v>
      </c>
      <c r="I1538" t="n">
        <v>0</v>
      </c>
      <c r="J1538" t="n">
        <v>0</v>
      </c>
      <c r="K1538" t="n">
        <v>0</v>
      </c>
      <c r="L1538" t="n">
        <v>0</v>
      </c>
      <c r="M1538" t="n">
        <v>0</v>
      </c>
      <c r="N1538" t="n">
        <v>0</v>
      </c>
      <c r="O1538" t="n">
        <v>0</v>
      </c>
      <c r="P1538" t="n">
        <v>0</v>
      </c>
      <c r="Q1538" t="n">
        <v>0</v>
      </c>
      <c r="R1538" s="2" t="inlineStr"/>
    </row>
    <row r="1539" ht="15" customHeight="1">
      <c r="A1539" t="inlineStr">
        <is>
          <t>A 72380-2018</t>
        </is>
      </c>
      <c r="B1539" s="1" t="n">
        <v>43453</v>
      </c>
      <c r="C1539" s="1" t="n">
        <v>45225</v>
      </c>
      <c r="D1539" t="inlineStr">
        <is>
          <t>JÄMTLANDS LÄN</t>
        </is>
      </c>
      <c r="E1539" t="inlineStr">
        <is>
          <t>BERG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71680-2018</t>
        </is>
      </c>
      <c r="B1540" s="1" t="n">
        <v>43454</v>
      </c>
      <c r="C1540" s="1" t="n">
        <v>45225</v>
      </c>
      <c r="D1540" t="inlineStr">
        <is>
          <t>JÄMTLANDS LÄN</t>
        </is>
      </c>
      <c r="E1540" t="inlineStr">
        <is>
          <t>HÄRJEDALEN</t>
        </is>
      </c>
      <c r="G1540" t="n">
        <v>19.7</v>
      </c>
      <c r="H1540" t="n">
        <v>0</v>
      </c>
      <c r="I1540" t="n">
        <v>0</v>
      </c>
      <c r="J1540" t="n">
        <v>0</v>
      </c>
      <c r="K1540" t="n">
        <v>0</v>
      </c>
      <c r="L1540" t="n">
        <v>0</v>
      </c>
      <c r="M1540" t="n">
        <v>0</v>
      </c>
      <c r="N1540" t="n">
        <v>0</v>
      </c>
      <c r="O1540" t="n">
        <v>0</v>
      </c>
      <c r="P1540" t="n">
        <v>0</v>
      </c>
      <c r="Q1540" t="n">
        <v>0</v>
      </c>
      <c r="R1540" s="2" t="inlineStr"/>
    </row>
    <row r="1541" ht="15" customHeight="1">
      <c r="A1541" t="inlineStr">
        <is>
          <t>A 71747-2018</t>
        </is>
      </c>
      <c r="B1541" s="1" t="n">
        <v>43454</v>
      </c>
      <c r="C1541" s="1" t="n">
        <v>45225</v>
      </c>
      <c r="D1541" t="inlineStr">
        <is>
          <t>JÄMTLANDS LÄN</t>
        </is>
      </c>
      <c r="E1541" t="inlineStr">
        <is>
          <t>ÖSTERSUND</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71773-2018</t>
        </is>
      </c>
      <c r="B1542" s="1" t="n">
        <v>43454</v>
      </c>
      <c r="C1542" s="1" t="n">
        <v>45225</v>
      </c>
      <c r="D1542" t="inlineStr">
        <is>
          <t>JÄMTLANDS LÄN</t>
        </is>
      </c>
      <c r="E1542" t="inlineStr">
        <is>
          <t>ÖSTERSUND</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71624-2018</t>
        </is>
      </c>
      <c r="B1543" s="1" t="n">
        <v>43454</v>
      </c>
      <c r="C1543" s="1" t="n">
        <v>45225</v>
      </c>
      <c r="D1543" t="inlineStr">
        <is>
          <t>JÄMTLANDS LÄN</t>
        </is>
      </c>
      <c r="E1543" t="inlineStr">
        <is>
          <t>HÄRJEDALEN</t>
        </is>
      </c>
      <c r="F1543" t="inlineStr">
        <is>
          <t>Bergvik skog väst AB</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71676-2018</t>
        </is>
      </c>
      <c r="B1544" s="1" t="n">
        <v>43454</v>
      </c>
      <c r="C1544" s="1" t="n">
        <v>45225</v>
      </c>
      <c r="D1544" t="inlineStr">
        <is>
          <t>JÄMTLANDS LÄN</t>
        </is>
      </c>
      <c r="E1544" t="inlineStr">
        <is>
          <t>HÄRJEDALEN</t>
        </is>
      </c>
      <c r="G1544" t="n">
        <v>11.9</v>
      </c>
      <c r="H1544" t="n">
        <v>0</v>
      </c>
      <c r="I1544" t="n">
        <v>0</v>
      </c>
      <c r="J1544" t="n">
        <v>0</v>
      </c>
      <c r="K1544" t="n">
        <v>0</v>
      </c>
      <c r="L1544" t="n">
        <v>0</v>
      </c>
      <c r="M1544" t="n">
        <v>0</v>
      </c>
      <c r="N1544" t="n">
        <v>0</v>
      </c>
      <c r="O1544" t="n">
        <v>0</v>
      </c>
      <c r="P1544" t="n">
        <v>0</v>
      </c>
      <c r="Q1544" t="n">
        <v>0</v>
      </c>
      <c r="R1544" s="2" t="inlineStr"/>
    </row>
    <row r="1545" ht="15" customHeight="1">
      <c r="A1545" t="inlineStr">
        <is>
          <t>A 71851-2018</t>
        </is>
      </c>
      <c r="B1545" s="1" t="n">
        <v>43454</v>
      </c>
      <c r="C1545" s="1" t="n">
        <v>45225</v>
      </c>
      <c r="D1545" t="inlineStr">
        <is>
          <t>JÄMTLANDS LÄN</t>
        </is>
      </c>
      <c r="E1545" t="inlineStr">
        <is>
          <t>BERG</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71850-2018</t>
        </is>
      </c>
      <c r="B1546" s="1" t="n">
        <v>43454</v>
      </c>
      <c r="C1546" s="1" t="n">
        <v>45225</v>
      </c>
      <c r="D1546" t="inlineStr">
        <is>
          <t>JÄMTLANDS LÄN</t>
        </is>
      </c>
      <c r="E1546" t="inlineStr">
        <is>
          <t>BERG</t>
        </is>
      </c>
      <c r="F1546" t="inlineStr">
        <is>
          <t>SCA</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71881-2018</t>
        </is>
      </c>
      <c r="B1547" s="1" t="n">
        <v>43454</v>
      </c>
      <c r="C1547" s="1" t="n">
        <v>45225</v>
      </c>
      <c r="D1547" t="inlineStr">
        <is>
          <t>JÄMTLANDS LÄN</t>
        </is>
      </c>
      <c r="E1547" t="inlineStr">
        <is>
          <t>BERG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881-2019</t>
        </is>
      </c>
      <c r="B1548" s="1" t="n">
        <v>43455</v>
      </c>
      <c r="C1548" s="1" t="n">
        <v>45225</v>
      </c>
      <c r="D1548" t="inlineStr">
        <is>
          <t>JÄMTLANDS LÄN</t>
        </is>
      </c>
      <c r="E1548" t="inlineStr">
        <is>
          <t>KROKOM</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1046-2019</t>
        </is>
      </c>
      <c r="B1549" s="1" t="n">
        <v>43455</v>
      </c>
      <c r="C1549" s="1" t="n">
        <v>45225</v>
      </c>
      <c r="D1549" t="inlineStr">
        <is>
          <t>JÄMTLANDS LÄN</t>
        </is>
      </c>
      <c r="E1549" t="inlineStr">
        <is>
          <t>KROKOM</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608-2019</t>
        </is>
      </c>
      <c r="B1550" s="1" t="n">
        <v>43455</v>
      </c>
      <c r="C1550" s="1" t="n">
        <v>45225</v>
      </c>
      <c r="D1550" t="inlineStr">
        <is>
          <t>JÄMTLANDS LÄN</t>
        </is>
      </c>
      <c r="E1550" t="inlineStr">
        <is>
          <t>STRÖMSUND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957-2019</t>
        </is>
      </c>
      <c r="B1551" s="1" t="n">
        <v>43455</v>
      </c>
      <c r="C1551" s="1" t="n">
        <v>45225</v>
      </c>
      <c r="D1551" t="inlineStr">
        <is>
          <t>JÄMTLANDS LÄN</t>
        </is>
      </c>
      <c r="E1551" t="inlineStr">
        <is>
          <t>BERG</t>
        </is>
      </c>
      <c r="F1551" t="inlineStr">
        <is>
          <t>Övriga Aktiebolag</t>
        </is>
      </c>
      <c r="G1551" t="n">
        <v>11.2</v>
      </c>
      <c r="H1551" t="n">
        <v>0</v>
      </c>
      <c r="I1551" t="n">
        <v>0</v>
      </c>
      <c r="J1551" t="n">
        <v>0</v>
      </c>
      <c r="K1551" t="n">
        <v>0</v>
      </c>
      <c r="L1551" t="n">
        <v>0</v>
      </c>
      <c r="M1551" t="n">
        <v>0</v>
      </c>
      <c r="N1551" t="n">
        <v>0</v>
      </c>
      <c r="O1551" t="n">
        <v>0</v>
      </c>
      <c r="P1551" t="n">
        <v>0</v>
      </c>
      <c r="Q1551" t="n">
        <v>0</v>
      </c>
      <c r="R1551" s="2" t="inlineStr"/>
    </row>
    <row r="1552" ht="15" customHeight="1">
      <c r="A1552" t="inlineStr">
        <is>
          <t>A 71895-2018</t>
        </is>
      </c>
      <c r="B1552" s="1" t="n">
        <v>43455</v>
      </c>
      <c r="C1552" s="1" t="n">
        <v>45225</v>
      </c>
      <c r="D1552" t="inlineStr">
        <is>
          <t>JÄMTLANDS LÄN</t>
        </is>
      </c>
      <c r="E1552" t="inlineStr">
        <is>
          <t>BERG</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573-2019</t>
        </is>
      </c>
      <c r="B1553" s="1" t="n">
        <v>43455</v>
      </c>
      <c r="C1553" s="1" t="n">
        <v>45225</v>
      </c>
      <c r="D1553" t="inlineStr">
        <is>
          <t>JÄMTLANDS LÄN</t>
        </is>
      </c>
      <c r="E1553" t="inlineStr">
        <is>
          <t>ÖSTERSUND</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934-2019</t>
        </is>
      </c>
      <c r="B1554" s="1" t="n">
        <v>43455</v>
      </c>
      <c r="C1554" s="1" t="n">
        <v>45225</v>
      </c>
      <c r="D1554" t="inlineStr">
        <is>
          <t>JÄMTLANDS LÄN</t>
        </is>
      </c>
      <c r="E1554" t="inlineStr">
        <is>
          <t>STRÖMSUND</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981-2019</t>
        </is>
      </c>
      <c r="B1555" s="1" t="n">
        <v>43455</v>
      </c>
      <c r="C1555" s="1" t="n">
        <v>45225</v>
      </c>
      <c r="D1555" t="inlineStr">
        <is>
          <t>JÄMTLANDS LÄN</t>
        </is>
      </c>
      <c r="E1555" t="inlineStr">
        <is>
          <t>KROKOM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72414-2018</t>
        </is>
      </c>
      <c r="B1556" s="1" t="n">
        <v>43461</v>
      </c>
      <c r="C1556" s="1" t="n">
        <v>45225</v>
      </c>
      <c r="D1556" t="inlineStr">
        <is>
          <t>JÄMTLANDS LÄN</t>
        </is>
      </c>
      <c r="E1556" t="inlineStr">
        <is>
          <t>STRÖMSUND</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72474-2018</t>
        </is>
      </c>
      <c r="B1557" s="1" t="n">
        <v>43461</v>
      </c>
      <c r="C1557" s="1" t="n">
        <v>45225</v>
      </c>
      <c r="D1557" t="inlineStr">
        <is>
          <t>JÄMTLANDS LÄN</t>
        </is>
      </c>
      <c r="E1557" t="inlineStr">
        <is>
          <t>RAGUNDA</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72485-2018</t>
        </is>
      </c>
      <c r="B1558" s="1" t="n">
        <v>43461</v>
      </c>
      <c r="C1558" s="1" t="n">
        <v>45225</v>
      </c>
      <c r="D1558" t="inlineStr">
        <is>
          <t>JÄMTLANDS LÄN</t>
        </is>
      </c>
      <c r="E1558" t="inlineStr">
        <is>
          <t>STRÖMSUND</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1685-2019</t>
        </is>
      </c>
      <c r="B1559" s="1" t="n">
        <v>43461</v>
      </c>
      <c r="C1559" s="1" t="n">
        <v>45225</v>
      </c>
      <c r="D1559" t="inlineStr">
        <is>
          <t>JÄMTLANDS LÄN</t>
        </is>
      </c>
      <c r="E1559" t="inlineStr">
        <is>
          <t>RAGUNDA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1409-2019</t>
        </is>
      </c>
      <c r="B1560" s="1" t="n">
        <v>43461</v>
      </c>
      <c r="C1560" s="1" t="n">
        <v>45225</v>
      </c>
      <c r="D1560" t="inlineStr">
        <is>
          <t>JÄMTLANDS LÄN</t>
        </is>
      </c>
      <c r="E1560" t="inlineStr">
        <is>
          <t>HÄRJEDALEN</t>
        </is>
      </c>
      <c r="G1560" t="n">
        <v>43.3</v>
      </c>
      <c r="H1560" t="n">
        <v>0</v>
      </c>
      <c r="I1560" t="n">
        <v>0</v>
      </c>
      <c r="J1560" t="n">
        <v>0</v>
      </c>
      <c r="K1560" t="n">
        <v>0</v>
      </c>
      <c r="L1560" t="n">
        <v>0</v>
      </c>
      <c r="M1560" t="n">
        <v>0</v>
      </c>
      <c r="N1560" t="n">
        <v>0</v>
      </c>
      <c r="O1560" t="n">
        <v>0</v>
      </c>
      <c r="P1560" t="n">
        <v>0</v>
      </c>
      <c r="Q1560" t="n">
        <v>0</v>
      </c>
      <c r="R1560" s="2" t="inlineStr"/>
    </row>
    <row r="1561" ht="15" customHeight="1">
      <c r="A1561" t="inlineStr">
        <is>
          <t>A 72510-2018</t>
        </is>
      </c>
      <c r="B1561" s="1" t="n">
        <v>43462</v>
      </c>
      <c r="C1561" s="1" t="n">
        <v>45225</v>
      </c>
      <c r="D1561" t="inlineStr">
        <is>
          <t>JÄMTLANDS LÄN</t>
        </is>
      </c>
      <c r="E1561" t="inlineStr">
        <is>
          <t>BRÄCKE</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72601-2018</t>
        </is>
      </c>
      <c r="B1562" s="1" t="n">
        <v>43463</v>
      </c>
      <c r="C1562" s="1" t="n">
        <v>45225</v>
      </c>
      <c r="D1562" t="inlineStr">
        <is>
          <t>JÄMTLANDS LÄN</t>
        </is>
      </c>
      <c r="E1562" t="inlineStr">
        <is>
          <t>KROKOM</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80-2019</t>
        </is>
      </c>
      <c r="B1563" s="1" t="n">
        <v>43467</v>
      </c>
      <c r="C1563" s="1" t="n">
        <v>45225</v>
      </c>
      <c r="D1563" t="inlineStr">
        <is>
          <t>JÄMTLANDS LÄN</t>
        </is>
      </c>
      <c r="E1563" t="inlineStr">
        <is>
          <t>ÅRE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169-2019</t>
        </is>
      </c>
      <c r="B1564" s="1" t="n">
        <v>43467</v>
      </c>
      <c r="C1564" s="1" t="n">
        <v>45225</v>
      </c>
      <c r="D1564" t="inlineStr">
        <is>
          <t>JÄMTLANDS LÄN</t>
        </is>
      </c>
      <c r="E1564" t="inlineStr">
        <is>
          <t>RAGUNDA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171-2019</t>
        </is>
      </c>
      <c r="B1565" s="1" t="n">
        <v>43467</v>
      </c>
      <c r="C1565" s="1" t="n">
        <v>45225</v>
      </c>
      <c r="D1565" t="inlineStr">
        <is>
          <t>JÄMTLANDS LÄN</t>
        </is>
      </c>
      <c r="E1565" t="inlineStr">
        <is>
          <t>RAGUNDA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42-2019</t>
        </is>
      </c>
      <c r="B1566" s="1" t="n">
        <v>43467</v>
      </c>
      <c r="C1566" s="1" t="n">
        <v>45225</v>
      </c>
      <c r="D1566" t="inlineStr">
        <is>
          <t>JÄMTLANDS LÄN</t>
        </is>
      </c>
      <c r="E1566" t="inlineStr">
        <is>
          <t>ÅRE</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2385-2019</t>
        </is>
      </c>
      <c r="B1567" s="1" t="n">
        <v>43468</v>
      </c>
      <c r="C1567" s="1" t="n">
        <v>45225</v>
      </c>
      <c r="D1567" t="inlineStr">
        <is>
          <t>JÄMTLANDS LÄN</t>
        </is>
      </c>
      <c r="E1567" t="inlineStr">
        <is>
          <t>STRÖMSUND</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250-2019</t>
        </is>
      </c>
      <c r="B1568" s="1" t="n">
        <v>43468</v>
      </c>
      <c r="C1568" s="1" t="n">
        <v>45225</v>
      </c>
      <c r="D1568" t="inlineStr">
        <is>
          <t>JÄMTLANDS LÄN</t>
        </is>
      </c>
      <c r="E1568" t="inlineStr">
        <is>
          <t>ÅRE</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249-2019</t>
        </is>
      </c>
      <c r="B1569" s="1" t="n">
        <v>43468</v>
      </c>
      <c r="C1569" s="1" t="n">
        <v>45225</v>
      </c>
      <c r="D1569" t="inlineStr">
        <is>
          <t>JÄMTLANDS LÄN</t>
        </is>
      </c>
      <c r="E1569" t="inlineStr">
        <is>
          <t>KROKOM</t>
        </is>
      </c>
      <c r="G1569" t="n">
        <v>15.7</v>
      </c>
      <c r="H1569" t="n">
        <v>0</v>
      </c>
      <c r="I1569" t="n">
        <v>0</v>
      </c>
      <c r="J1569" t="n">
        <v>0</v>
      </c>
      <c r="K1569" t="n">
        <v>0</v>
      </c>
      <c r="L1569" t="n">
        <v>0</v>
      </c>
      <c r="M1569" t="n">
        <v>0</v>
      </c>
      <c r="N1569" t="n">
        <v>0</v>
      </c>
      <c r="O1569" t="n">
        <v>0</v>
      </c>
      <c r="P1569" t="n">
        <v>0</v>
      </c>
      <c r="Q1569" t="n">
        <v>0</v>
      </c>
      <c r="R1569" s="2" t="inlineStr"/>
    </row>
    <row r="1570" ht="15" customHeight="1">
      <c r="A1570" t="inlineStr">
        <is>
          <t>A 556-2019</t>
        </is>
      </c>
      <c r="B1570" s="1" t="n">
        <v>43469</v>
      </c>
      <c r="C1570" s="1" t="n">
        <v>45225</v>
      </c>
      <c r="D1570" t="inlineStr">
        <is>
          <t>JÄMTLANDS LÄN</t>
        </is>
      </c>
      <c r="E1570" t="inlineStr">
        <is>
          <t>HÄRJEDALEN</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699-2019</t>
        </is>
      </c>
      <c r="B1571" s="1" t="n">
        <v>43469</v>
      </c>
      <c r="C1571" s="1" t="n">
        <v>45225</v>
      </c>
      <c r="D1571" t="inlineStr">
        <is>
          <t>JÄMTLANDS LÄN</t>
        </is>
      </c>
      <c r="E1571" t="inlineStr">
        <is>
          <t>STRÖMSUND</t>
        </is>
      </c>
      <c r="F1571" t="inlineStr">
        <is>
          <t>SCA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555-2019</t>
        </is>
      </c>
      <c r="B1572" s="1" t="n">
        <v>43469</v>
      </c>
      <c r="C1572" s="1" t="n">
        <v>45225</v>
      </c>
      <c r="D1572" t="inlineStr">
        <is>
          <t>JÄMTLANDS LÄN</t>
        </is>
      </c>
      <c r="E1572" t="inlineStr">
        <is>
          <t>STRÖMSUND</t>
        </is>
      </c>
      <c r="F1572" t="inlineStr">
        <is>
          <t>Holmen skog AB</t>
        </is>
      </c>
      <c r="G1572" t="n">
        <v>14.6</v>
      </c>
      <c r="H1572" t="n">
        <v>0</v>
      </c>
      <c r="I1572" t="n">
        <v>0</v>
      </c>
      <c r="J1572" t="n">
        <v>0</v>
      </c>
      <c r="K1572" t="n">
        <v>0</v>
      </c>
      <c r="L1572" t="n">
        <v>0</v>
      </c>
      <c r="M1572" t="n">
        <v>0</v>
      </c>
      <c r="N1572" t="n">
        <v>0</v>
      </c>
      <c r="O1572" t="n">
        <v>0</v>
      </c>
      <c r="P1572" t="n">
        <v>0</v>
      </c>
      <c r="Q1572" t="n">
        <v>0</v>
      </c>
      <c r="R1572" s="2" t="inlineStr"/>
    </row>
    <row r="1573" ht="15" customHeight="1">
      <c r="A1573" t="inlineStr">
        <is>
          <t>A 685-2019</t>
        </is>
      </c>
      <c r="B1573" s="1" t="n">
        <v>43469</v>
      </c>
      <c r="C1573" s="1" t="n">
        <v>45225</v>
      </c>
      <c r="D1573" t="inlineStr">
        <is>
          <t>JÄMTLANDS LÄN</t>
        </is>
      </c>
      <c r="E1573" t="inlineStr">
        <is>
          <t>ÅRE</t>
        </is>
      </c>
      <c r="G1573" t="n">
        <v>4.5</v>
      </c>
      <c r="H1573" t="n">
        <v>0</v>
      </c>
      <c r="I1573" t="n">
        <v>0</v>
      </c>
      <c r="J1573" t="n">
        <v>0</v>
      </c>
      <c r="K1573" t="n">
        <v>0</v>
      </c>
      <c r="L1573" t="n">
        <v>0</v>
      </c>
      <c r="M1573" t="n">
        <v>0</v>
      </c>
      <c r="N1573" t="n">
        <v>0</v>
      </c>
      <c r="O1573" t="n">
        <v>0</v>
      </c>
      <c r="P1573" t="n">
        <v>0</v>
      </c>
      <c r="Q1573" t="n">
        <v>0</v>
      </c>
      <c r="R1573" s="2" t="inlineStr"/>
    </row>
    <row r="1574" ht="15" customHeight="1">
      <c r="A1574" t="inlineStr">
        <is>
          <t>A 1032-2019</t>
        </is>
      </c>
      <c r="B1574" s="1" t="n">
        <v>43472</v>
      </c>
      <c r="C1574" s="1" t="n">
        <v>45225</v>
      </c>
      <c r="D1574" t="inlineStr">
        <is>
          <t>JÄMTLANDS LÄN</t>
        </is>
      </c>
      <c r="E1574" t="inlineStr">
        <is>
          <t>ÖSTERSUND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1130-2019</t>
        </is>
      </c>
      <c r="B1575" s="1" t="n">
        <v>43472</v>
      </c>
      <c r="C1575" s="1" t="n">
        <v>45225</v>
      </c>
      <c r="D1575" t="inlineStr">
        <is>
          <t>JÄMTLANDS LÄN</t>
        </is>
      </c>
      <c r="E1575" t="inlineStr">
        <is>
          <t>STRÖMSUND</t>
        </is>
      </c>
      <c r="F1575" t="inlineStr">
        <is>
          <t>SCA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2951-2019</t>
        </is>
      </c>
      <c r="B1576" s="1" t="n">
        <v>43472</v>
      </c>
      <c r="C1576" s="1" t="n">
        <v>45225</v>
      </c>
      <c r="D1576" t="inlineStr">
        <is>
          <t>JÄMTLANDS LÄN</t>
        </is>
      </c>
      <c r="E1576" t="inlineStr">
        <is>
          <t>ÖSTERSUND</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882-2019</t>
        </is>
      </c>
      <c r="B1577" s="1" t="n">
        <v>43472</v>
      </c>
      <c r="C1577" s="1" t="n">
        <v>45225</v>
      </c>
      <c r="D1577" t="inlineStr">
        <is>
          <t>JÄMTLANDS LÄN</t>
        </is>
      </c>
      <c r="E1577" t="inlineStr">
        <is>
          <t>BERG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2920-2019</t>
        </is>
      </c>
      <c r="B1578" s="1" t="n">
        <v>43472</v>
      </c>
      <c r="C1578" s="1" t="n">
        <v>45225</v>
      </c>
      <c r="D1578" t="inlineStr">
        <is>
          <t>JÄMTLANDS LÄN</t>
        </is>
      </c>
      <c r="E1578" t="inlineStr">
        <is>
          <t>BRÄCKE</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887-2019</t>
        </is>
      </c>
      <c r="B1579" s="1" t="n">
        <v>43472</v>
      </c>
      <c r="C1579" s="1" t="n">
        <v>45225</v>
      </c>
      <c r="D1579" t="inlineStr">
        <is>
          <t>JÄMTLANDS LÄN</t>
        </is>
      </c>
      <c r="E1579" t="inlineStr">
        <is>
          <t>BRÄCKE</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3315-2019</t>
        </is>
      </c>
      <c r="B1580" s="1" t="n">
        <v>43473</v>
      </c>
      <c r="C1580" s="1" t="n">
        <v>45225</v>
      </c>
      <c r="D1580" t="inlineStr">
        <is>
          <t>JÄMTLANDS LÄN</t>
        </is>
      </c>
      <c r="E1580" t="inlineStr">
        <is>
          <t>RAGUNDA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1174-2019</t>
        </is>
      </c>
      <c r="B1581" s="1" t="n">
        <v>43473</v>
      </c>
      <c r="C1581" s="1" t="n">
        <v>45225</v>
      </c>
      <c r="D1581" t="inlineStr">
        <is>
          <t>JÄMTLANDS LÄN</t>
        </is>
      </c>
      <c r="E1581" t="inlineStr">
        <is>
          <t>BRÄCKE</t>
        </is>
      </c>
      <c r="F1581" t="inlineStr">
        <is>
          <t>Kyrkan</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3152-2019</t>
        </is>
      </c>
      <c r="B1582" s="1" t="n">
        <v>43473</v>
      </c>
      <c r="C1582" s="1" t="n">
        <v>45225</v>
      </c>
      <c r="D1582" t="inlineStr">
        <is>
          <t>JÄMTLANDS LÄN</t>
        </is>
      </c>
      <c r="E1582" t="inlineStr">
        <is>
          <t>RAGUNDA</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3227-2019</t>
        </is>
      </c>
      <c r="B1583" s="1" t="n">
        <v>43473</v>
      </c>
      <c r="C1583" s="1" t="n">
        <v>45225</v>
      </c>
      <c r="D1583" t="inlineStr">
        <is>
          <t>JÄMTLANDS LÄN</t>
        </is>
      </c>
      <c r="E1583" t="inlineStr">
        <is>
          <t>STRÖMSUND</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6025-2019</t>
        </is>
      </c>
      <c r="B1584" s="1" t="n">
        <v>43474</v>
      </c>
      <c r="C1584" s="1" t="n">
        <v>45225</v>
      </c>
      <c r="D1584" t="inlineStr">
        <is>
          <t>JÄMTLANDS LÄN</t>
        </is>
      </c>
      <c r="E1584" t="inlineStr">
        <is>
          <t>HÄRJEDALEN</t>
        </is>
      </c>
      <c r="F1584" t="inlineStr">
        <is>
          <t>Bergvik skog väst AB</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3328-2019</t>
        </is>
      </c>
      <c r="B1585" s="1" t="n">
        <v>43474</v>
      </c>
      <c r="C1585" s="1" t="n">
        <v>45225</v>
      </c>
      <c r="D1585" t="inlineStr">
        <is>
          <t>JÄMTLANDS LÄN</t>
        </is>
      </c>
      <c r="E1585" t="inlineStr">
        <is>
          <t>HÄRJEDALEN</t>
        </is>
      </c>
      <c r="F1585" t="inlineStr">
        <is>
          <t>Bergvik skog väst AB</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3722-2019</t>
        </is>
      </c>
      <c r="B1586" s="1" t="n">
        <v>43474</v>
      </c>
      <c r="C1586" s="1" t="n">
        <v>45225</v>
      </c>
      <c r="D1586" t="inlineStr">
        <is>
          <t>JÄMTLANDS LÄN</t>
        </is>
      </c>
      <c r="E1586" t="inlineStr">
        <is>
          <t>KROKOM</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1707-2019</t>
        </is>
      </c>
      <c r="B1587" s="1" t="n">
        <v>43474</v>
      </c>
      <c r="C1587" s="1" t="n">
        <v>45225</v>
      </c>
      <c r="D1587" t="inlineStr">
        <is>
          <t>JÄMTLANDS LÄN</t>
        </is>
      </c>
      <c r="E1587" t="inlineStr">
        <is>
          <t>RAGUNDA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1750-2019</t>
        </is>
      </c>
      <c r="B1588" s="1" t="n">
        <v>43474</v>
      </c>
      <c r="C1588" s="1" t="n">
        <v>45225</v>
      </c>
      <c r="D1588" t="inlineStr">
        <is>
          <t>JÄMTLANDS LÄN</t>
        </is>
      </c>
      <c r="E1588" t="inlineStr">
        <is>
          <t>HÄRJEDALEN</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1706-2019</t>
        </is>
      </c>
      <c r="B1589" s="1" t="n">
        <v>43474</v>
      </c>
      <c r="C1589" s="1" t="n">
        <v>45225</v>
      </c>
      <c r="D1589" t="inlineStr">
        <is>
          <t>JÄMTLANDS LÄN</t>
        </is>
      </c>
      <c r="E1589" t="inlineStr">
        <is>
          <t>KROKOM</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1713-2019</t>
        </is>
      </c>
      <c r="B1590" s="1" t="n">
        <v>43474</v>
      </c>
      <c r="C1590" s="1" t="n">
        <v>45225</v>
      </c>
      <c r="D1590" t="inlineStr">
        <is>
          <t>JÄMTLANDS LÄN</t>
        </is>
      </c>
      <c r="E1590" t="inlineStr">
        <is>
          <t>KROKOM</t>
        </is>
      </c>
      <c r="G1590" t="n">
        <v>6.3</v>
      </c>
      <c r="H1590" t="n">
        <v>0</v>
      </c>
      <c r="I1590" t="n">
        <v>0</v>
      </c>
      <c r="J1590" t="n">
        <v>0</v>
      </c>
      <c r="K1590" t="n">
        <v>0</v>
      </c>
      <c r="L1590" t="n">
        <v>0</v>
      </c>
      <c r="M1590" t="n">
        <v>0</v>
      </c>
      <c r="N1590" t="n">
        <v>0</v>
      </c>
      <c r="O1590" t="n">
        <v>0</v>
      </c>
      <c r="P1590" t="n">
        <v>0</v>
      </c>
      <c r="Q1590" t="n">
        <v>0</v>
      </c>
      <c r="R1590" s="2" t="inlineStr"/>
    </row>
    <row r="1591" ht="15" customHeight="1">
      <c r="A1591" t="inlineStr">
        <is>
          <t>A 1835-2019</t>
        </is>
      </c>
      <c r="B1591" s="1" t="n">
        <v>43474</v>
      </c>
      <c r="C1591" s="1" t="n">
        <v>45225</v>
      </c>
      <c r="D1591" t="inlineStr">
        <is>
          <t>JÄMTLANDS LÄN</t>
        </is>
      </c>
      <c r="E1591" t="inlineStr">
        <is>
          <t>HÄRJEDALEN</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6127-2019</t>
        </is>
      </c>
      <c r="B1592" s="1" t="n">
        <v>43474</v>
      </c>
      <c r="C1592" s="1" t="n">
        <v>45225</v>
      </c>
      <c r="D1592" t="inlineStr">
        <is>
          <t>JÄMTLANDS LÄN</t>
        </is>
      </c>
      <c r="E1592" t="inlineStr">
        <is>
          <t>HÄRJEDALEN</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2135-2019</t>
        </is>
      </c>
      <c r="B1593" s="1" t="n">
        <v>43475</v>
      </c>
      <c r="C1593" s="1" t="n">
        <v>45225</v>
      </c>
      <c r="D1593" t="inlineStr">
        <is>
          <t>JÄMTLANDS LÄN</t>
        </is>
      </c>
      <c r="E1593" t="inlineStr">
        <is>
          <t>HÄRJEDALEN</t>
        </is>
      </c>
      <c r="G1593" t="n">
        <v>0.1</v>
      </c>
      <c r="H1593" t="n">
        <v>0</v>
      </c>
      <c r="I1593" t="n">
        <v>0</v>
      </c>
      <c r="J1593" t="n">
        <v>0</v>
      </c>
      <c r="K1593" t="n">
        <v>0</v>
      </c>
      <c r="L1593" t="n">
        <v>0</v>
      </c>
      <c r="M1593" t="n">
        <v>0</v>
      </c>
      <c r="N1593" t="n">
        <v>0</v>
      </c>
      <c r="O1593" t="n">
        <v>0</v>
      </c>
      <c r="P1593" t="n">
        <v>0</v>
      </c>
      <c r="Q1593" t="n">
        <v>0</v>
      </c>
      <c r="R1593" s="2" t="inlineStr"/>
    </row>
    <row r="1594" ht="15" customHeight="1">
      <c r="A1594" t="inlineStr">
        <is>
          <t>A 2307-2019</t>
        </is>
      </c>
      <c r="B1594" s="1" t="n">
        <v>43475</v>
      </c>
      <c r="C1594" s="1" t="n">
        <v>45225</v>
      </c>
      <c r="D1594" t="inlineStr">
        <is>
          <t>JÄMTLANDS LÄN</t>
        </is>
      </c>
      <c r="E1594" t="inlineStr">
        <is>
          <t>ÖSTERSUND</t>
        </is>
      </c>
      <c r="G1594" t="n">
        <v>4.9</v>
      </c>
      <c r="H1594" t="n">
        <v>0</v>
      </c>
      <c r="I1594" t="n">
        <v>0</v>
      </c>
      <c r="J1594" t="n">
        <v>0</v>
      </c>
      <c r="K1594" t="n">
        <v>0</v>
      </c>
      <c r="L1594" t="n">
        <v>0</v>
      </c>
      <c r="M1594" t="n">
        <v>0</v>
      </c>
      <c r="N1594" t="n">
        <v>0</v>
      </c>
      <c r="O1594" t="n">
        <v>0</v>
      </c>
      <c r="P1594" t="n">
        <v>0</v>
      </c>
      <c r="Q1594" t="n">
        <v>0</v>
      </c>
      <c r="R1594" s="2" t="inlineStr"/>
    </row>
    <row r="1595" ht="15" customHeight="1">
      <c r="A1595" t="inlineStr">
        <is>
          <t>A 2126-2019</t>
        </is>
      </c>
      <c r="B1595" s="1" t="n">
        <v>43475</v>
      </c>
      <c r="C1595" s="1" t="n">
        <v>45225</v>
      </c>
      <c r="D1595" t="inlineStr">
        <is>
          <t>JÄMTLANDS LÄN</t>
        </is>
      </c>
      <c r="E1595" t="inlineStr">
        <is>
          <t>ÅRE</t>
        </is>
      </c>
      <c r="G1595" t="n">
        <v>8.199999999999999</v>
      </c>
      <c r="H1595" t="n">
        <v>0</v>
      </c>
      <c r="I1595" t="n">
        <v>0</v>
      </c>
      <c r="J1595" t="n">
        <v>0</v>
      </c>
      <c r="K1595" t="n">
        <v>0</v>
      </c>
      <c r="L1595" t="n">
        <v>0</v>
      </c>
      <c r="M1595" t="n">
        <v>0</v>
      </c>
      <c r="N1595" t="n">
        <v>0</v>
      </c>
      <c r="O1595" t="n">
        <v>0</v>
      </c>
      <c r="P1595" t="n">
        <v>0</v>
      </c>
      <c r="Q1595" t="n">
        <v>0</v>
      </c>
      <c r="R1595" s="2" t="inlineStr"/>
    </row>
    <row r="1596" ht="15" customHeight="1">
      <c r="A1596" t="inlineStr">
        <is>
          <t>A 2530-2019</t>
        </is>
      </c>
      <c r="B1596" s="1" t="n">
        <v>43476</v>
      </c>
      <c r="C1596" s="1" t="n">
        <v>45225</v>
      </c>
      <c r="D1596" t="inlineStr">
        <is>
          <t>JÄMTLANDS LÄN</t>
        </is>
      </c>
      <c r="E1596" t="inlineStr">
        <is>
          <t>BERG</t>
        </is>
      </c>
      <c r="F1596" t="inlineStr">
        <is>
          <t>Kommuner</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2430-2019</t>
        </is>
      </c>
      <c r="B1597" s="1" t="n">
        <v>43476</v>
      </c>
      <c r="C1597" s="1" t="n">
        <v>45225</v>
      </c>
      <c r="D1597" t="inlineStr">
        <is>
          <t>JÄMTLANDS LÄN</t>
        </is>
      </c>
      <c r="E1597" t="inlineStr">
        <is>
          <t>KROKOM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2502-2019</t>
        </is>
      </c>
      <c r="B1598" s="1" t="n">
        <v>43476</v>
      </c>
      <c r="C1598" s="1" t="n">
        <v>45225</v>
      </c>
      <c r="D1598" t="inlineStr">
        <is>
          <t>JÄMTLANDS LÄN</t>
        </is>
      </c>
      <c r="E1598" t="inlineStr">
        <is>
          <t>KROKOM</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4247-2019</t>
        </is>
      </c>
      <c r="B1599" s="1" t="n">
        <v>43476</v>
      </c>
      <c r="C1599" s="1" t="n">
        <v>45225</v>
      </c>
      <c r="D1599" t="inlineStr">
        <is>
          <t>JÄMTLANDS LÄN</t>
        </is>
      </c>
      <c r="E1599" t="inlineStr">
        <is>
          <t>ÖSTERSUND</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2616-2019</t>
        </is>
      </c>
      <c r="B1600" s="1" t="n">
        <v>43477</v>
      </c>
      <c r="C1600" s="1" t="n">
        <v>45225</v>
      </c>
      <c r="D1600" t="inlineStr">
        <is>
          <t>JÄMTLANDS LÄN</t>
        </is>
      </c>
      <c r="E1600" t="inlineStr">
        <is>
          <t>KROKOM</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2668-2019</t>
        </is>
      </c>
      <c r="B1601" s="1" t="n">
        <v>43478</v>
      </c>
      <c r="C1601" s="1" t="n">
        <v>45225</v>
      </c>
      <c r="D1601" t="inlineStr">
        <is>
          <t>JÄMTLANDS LÄN</t>
        </is>
      </c>
      <c r="E1601" t="inlineStr">
        <is>
          <t>ÖSTERSUND</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3037-2019</t>
        </is>
      </c>
      <c r="B1602" s="1" t="n">
        <v>43479</v>
      </c>
      <c r="C1602" s="1" t="n">
        <v>45225</v>
      </c>
      <c r="D1602" t="inlineStr">
        <is>
          <t>JÄMTLANDS LÄN</t>
        </is>
      </c>
      <c r="E1602" t="inlineStr">
        <is>
          <t>BRÄCKE</t>
        </is>
      </c>
      <c r="G1602" t="n">
        <v>5.6</v>
      </c>
      <c r="H1602" t="n">
        <v>0</v>
      </c>
      <c r="I1602" t="n">
        <v>0</v>
      </c>
      <c r="J1602" t="n">
        <v>0</v>
      </c>
      <c r="K1602" t="n">
        <v>0</v>
      </c>
      <c r="L1602" t="n">
        <v>0</v>
      </c>
      <c r="M1602" t="n">
        <v>0</v>
      </c>
      <c r="N1602" t="n">
        <v>0</v>
      </c>
      <c r="O1602" t="n">
        <v>0</v>
      </c>
      <c r="P1602" t="n">
        <v>0</v>
      </c>
      <c r="Q1602" t="n">
        <v>0</v>
      </c>
      <c r="R1602" s="2" t="inlineStr"/>
    </row>
    <row r="1603" ht="15" customHeight="1">
      <c r="A1603" t="inlineStr">
        <is>
          <t>A 4477-2019</t>
        </is>
      </c>
      <c r="B1603" s="1" t="n">
        <v>43479</v>
      </c>
      <c r="C1603" s="1" t="n">
        <v>45225</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3108-2019</t>
        </is>
      </c>
      <c r="B1604" s="1" t="n">
        <v>43479</v>
      </c>
      <c r="C1604" s="1" t="n">
        <v>45225</v>
      </c>
      <c r="D1604" t="inlineStr">
        <is>
          <t>JÄMTLANDS LÄN</t>
        </is>
      </c>
      <c r="E1604" t="inlineStr">
        <is>
          <t>STRÖMSUND</t>
        </is>
      </c>
      <c r="F1604" t="inlineStr">
        <is>
          <t>SCA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3014-2019</t>
        </is>
      </c>
      <c r="B1605" s="1" t="n">
        <v>43479</v>
      </c>
      <c r="C1605" s="1" t="n">
        <v>45225</v>
      </c>
      <c r="D1605" t="inlineStr">
        <is>
          <t>JÄMTLANDS LÄN</t>
        </is>
      </c>
      <c r="E1605" t="inlineStr">
        <is>
          <t>HÄRJEDALEN</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5445-2019</t>
        </is>
      </c>
      <c r="B1606" s="1" t="n">
        <v>43481</v>
      </c>
      <c r="C1606" s="1" t="n">
        <v>45225</v>
      </c>
      <c r="D1606" t="inlineStr">
        <is>
          <t>JÄMTLANDS LÄN</t>
        </is>
      </c>
      <c r="E1606" t="inlineStr">
        <is>
          <t>RAGUNDA</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3524-2019</t>
        </is>
      </c>
      <c r="B1607" s="1" t="n">
        <v>43481</v>
      </c>
      <c r="C1607" s="1" t="n">
        <v>45225</v>
      </c>
      <c r="D1607" t="inlineStr">
        <is>
          <t>JÄMTLANDS LÄN</t>
        </is>
      </c>
      <c r="E1607" t="inlineStr">
        <is>
          <t>STRÖMSUND</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3571-2019</t>
        </is>
      </c>
      <c r="B1608" s="1" t="n">
        <v>43481</v>
      </c>
      <c r="C1608" s="1" t="n">
        <v>45225</v>
      </c>
      <c r="D1608" t="inlineStr">
        <is>
          <t>JÄMTLANDS LÄN</t>
        </is>
      </c>
      <c r="E1608" t="inlineStr">
        <is>
          <t>HÄRJEDALEN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3624-2019</t>
        </is>
      </c>
      <c r="B1609" s="1" t="n">
        <v>43481</v>
      </c>
      <c r="C1609" s="1" t="n">
        <v>45225</v>
      </c>
      <c r="D1609" t="inlineStr">
        <is>
          <t>JÄMTLANDS LÄN</t>
        </is>
      </c>
      <c r="E1609" t="inlineStr">
        <is>
          <t>HÄRJEDALEN</t>
        </is>
      </c>
      <c r="F1609" t="inlineStr">
        <is>
          <t>Holmen skog AB</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3527-2019</t>
        </is>
      </c>
      <c r="B1610" s="1" t="n">
        <v>43481</v>
      </c>
      <c r="C1610" s="1" t="n">
        <v>45225</v>
      </c>
      <c r="D1610" t="inlineStr">
        <is>
          <t>JÄMTLANDS LÄN</t>
        </is>
      </c>
      <c r="E1610" t="inlineStr">
        <is>
          <t>STRÖMSUND</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3579-2019</t>
        </is>
      </c>
      <c r="B1611" s="1" t="n">
        <v>43481</v>
      </c>
      <c r="C1611" s="1" t="n">
        <v>45225</v>
      </c>
      <c r="D1611" t="inlineStr">
        <is>
          <t>JÄMTLANDS LÄN</t>
        </is>
      </c>
      <c r="E1611" t="inlineStr">
        <is>
          <t>RAGUNDA</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3787-2019</t>
        </is>
      </c>
      <c r="B1612" s="1" t="n">
        <v>43482</v>
      </c>
      <c r="C1612" s="1" t="n">
        <v>45225</v>
      </c>
      <c r="D1612" t="inlineStr">
        <is>
          <t>JÄMTLANDS LÄN</t>
        </is>
      </c>
      <c r="E1612" t="inlineStr">
        <is>
          <t>HÄRJEDALEN</t>
        </is>
      </c>
      <c r="G1612" t="n">
        <v>7.1</v>
      </c>
      <c r="H1612" t="n">
        <v>0</v>
      </c>
      <c r="I1612" t="n">
        <v>0</v>
      </c>
      <c r="J1612" t="n">
        <v>0</v>
      </c>
      <c r="K1612" t="n">
        <v>0</v>
      </c>
      <c r="L1612" t="n">
        <v>0</v>
      </c>
      <c r="M1612" t="n">
        <v>0</v>
      </c>
      <c r="N1612" t="n">
        <v>0</v>
      </c>
      <c r="O1612" t="n">
        <v>0</v>
      </c>
      <c r="P1612" t="n">
        <v>0</v>
      </c>
      <c r="Q1612" t="n">
        <v>0</v>
      </c>
      <c r="R1612" s="2" t="inlineStr"/>
    </row>
    <row r="1613" ht="15" customHeight="1">
      <c r="A1613" t="inlineStr">
        <is>
          <t>A 5509-2019</t>
        </is>
      </c>
      <c r="B1613" s="1" t="n">
        <v>43482</v>
      </c>
      <c r="C1613" s="1" t="n">
        <v>45225</v>
      </c>
      <c r="D1613" t="inlineStr">
        <is>
          <t>JÄMTLANDS LÄN</t>
        </is>
      </c>
      <c r="E1613" t="inlineStr">
        <is>
          <t>KROKOM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3785-2019</t>
        </is>
      </c>
      <c r="B1614" s="1" t="n">
        <v>43482</v>
      </c>
      <c r="C1614" s="1" t="n">
        <v>45225</v>
      </c>
      <c r="D1614" t="inlineStr">
        <is>
          <t>JÄMTLANDS LÄN</t>
        </is>
      </c>
      <c r="E1614" t="inlineStr">
        <is>
          <t>HÄRJEDALEN</t>
        </is>
      </c>
      <c r="G1614" t="n">
        <v>8.1</v>
      </c>
      <c r="H1614" t="n">
        <v>0</v>
      </c>
      <c r="I1614" t="n">
        <v>0</v>
      </c>
      <c r="J1614" t="n">
        <v>0</v>
      </c>
      <c r="K1614" t="n">
        <v>0</v>
      </c>
      <c r="L1614" t="n">
        <v>0</v>
      </c>
      <c r="M1614" t="n">
        <v>0</v>
      </c>
      <c r="N1614" t="n">
        <v>0</v>
      </c>
      <c r="O1614" t="n">
        <v>0</v>
      </c>
      <c r="P1614" t="n">
        <v>0</v>
      </c>
      <c r="Q1614" t="n">
        <v>0</v>
      </c>
      <c r="R1614" s="2" t="inlineStr"/>
    </row>
    <row r="1615" ht="15" customHeight="1">
      <c r="A1615" t="inlineStr">
        <is>
          <t>A 5510-2019</t>
        </is>
      </c>
      <c r="B1615" s="1" t="n">
        <v>43482</v>
      </c>
      <c r="C1615" s="1" t="n">
        <v>45225</v>
      </c>
      <c r="D1615" t="inlineStr">
        <is>
          <t>JÄMTLANDS LÄN</t>
        </is>
      </c>
      <c r="E1615" t="inlineStr">
        <is>
          <t>KROKOM</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4345-2019</t>
        </is>
      </c>
      <c r="B1616" s="1" t="n">
        <v>43483</v>
      </c>
      <c r="C1616" s="1" t="n">
        <v>45225</v>
      </c>
      <c r="D1616" t="inlineStr">
        <is>
          <t>JÄMTLANDS LÄN</t>
        </is>
      </c>
      <c r="E1616" t="inlineStr">
        <is>
          <t>RAGUNDA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4359-2019</t>
        </is>
      </c>
      <c r="B1617" s="1" t="n">
        <v>43483</v>
      </c>
      <c r="C1617" s="1" t="n">
        <v>45225</v>
      </c>
      <c r="D1617" t="inlineStr">
        <is>
          <t>JÄMTLANDS LÄN</t>
        </is>
      </c>
      <c r="E1617" t="inlineStr">
        <is>
          <t>HÄRJEDALEN</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4218-2019</t>
        </is>
      </c>
      <c r="B1618" s="1" t="n">
        <v>43483</v>
      </c>
      <c r="C1618" s="1" t="n">
        <v>45225</v>
      </c>
      <c r="D1618" t="inlineStr">
        <is>
          <t>JÄMTLANDS LÄN</t>
        </is>
      </c>
      <c r="E1618" t="inlineStr">
        <is>
          <t>BRÄCKE</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4402-2019</t>
        </is>
      </c>
      <c r="B1619" s="1" t="n">
        <v>43484</v>
      </c>
      <c r="C1619" s="1" t="n">
        <v>45225</v>
      </c>
      <c r="D1619" t="inlineStr">
        <is>
          <t>JÄMTLANDS LÄN</t>
        </is>
      </c>
      <c r="E1619" t="inlineStr">
        <is>
          <t>STRÖMSUND</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6418-2019</t>
        </is>
      </c>
      <c r="B1620" s="1" t="n">
        <v>43486</v>
      </c>
      <c r="C1620" s="1" t="n">
        <v>45225</v>
      </c>
      <c r="D1620" t="inlineStr">
        <is>
          <t>JÄMTLANDS LÄN</t>
        </is>
      </c>
      <c r="E1620" t="inlineStr">
        <is>
          <t>HÄRJEDALEN</t>
        </is>
      </c>
      <c r="F1620" t="inlineStr">
        <is>
          <t>Övriga statliga verk och myndigheter</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4617-2019</t>
        </is>
      </c>
      <c r="B1621" s="1" t="n">
        <v>43486</v>
      </c>
      <c r="C1621" s="1" t="n">
        <v>45225</v>
      </c>
      <c r="D1621" t="inlineStr">
        <is>
          <t>JÄMTLANDS LÄN</t>
        </is>
      </c>
      <c r="E1621" t="inlineStr">
        <is>
          <t>HÄRJEDALEN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5024-2019</t>
        </is>
      </c>
      <c r="B1622" s="1" t="n">
        <v>43487</v>
      </c>
      <c r="C1622" s="1" t="n">
        <v>45225</v>
      </c>
      <c r="D1622" t="inlineStr">
        <is>
          <t>JÄMTLANDS LÄN</t>
        </is>
      </c>
      <c r="E1622" t="inlineStr">
        <is>
          <t>ÖSTERSUND</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5327-2019</t>
        </is>
      </c>
      <c r="B1623" s="1" t="n">
        <v>43488</v>
      </c>
      <c r="C1623" s="1" t="n">
        <v>45225</v>
      </c>
      <c r="D1623" t="inlineStr">
        <is>
          <t>JÄMTLANDS LÄN</t>
        </is>
      </c>
      <c r="E1623" t="inlineStr">
        <is>
          <t>HÄRJEDALEN</t>
        </is>
      </c>
      <c r="F1623" t="inlineStr">
        <is>
          <t>Bergvik skog väst AB</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5215-2019</t>
        </is>
      </c>
      <c r="B1624" s="1" t="n">
        <v>43488</v>
      </c>
      <c r="C1624" s="1" t="n">
        <v>45225</v>
      </c>
      <c r="D1624" t="inlineStr">
        <is>
          <t>JÄMTLANDS LÄN</t>
        </is>
      </c>
      <c r="E1624" t="inlineStr">
        <is>
          <t>KROKOM</t>
        </is>
      </c>
      <c r="G1624" t="n">
        <v>8.9</v>
      </c>
      <c r="H1624" t="n">
        <v>0</v>
      </c>
      <c r="I1624" t="n">
        <v>0</v>
      </c>
      <c r="J1624" t="n">
        <v>0</v>
      </c>
      <c r="K1624" t="n">
        <v>0</v>
      </c>
      <c r="L1624" t="n">
        <v>0</v>
      </c>
      <c r="M1624" t="n">
        <v>0</v>
      </c>
      <c r="N1624" t="n">
        <v>0</v>
      </c>
      <c r="O1624" t="n">
        <v>0</v>
      </c>
      <c r="P1624" t="n">
        <v>0</v>
      </c>
      <c r="Q1624" t="n">
        <v>0</v>
      </c>
      <c r="R1624" s="2" t="inlineStr"/>
    </row>
    <row r="1625" ht="15" customHeight="1">
      <c r="A1625" t="inlineStr">
        <is>
          <t>A 5663-2019</t>
        </is>
      </c>
      <c r="B1625" s="1" t="n">
        <v>43489</v>
      </c>
      <c r="C1625" s="1" t="n">
        <v>45225</v>
      </c>
      <c r="D1625" t="inlineStr">
        <is>
          <t>JÄMTLANDS LÄN</t>
        </is>
      </c>
      <c r="E1625" t="inlineStr">
        <is>
          <t>HÄRJEDALEN</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5629-2019</t>
        </is>
      </c>
      <c r="B1626" s="1" t="n">
        <v>43489</v>
      </c>
      <c r="C1626" s="1" t="n">
        <v>45225</v>
      </c>
      <c r="D1626" t="inlineStr">
        <is>
          <t>JÄMTLANDS LÄN</t>
        </is>
      </c>
      <c r="E1626" t="inlineStr">
        <is>
          <t>ÖSTERSUND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5619-2019</t>
        </is>
      </c>
      <c r="B1627" s="1" t="n">
        <v>43489</v>
      </c>
      <c r="C1627" s="1" t="n">
        <v>45225</v>
      </c>
      <c r="D1627" t="inlineStr">
        <is>
          <t>JÄMTLANDS LÄN</t>
        </is>
      </c>
      <c r="E1627" t="inlineStr">
        <is>
          <t>ÖSTERSUND</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5770-2019</t>
        </is>
      </c>
      <c r="B1628" s="1" t="n">
        <v>43490</v>
      </c>
      <c r="C1628" s="1" t="n">
        <v>45225</v>
      </c>
      <c r="D1628" t="inlineStr">
        <is>
          <t>JÄMTLANDS LÄN</t>
        </is>
      </c>
      <c r="E1628" t="inlineStr">
        <is>
          <t>KROKOM</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5779-2019</t>
        </is>
      </c>
      <c r="B1629" s="1" t="n">
        <v>43490</v>
      </c>
      <c r="C1629" s="1" t="n">
        <v>45225</v>
      </c>
      <c r="D1629" t="inlineStr">
        <is>
          <t>JÄMTLANDS LÄN</t>
        </is>
      </c>
      <c r="E1629" t="inlineStr">
        <is>
          <t>HÄRJEDALEN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5914-2019</t>
        </is>
      </c>
      <c r="B1630" s="1" t="n">
        <v>43490</v>
      </c>
      <c r="C1630" s="1" t="n">
        <v>45225</v>
      </c>
      <c r="D1630" t="inlineStr">
        <is>
          <t>JÄMTLANDS LÄN</t>
        </is>
      </c>
      <c r="E1630" t="inlineStr">
        <is>
          <t>ÅRE</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5930-2019</t>
        </is>
      </c>
      <c r="B1631" s="1" t="n">
        <v>43490</v>
      </c>
      <c r="C1631" s="1" t="n">
        <v>45225</v>
      </c>
      <c r="D1631" t="inlineStr">
        <is>
          <t>JÄMTLANDS LÄN</t>
        </is>
      </c>
      <c r="E1631" t="inlineStr">
        <is>
          <t>ÅRE</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7370-2019</t>
        </is>
      </c>
      <c r="B1632" s="1" t="n">
        <v>43490</v>
      </c>
      <c r="C1632" s="1" t="n">
        <v>45225</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5790-2019</t>
        </is>
      </c>
      <c r="B1633" s="1" t="n">
        <v>43490</v>
      </c>
      <c r="C1633" s="1" t="n">
        <v>45225</v>
      </c>
      <c r="D1633" t="inlineStr">
        <is>
          <t>JÄMTLANDS LÄN</t>
        </is>
      </c>
      <c r="E1633" t="inlineStr">
        <is>
          <t>HÄRJEDALEN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5805-2019</t>
        </is>
      </c>
      <c r="B1634" s="1" t="n">
        <v>43490</v>
      </c>
      <c r="C1634" s="1" t="n">
        <v>45225</v>
      </c>
      <c r="D1634" t="inlineStr">
        <is>
          <t>JÄMTLANDS LÄN</t>
        </is>
      </c>
      <c r="E1634" t="inlineStr">
        <is>
          <t>HÄRJEDALEN</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5929-2019</t>
        </is>
      </c>
      <c r="B1635" s="1" t="n">
        <v>43490</v>
      </c>
      <c r="C1635" s="1" t="n">
        <v>45225</v>
      </c>
      <c r="D1635" t="inlineStr">
        <is>
          <t>JÄMTLANDS LÄN</t>
        </is>
      </c>
      <c r="E1635" t="inlineStr">
        <is>
          <t>ÅRE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6774-2019</t>
        </is>
      </c>
      <c r="B1636" s="1" t="n">
        <v>43494</v>
      </c>
      <c r="C1636" s="1" t="n">
        <v>45225</v>
      </c>
      <c r="D1636" t="inlineStr">
        <is>
          <t>JÄMTLANDS LÄN</t>
        </is>
      </c>
      <c r="E1636" t="inlineStr">
        <is>
          <t>ÖSTERSUND</t>
        </is>
      </c>
      <c r="G1636" t="n">
        <v>6.2</v>
      </c>
      <c r="H1636" t="n">
        <v>0</v>
      </c>
      <c r="I1636" t="n">
        <v>0</v>
      </c>
      <c r="J1636" t="n">
        <v>0</v>
      </c>
      <c r="K1636" t="n">
        <v>0</v>
      </c>
      <c r="L1636" t="n">
        <v>0</v>
      </c>
      <c r="M1636" t="n">
        <v>0</v>
      </c>
      <c r="N1636" t="n">
        <v>0</v>
      </c>
      <c r="O1636" t="n">
        <v>0</v>
      </c>
      <c r="P1636" t="n">
        <v>0</v>
      </c>
      <c r="Q1636" t="n">
        <v>0</v>
      </c>
      <c r="R1636" s="2" t="inlineStr"/>
    </row>
    <row r="1637" ht="15" customHeight="1">
      <c r="A1637" t="inlineStr">
        <is>
          <t>A 6549-2019</t>
        </is>
      </c>
      <c r="B1637" s="1" t="n">
        <v>43494</v>
      </c>
      <c r="C1637" s="1" t="n">
        <v>45225</v>
      </c>
      <c r="D1637" t="inlineStr">
        <is>
          <t>JÄMTLANDS LÄN</t>
        </is>
      </c>
      <c r="E1637" t="inlineStr">
        <is>
          <t>ÖSTERSUND</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6775-2019</t>
        </is>
      </c>
      <c r="B1638" s="1" t="n">
        <v>43494</v>
      </c>
      <c r="C1638" s="1" t="n">
        <v>45225</v>
      </c>
      <c r="D1638" t="inlineStr">
        <is>
          <t>JÄMTLANDS LÄN</t>
        </is>
      </c>
      <c r="E1638" t="inlineStr">
        <is>
          <t>ÖSTERSUND</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7065-2019</t>
        </is>
      </c>
      <c r="B1639" s="1" t="n">
        <v>43495</v>
      </c>
      <c r="C1639" s="1" t="n">
        <v>45225</v>
      </c>
      <c r="D1639" t="inlineStr">
        <is>
          <t>JÄMTLANDS LÄN</t>
        </is>
      </c>
      <c r="E1639" t="inlineStr">
        <is>
          <t>RAGUNDA</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6834-2019</t>
        </is>
      </c>
      <c r="B1640" s="1" t="n">
        <v>43495</v>
      </c>
      <c r="C1640" s="1" t="n">
        <v>45225</v>
      </c>
      <c r="D1640" t="inlineStr">
        <is>
          <t>JÄMTLANDS LÄN</t>
        </is>
      </c>
      <c r="E1640" t="inlineStr">
        <is>
          <t>ÖSTERSUND</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8155-2019</t>
        </is>
      </c>
      <c r="B1641" s="1" t="n">
        <v>43495</v>
      </c>
      <c r="C1641" s="1" t="n">
        <v>45225</v>
      </c>
      <c r="D1641" t="inlineStr">
        <is>
          <t>JÄMTLANDS LÄN</t>
        </is>
      </c>
      <c r="E1641" t="inlineStr">
        <is>
          <t>HÄRJEDALEN</t>
        </is>
      </c>
      <c r="G1641" t="n">
        <v>16.9</v>
      </c>
      <c r="H1641" t="n">
        <v>0</v>
      </c>
      <c r="I1641" t="n">
        <v>0</v>
      </c>
      <c r="J1641" t="n">
        <v>0</v>
      </c>
      <c r="K1641" t="n">
        <v>0</v>
      </c>
      <c r="L1641" t="n">
        <v>0</v>
      </c>
      <c r="M1641" t="n">
        <v>0</v>
      </c>
      <c r="N1641" t="n">
        <v>0</v>
      </c>
      <c r="O1641" t="n">
        <v>0</v>
      </c>
      <c r="P1641" t="n">
        <v>0</v>
      </c>
      <c r="Q1641" t="n">
        <v>0</v>
      </c>
      <c r="R1641" s="2" t="inlineStr"/>
    </row>
    <row r="1642" ht="15" customHeight="1">
      <c r="A1642" t="inlineStr">
        <is>
          <t>A 7128-2019</t>
        </is>
      </c>
      <c r="B1642" s="1" t="n">
        <v>43495</v>
      </c>
      <c r="C1642" s="1" t="n">
        <v>45225</v>
      </c>
      <c r="D1642" t="inlineStr">
        <is>
          <t>JÄMTLANDS LÄN</t>
        </is>
      </c>
      <c r="E1642" t="inlineStr">
        <is>
          <t>ÖSTERSUND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6886-2019</t>
        </is>
      </c>
      <c r="B1643" s="1" t="n">
        <v>43495</v>
      </c>
      <c r="C1643" s="1" t="n">
        <v>45225</v>
      </c>
      <c r="D1643" t="inlineStr">
        <is>
          <t>JÄMTLANDS LÄN</t>
        </is>
      </c>
      <c r="E1643" t="inlineStr">
        <is>
          <t>HÄRJEDALEN</t>
        </is>
      </c>
      <c r="G1643" t="n">
        <v>10.4</v>
      </c>
      <c r="H1643" t="n">
        <v>0</v>
      </c>
      <c r="I1643" t="n">
        <v>0</v>
      </c>
      <c r="J1643" t="n">
        <v>0</v>
      </c>
      <c r="K1643" t="n">
        <v>0</v>
      </c>
      <c r="L1643" t="n">
        <v>0</v>
      </c>
      <c r="M1643" t="n">
        <v>0</v>
      </c>
      <c r="N1643" t="n">
        <v>0</v>
      </c>
      <c r="O1643" t="n">
        <v>0</v>
      </c>
      <c r="P1643" t="n">
        <v>0</v>
      </c>
      <c r="Q1643" t="n">
        <v>0</v>
      </c>
      <c r="R1643" s="2" t="inlineStr"/>
    </row>
    <row r="1644" ht="15" customHeight="1">
      <c r="A1644" t="inlineStr">
        <is>
          <t>A 7094-2019</t>
        </is>
      </c>
      <c r="B1644" s="1" t="n">
        <v>43496</v>
      </c>
      <c r="C1644" s="1" t="n">
        <v>45225</v>
      </c>
      <c r="D1644" t="inlineStr">
        <is>
          <t>JÄMTLANDS LÄN</t>
        </is>
      </c>
      <c r="E1644" t="inlineStr">
        <is>
          <t>BERG</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7129-2019</t>
        </is>
      </c>
      <c r="B1645" s="1" t="n">
        <v>43496</v>
      </c>
      <c r="C1645" s="1" t="n">
        <v>45225</v>
      </c>
      <c r="D1645" t="inlineStr">
        <is>
          <t>JÄMTLANDS LÄN</t>
        </is>
      </c>
      <c r="E1645" t="inlineStr">
        <is>
          <t>BERG</t>
        </is>
      </c>
      <c r="F1645" t="inlineStr">
        <is>
          <t>Kyrkan</t>
        </is>
      </c>
      <c r="G1645" t="n">
        <v>21.7</v>
      </c>
      <c r="H1645" t="n">
        <v>0</v>
      </c>
      <c r="I1645" t="n">
        <v>0</v>
      </c>
      <c r="J1645" t="n">
        <v>0</v>
      </c>
      <c r="K1645" t="n">
        <v>0</v>
      </c>
      <c r="L1645" t="n">
        <v>0</v>
      </c>
      <c r="M1645" t="n">
        <v>0</v>
      </c>
      <c r="N1645" t="n">
        <v>0</v>
      </c>
      <c r="O1645" t="n">
        <v>0</v>
      </c>
      <c r="P1645" t="n">
        <v>0</v>
      </c>
      <c r="Q1645" t="n">
        <v>0</v>
      </c>
      <c r="R1645" s="2" t="inlineStr"/>
    </row>
    <row r="1646" ht="15" customHeight="1">
      <c r="A1646" t="inlineStr">
        <is>
          <t>A 7305-2019</t>
        </is>
      </c>
      <c r="B1646" s="1" t="n">
        <v>43496</v>
      </c>
      <c r="C1646" s="1" t="n">
        <v>45225</v>
      </c>
      <c r="D1646" t="inlineStr">
        <is>
          <t>JÄMTLANDS LÄN</t>
        </is>
      </c>
      <c r="E1646" t="inlineStr">
        <is>
          <t>RAGUNDA</t>
        </is>
      </c>
      <c r="F1646" t="inlineStr">
        <is>
          <t>Kommuner</t>
        </is>
      </c>
      <c r="G1646" t="n">
        <v>32.6</v>
      </c>
      <c r="H1646" t="n">
        <v>0</v>
      </c>
      <c r="I1646" t="n">
        <v>0</v>
      </c>
      <c r="J1646" t="n">
        <v>0</v>
      </c>
      <c r="K1646" t="n">
        <v>0</v>
      </c>
      <c r="L1646" t="n">
        <v>0</v>
      </c>
      <c r="M1646" t="n">
        <v>0</v>
      </c>
      <c r="N1646" t="n">
        <v>0</v>
      </c>
      <c r="O1646" t="n">
        <v>0</v>
      </c>
      <c r="P1646" t="n">
        <v>0</v>
      </c>
      <c r="Q1646" t="n">
        <v>0</v>
      </c>
      <c r="R1646" s="2" t="inlineStr"/>
    </row>
    <row r="1647" ht="15" customHeight="1">
      <c r="A1647" t="inlineStr">
        <is>
          <t>A 7406-2019</t>
        </is>
      </c>
      <c r="B1647" s="1" t="n">
        <v>43497</v>
      </c>
      <c r="C1647" s="1" t="n">
        <v>45225</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7469-2019</t>
        </is>
      </c>
      <c r="B1648" s="1" t="n">
        <v>43497</v>
      </c>
      <c r="C1648" s="1" t="n">
        <v>45225</v>
      </c>
      <c r="D1648" t="inlineStr">
        <is>
          <t>JÄMTLANDS LÄN</t>
        </is>
      </c>
      <c r="E1648" t="inlineStr">
        <is>
          <t>KROKOM</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7478-2019</t>
        </is>
      </c>
      <c r="B1649" s="1" t="n">
        <v>43497</v>
      </c>
      <c r="C1649" s="1" t="n">
        <v>45225</v>
      </c>
      <c r="D1649" t="inlineStr">
        <is>
          <t>JÄMTLANDS LÄN</t>
        </is>
      </c>
      <c r="E1649" t="inlineStr">
        <is>
          <t>HÄRJEDALEN</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7793-2019</t>
        </is>
      </c>
      <c r="B1650" s="1" t="n">
        <v>43500</v>
      </c>
      <c r="C1650" s="1" t="n">
        <v>45225</v>
      </c>
      <c r="D1650" t="inlineStr">
        <is>
          <t>JÄMTLANDS LÄN</t>
        </is>
      </c>
      <c r="E1650" t="inlineStr">
        <is>
          <t>HÄRJEDALEN</t>
        </is>
      </c>
      <c r="F1650" t="inlineStr">
        <is>
          <t>Holmen skog AB</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7839-2019</t>
        </is>
      </c>
      <c r="B1651" s="1" t="n">
        <v>43500</v>
      </c>
      <c r="C1651" s="1" t="n">
        <v>45225</v>
      </c>
      <c r="D1651" t="inlineStr">
        <is>
          <t>JÄMTLANDS LÄN</t>
        </is>
      </c>
      <c r="E1651" t="inlineStr">
        <is>
          <t>HÄRJEDALEN</t>
        </is>
      </c>
      <c r="F1651" t="inlineStr">
        <is>
          <t>Holmen skog AB</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7791-2019</t>
        </is>
      </c>
      <c r="B1652" s="1" t="n">
        <v>43500</v>
      </c>
      <c r="C1652" s="1" t="n">
        <v>45225</v>
      </c>
      <c r="D1652" t="inlineStr">
        <is>
          <t>JÄMTLANDS LÄN</t>
        </is>
      </c>
      <c r="E1652" t="inlineStr">
        <is>
          <t>HÄRJEDALEN</t>
        </is>
      </c>
      <c r="F1652" t="inlineStr">
        <is>
          <t>Holmen skog AB</t>
        </is>
      </c>
      <c r="G1652" t="n">
        <v>18.3</v>
      </c>
      <c r="H1652" t="n">
        <v>0</v>
      </c>
      <c r="I1652" t="n">
        <v>0</v>
      </c>
      <c r="J1652" t="n">
        <v>0</v>
      </c>
      <c r="K1652" t="n">
        <v>0</v>
      </c>
      <c r="L1652" t="n">
        <v>0</v>
      </c>
      <c r="M1652" t="n">
        <v>0</v>
      </c>
      <c r="N1652" t="n">
        <v>0</v>
      </c>
      <c r="O1652" t="n">
        <v>0</v>
      </c>
      <c r="P1652" t="n">
        <v>0</v>
      </c>
      <c r="Q1652" t="n">
        <v>0</v>
      </c>
      <c r="R1652" s="2" t="inlineStr"/>
    </row>
    <row r="1653" ht="15" customHeight="1">
      <c r="A1653" t="inlineStr">
        <is>
          <t>A 7790-2019</t>
        </is>
      </c>
      <c r="B1653" s="1" t="n">
        <v>43500</v>
      </c>
      <c r="C1653" s="1" t="n">
        <v>45225</v>
      </c>
      <c r="D1653" t="inlineStr">
        <is>
          <t>JÄMTLANDS LÄN</t>
        </is>
      </c>
      <c r="E1653" t="inlineStr">
        <is>
          <t>HÄRJEDALEN</t>
        </is>
      </c>
      <c r="F1653" t="inlineStr">
        <is>
          <t>Holmen skog AB</t>
        </is>
      </c>
      <c r="G1653" t="n">
        <v>7.9</v>
      </c>
      <c r="H1653" t="n">
        <v>0</v>
      </c>
      <c r="I1653" t="n">
        <v>0</v>
      </c>
      <c r="J1653" t="n">
        <v>0</v>
      </c>
      <c r="K1653" t="n">
        <v>0</v>
      </c>
      <c r="L1653" t="n">
        <v>0</v>
      </c>
      <c r="M1653" t="n">
        <v>0</v>
      </c>
      <c r="N1653" t="n">
        <v>0</v>
      </c>
      <c r="O1653" t="n">
        <v>0</v>
      </c>
      <c r="P1653" t="n">
        <v>0</v>
      </c>
      <c r="Q1653" t="n">
        <v>0</v>
      </c>
      <c r="R1653" s="2" t="inlineStr"/>
    </row>
    <row r="1654" ht="15" customHeight="1">
      <c r="A1654" t="inlineStr">
        <is>
          <t>A 7853-2019</t>
        </is>
      </c>
      <c r="B1654" s="1" t="n">
        <v>43500</v>
      </c>
      <c r="C1654" s="1" t="n">
        <v>45225</v>
      </c>
      <c r="D1654" t="inlineStr">
        <is>
          <t>JÄMTLANDS LÄN</t>
        </is>
      </c>
      <c r="E1654" t="inlineStr">
        <is>
          <t>HÄRJEDALEN</t>
        </is>
      </c>
      <c r="F1654" t="inlineStr">
        <is>
          <t>Holmen skog AB</t>
        </is>
      </c>
      <c r="G1654" t="n">
        <v>6.6</v>
      </c>
      <c r="H1654" t="n">
        <v>0</v>
      </c>
      <c r="I1654" t="n">
        <v>0</v>
      </c>
      <c r="J1654" t="n">
        <v>0</v>
      </c>
      <c r="K1654" t="n">
        <v>0</v>
      </c>
      <c r="L1654" t="n">
        <v>0</v>
      </c>
      <c r="M1654" t="n">
        <v>0</v>
      </c>
      <c r="N1654" t="n">
        <v>0</v>
      </c>
      <c r="O1654" t="n">
        <v>0</v>
      </c>
      <c r="P1654" t="n">
        <v>0</v>
      </c>
      <c r="Q1654" t="n">
        <v>0</v>
      </c>
      <c r="R1654" s="2" t="inlineStr"/>
    </row>
    <row r="1655" ht="15" customHeight="1">
      <c r="A1655" t="inlineStr">
        <is>
          <t>A 7840-2019</t>
        </is>
      </c>
      <c r="B1655" s="1" t="n">
        <v>43500</v>
      </c>
      <c r="C1655" s="1" t="n">
        <v>45225</v>
      </c>
      <c r="D1655" t="inlineStr">
        <is>
          <t>JÄMTLANDS LÄN</t>
        </is>
      </c>
      <c r="E1655" t="inlineStr">
        <is>
          <t>HÄRJEDALEN</t>
        </is>
      </c>
      <c r="F1655" t="inlineStr">
        <is>
          <t>Holmen skog AB</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8489-2019</t>
        </is>
      </c>
      <c r="B1656" s="1" t="n">
        <v>43500</v>
      </c>
      <c r="C1656" s="1" t="n">
        <v>45225</v>
      </c>
      <c r="D1656" t="inlineStr">
        <is>
          <t>JÄMTLANDS LÄN</t>
        </is>
      </c>
      <c r="E1656" t="inlineStr">
        <is>
          <t>KROKOM</t>
        </is>
      </c>
      <c r="G1656" t="n">
        <v>18.1</v>
      </c>
      <c r="H1656" t="n">
        <v>0</v>
      </c>
      <c r="I1656" t="n">
        <v>0</v>
      </c>
      <c r="J1656" t="n">
        <v>0</v>
      </c>
      <c r="K1656" t="n">
        <v>0</v>
      </c>
      <c r="L1656" t="n">
        <v>0</v>
      </c>
      <c r="M1656" t="n">
        <v>0</v>
      </c>
      <c r="N1656" t="n">
        <v>0</v>
      </c>
      <c r="O1656" t="n">
        <v>0</v>
      </c>
      <c r="P1656" t="n">
        <v>0</v>
      </c>
      <c r="Q1656" t="n">
        <v>0</v>
      </c>
      <c r="R1656" s="2" t="inlineStr"/>
    </row>
    <row r="1657" ht="15" customHeight="1">
      <c r="A1657" t="inlineStr">
        <is>
          <t>A 8006-2019</t>
        </is>
      </c>
      <c r="B1657" s="1" t="n">
        <v>43501</v>
      </c>
      <c r="C1657" s="1" t="n">
        <v>45225</v>
      </c>
      <c r="D1657" t="inlineStr">
        <is>
          <t>JÄMTLANDS LÄN</t>
        </is>
      </c>
      <c r="E1657" t="inlineStr">
        <is>
          <t>ÅRE</t>
        </is>
      </c>
      <c r="G1657" t="n">
        <v>23.8</v>
      </c>
      <c r="H1657" t="n">
        <v>0</v>
      </c>
      <c r="I1657" t="n">
        <v>0</v>
      </c>
      <c r="J1657" t="n">
        <v>0</v>
      </c>
      <c r="K1657" t="n">
        <v>0</v>
      </c>
      <c r="L1657" t="n">
        <v>0</v>
      </c>
      <c r="M1657" t="n">
        <v>0</v>
      </c>
      <c r="N1657" t="n">
        <v>0</v>
      </c>
      <c r="O1657" t="n">
        <v>0</v>
      </c>
      <c r="P1657" t="n">
        <v>0</v>
      </c>
      <c r="Q1657" t="n">
        <v>0</v>
      </c>
      <c r="R1657" s="2" t="inlineStr"/>
    </row>
    <row r="1658" ht="15" customHeight="1">
      <c r="A1658" t="inlineStr">
        <is>
          <t>A 8267-2019</t>
        </is>
      </c>
      <c r="B1658" s="1" t="n">
        <v>43501</v>
      </c>
      <c r="C1658" s="1" t="n">
        <v>45225</v>
      </c>
      <c r="D1658" t="inlineStr">
        <is>
          <t>JÄMTLANDS LÄN</t>
        </is>
      </c>
      <c r="E1658" t="inlineStr">
        <is>
          <t>STRÖMSUND</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8215-2019</t>
        </is>
      </c>
      <c r="B1659" s="1" t="n">
        <v>43501</v>
      </c>
      <c r="C1659" s="1" t="n">
        <v>45225</v>
      </c>
      <c r="D1659" t="inlineStr">
        <is>
          <t>JÄMTLANDS LÄN</t>
        </is>
      </c>
      <c r="E1659" t="inlineStr">
        <is>
          <t>BERG</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8001-2019</t>
        </is>
      </c>
      <c r="B1660" s="1" t="n">
        <v>43501</v>
      </c>
      <c r="C1660" s="1" t="n">
        <v>45225</v>
      </c>
      <c r="D1660" t="inlineStr">
        <is>
          <t>JÄMTLANDS LÄN</t>
        </is>
      </c>
      <c r="E1660" t="inlineStr">
        <is>
          <t>ÅRE</t>
        </is>
      </c>
      <c r="G1660" t="n">
        <v>20.3</v>
      </c>
      <c r="H1660" t="n">
        <v>0</v>
      </c>
      <c r="I1660" t="n">
        <v>0</v>
      </c>
      <c r="J1660" t="n">
        <v>0</v>
      </c>
      <c r="K1660" t="n">
        <v>0</v>
      </c>
      <c r="L1660" t="n">
        <v>0</v>
      </c>
      <c r="M1660" t="n">
        <v>0</v>
      </c>
      <c r="N1660" t="n">
        <v>0</v>
      </c>
      <c r="O1660" t="n">
        <v>0</v>
      </c>
      <c r="P1660" t="n">
        <v>0</v>
      </c>
      <c r="Q1660" t="n">
        <v>0</v>
      </c>
      <c r="R1660" s="2" t="inlineStr"/>
    </row>
    <row r="1661" ht="15" customHeight="1">
      <c r="A1661" t="inlineStr">
        <is>
          <t>A 8282-2019</t>
        </is>
      </c>
      <c r="B1661" s="1" t="n">
        <v>43501</v>
      </c>
      <c r="C1661" s="1" t="n">
        <v>45225</v>
      </c>
      <c r="D1661" t="inlineStr">
        <is>
          <t>JÄMTLANDS LÄN</t>
        </is>
      </c>
      <c r="E1661" t="inlineStr">
        <is>
          <t>BRÄCKE</t>
        </is>
      </c>
      <c r="F1661" t="inlineStr">
        <is>
          <t>SCA</t>
        </is>
      </c>
      <c r="G1661" t="n">
        <v>22.3</v>
      </c>
      <c r="H1661" t="n">
        <v>0</v>
      </c>
      <c r="I1661" t="n">
        <v>0</v>
      </c>
      <c r="J1661" t="n">
        <v>0</v>
      </c>
      <c r="K1661" t="n">
        <v>0</v>
      </c>
      <c r="L1661" t="n">
        <v>0</v>
      </c>
      <c r="M1661" t="n">
        <v>0</v>
      </c>
      <c r="N1661" t="n">
        <v>0</v>
      </c>
      <c r="O1661" t="n">
        <v>0</v>
      </c>
      <c r="P1661" t="n">
        <v>0</v>
      </c>
      <c r="Q1661" t="n">
        <v>0</v>
      </c>
      <c r="R1661" s="2" t="inlineStr"/>
    </row>
    <row r="1662" ht="15" customHeight="1">
      <c r="A1662" t="inlineStr">
        <is>
          <t>A 8915-2019</t>
        </is>
      </c>
      <c r="B1662" s="1" t="n">
        <v>43503</v>
      </c>
      <c r="C1662" s="1" t="n">
        <v>45225</v>
      </c>
      <c r="D1662" t="inlineStr">
        <is>
          <t>JÄMTLANDS LÄN</t>
        </is>
      </c>
      <c r="E1662" t="inlineStr">
        <is>
          <t>KROKOM</t>
        </is>
      </c>
      <c r="F1662" t="inlineStr">
        <is>
          <t>SCA</t>
        </is>
      </c>
      <c r="G1662" t="n">
        <v>7.8</v>
      </c>
      <c r="H1662" t="n">
        <v>0</v>
      </c>
      <c r="I1662" t="n">
        <v>0</v>
      </c>
      <c r="J1662" t="n">
        <v>0</v>
      </c>
      <c r="K1662" t="n">
        <v>0</v>
      </c>
      <c r="L1662" t="n">
        <v>0</v>
      </c>
      <c r="M1662" t="n">
        <v>0</v>
      </c>
      <c r="N1662" t="n">
        <v>0</v>
      </c>
      <c r="O1662" t="n">
        <v>0</v>
      </c>
      <c r="P1662" t="n">
        <v>0</v>
      </c>
      <c r="Q1662" t="n">
        <v>0</v>
      </c>
      <c r="R1662" s="2" t="inlineStr"/>
    </row>
    <row r="1663" ht="15" customHeight="1">
      <c r="A1663" t="inlineStr">
        <is>
          <t>A 8930-2019</t>
        </is>
      </c>
      <c r="B1663" s="1" t="n">
        <v>43503</v>
      </c>
      <c r="C1663" s="1" t="n">
        <v>45225</v>
      </c>
      <c r="D1663" t="inlineStr">
        <is>
          <t>JÄMTLANDS LÄN</t>
        </is>
      </c>
      <c r="E1663" t="inlineStr">
        <is>
          <t>ÅRE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8911-2019</t>
        </is>
      </c>
      <c r="B1664" s="1" t="n">
        <v>43503</v>
      </c>
      <c r="C1664" s="1" t="n">
        <v>45225</v>
      </c>
      <c r="D1664" t="inlineStr">
        <is>
          <t>JÄMTLANDS LÄN</t>
        </is>
      </c>
      <c r="E1664" t="inlineStr">
        <is>
          <t>KROKOM</t>
        </is>
      </c>
      <c r="F1664" t="inlineStr">
        <is>
          <t>Övriga Aktiebolag</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8917-2019</t>
        </is>
      </c>
      <c r="B1665" s="1" t="n">
        <v>43503</v>
      </c>
      <c r="C1665" s="1" t="n">
        <v>45225</v>
      </c>
      <c r="D1665" t="inlineStr">
        <is>
          <t>JÄMTLANDS LÄN</t>
        </is>
      </c>
      <c r="E1665" t="inlineStr">
        <is>
          <t>KROKOM</t>
        </is>
      </c>
      <c r="F1665" t="inlineStr">
        <is>
          <t>SCA</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8931-2019</t>
        </is>
      </c>
      <c r="B1666" s="1" t="n">
        <v>43503</v>
      </c>
      <c r="C1666" s="1" t="n">
        <v>45225</v>
      </c>
      <c r="D1666" t="inlineStr">
        <is>
          <t>JÄMTLANDS LÄN</t>
        </is>
      </c>
      <c r="E1666" t="inlineStr">
        <is>
          <t>ÅRE</t>
        </is>
      </c>
      <c r="G1666" t="n">
        <v>7.7</v>
      </c>
      <c r="H1666" t="n">
        <v>0</v>
      </c>
      <c r="I1666" t="n">
        <v>0</v>
      </c>
      <c r="J1666" t="n">
        <v>0</v>
      </c>
      <c r="K1666" t="n">
        <v>0</v>
      </c>
      <c r="L1666" t="n">
        <v>0</v>
      </c>
      <c r="M1666" t="n">
        <v>0</v>
      </c>
      <c r="N1666" t="n">
        <v>0</v>
      </c>
      <c r="O1666" t="n">
        <v>0</v>
      </c>
      <c r="P1666" t="n">
        <v>0</v>
      </c>
      <c r="Q1666" t="n">
        <v>0</v>
      </c>
      <c r="R1666" s="2" t="inlineStr"/>
    </row>
    <row r="1667" ht="15" customHeight="1">
      <c r="A1667" t="inlineStr">
        <is>
          <t>A 8920-2019</t>
        </is>
      </c>
      <c r="B1667" s="1" t="n">
        <v>43503</v>
      </c>
      <c r="C1667" s="1" t="n">
        <v>45225</v>
      </c>
      <c r="D1667" t="inlineStr">
        <is>
          <t>JÄMTLANDS LÄN</t>
        </is>
      </c>
      <c r="E1667" t="inlineStr">
        <is>
          <t>ÖSTERSUND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8850-2019</t>
        </is>
      </c>
      <c r="B1668" s="1" t="n">
        <v>43503</v>
      </c>
      <c r="C1668" s="1" t="n">
        <v>45225</v>
      </c>
      <c r="D1668" t="inlineStr">
        <is>
          <t>JÄMTLANDS LÄN</t>
        </is>
      </c>
      <c r="E1668" t="inlineStr">
        <is>
          <t>BRÄCKE</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9236-2019</t>
        </is>
      </c>
      <c r="B1669" s="1" t="n">
        <v>43507</v>
      </c>
      <c r="C1669" s="1" t="n">
        <v>45225</v>
      </c>
      <c r="D1669" t="inlineStr">
        <is>
          <t>JÄMTLANDS LÄN</t>
        </is>
      </c>
      <c r="E1669" t="inlineStr">
        <is>
          <t>HÄRJEDALEN</t>
        </is>
      </c>
      <c r="F1669" t="inlineStr">
        <is>
          <t>Bergvik skog väst AB</t>
        </is>
      </c>
      <c r="G1669" t="n">
        <v>23.2</v>
      </c>
      <c r="H1669" t="n">
        <v>0</v>
      </c>
      <c r="I1669" t="n">
        <v>0</v>
      </c>
      <c r="J1669" t="n">
        <v>0</v>
      </c>
      <c r="K1669" t="n">
        <v>0</v>
      </c>
      <c r="L1669" t="n">
        <v>0</v>
      </c>
      <c r="M1669" t="n">
        <v>0</v>
      </c>
      <c r="N1669" t="n">
        <v>0</v>
      </c>
      <c r="O1669" t="n">
        <v>0</v>
      </c>
      <c r="P1669" t="n">
        <v>0</v>
      </c>
      <c r="Q1669" t="n">
        <v>0</v>
      </c>
      <c r="R1669" s="2" t="inlineStr"/>
    </row>
    <row r="1670" ht="15" customHeight="1">
      <c r="A1670" t="inlineStr">
        <is>
          <t>A 9728-2019</t>
        </is>
      </c>
      <c r="B1670" s="1" t="n">
        <v>43508</v>
      </c>
      <c r="C1670" s="1" t="n">
        <v>45225</v>
      </c>
      <c r="D1670" t="inlineStr">
        <is>
          <t>JÄMTLANDS LÄN</t>
        </is>
      </c>
      <c r="E1670" t="inlineStr">
        <is>
          <t>STRÖMSUND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9625-2019</t>
        </is>
      </c>
      <c r="B1671" s="1" t="n">
        <v>43508</v>
      </c>
      <c r="C1671" s="1" t="n">
        <v>45225</v>
      </c>
      <c r="D1671" t="inlineStr">
        <is>
          <t>JÄMTLANDS LÄN</t>
        </is>
      </c>
      <c r="E1671" t="inlineStr">
        <is>
          <t>STRÖMSUND</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9670-2019</t>
        </is>
      </c>
      <c r="B1672" s="1" t="n">
        <v>43508</v>
      </c>
      <c r="C1672" s="1" t="n">
        <v>45225</v>
      </c>
      <c r="D1672" t="inlineStr">
        <is>
          <t>JÄMTLANDS LÄN</t>
        </is>
      </c>
      <c r="E1672" t="inlineStr">
        <is>
          <t>HÄRJEDALEN</t>
        </is>
      </c>
      <c r="G1672" t="n">
        <v>34.2</v>
      </c>
      <c r="H1672" t="n">
        <v>0</v>
      </c>
      <c r="I1672" t="n">
        <v>0</v>
      </c>
      <c r="J1672" t="n">
        <v>0</v>
      </c>
      <c r="K1672" t="n">
        <v>0</v>
      </c>
      <c r="L1672" t="n">
        <v>0</v>
      </c>
      <c r="M1672" t="n">
        <v>0</v>
      </c>
      <c r="N1672" t="n">
        <v>0</v>
      </c>
      <c r="O1672" t="n">
        <v>0</v>
      </c>
      <c r="P1672" t="n">
        <v>0</v>
      </c>
      <c r="Q1672" t="n">
        <v>0</v>
      </c>
      <c r="R1672" s="2" t="inlineStr"/>
    </row>
    <row r="1673" ht="15" customHeight="1">
      <c r="A1673" t="inlineStr">
        <is>
          <t>A 9729-2019</t>
        </is>
      </c>
      <c r="B1673" s="1" t="n">
        <v>43508</v>
      </c>
      <c r="C1673" s="1" t="n">
        <v>45225</v>
      </c>
      <c r="D1673" t="inlineStr">
        <is>
          <t>JÄMTLANDS LÄN</t>
        </is>
      </c>
      <c r="E1673" t="inlineStr">
        <is>
          <t>BRÄCKE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9632-2019</t>
        </is>
      </c>
      <c r="B1674" s="1" t="n">
        <v>43508</v>
      </c>
      <c r="C1674" s="1" t="n">
        <v>45225</v>
      </c>
      <c r="D1674" t="inlineStr">
        <is>
          <t>JÄMTLANDS LÄN</t>
        </is>
      </c>
      <c r="E1674" t="inlineStr">
        <is>
          <t>STRÖMSUND</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16980-2019</t>
        </is>
      </c>
      <c r="B1675" s="1" t="n">
        <v>43509</v>
      </c>
      <c r="C1675" s="1" t="n">
        <v>45225</v>
      </c>
      <c r="D1675" t="inlineStr">
        <is>
          <t>JÄMTLANDS LÄN</t>
        </is>
      </c>
      <c r="E1675" t="inlineStr">
        <is>
          <t>BRÄCKE</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9879-2019</t>
        </is>
      </c>
      <c r="B1676" s="1" t="n">
        <v>43509</v>
      </c>
      <c r="C1676" s="1" t="n">
        <v>45225</v>
      </c>
      <c r="D1676" t="inlineStr">
        <is>
          <t>JÄMTLANDS LÄN</t>
        </is>
      </c>
      <c r="E1676" t="inlineStr">
        <is>
          <t>KROKOM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9995-2019</t>
        </is>
      </c>
      <c r="B1677" s="1" t="n">
        <v>43509</v>
      </c>
      <c r="C1677" s="1" t="n">
        <v>45225</v>
      </c>
      <c r="D1677" t="inlineStr">
        <is>
          <t>JÄMTLANDS LÄN</t>
        </is>
      </c>
      <c r="E1677" t="inlineStr">
        <is>
          <t>RAGUNDA</t>
        </is>
      </c>
      <c r="G1677" t="n">
        <v>16.4</v>
      </c>
      <c r="H1677" t="n">
        <v>0</v>
      </c>
      <c r="I1677" t="n">
        <v>0</v>
      </c>
      <c r="J1677" t="n">
        <v>0</v>
      </c>
      <c r="K1677" t="n">
        <v>0</v>
      </c>
      <c r="L1677" t="n">
        <v>0</v>
      </c>
      <c r="M1677" t="n">
        <v>0</v>
      </c>
      <c r="N1677" t="n">
        <v>0</v>
      </c>
      <c r="O1677" t="n">
        <v>0</v>
      </c>
      <c r="P1677" t="n">
        <v>0</v>
      </c>
      <c r="Q1677" t="n">
        <v>0</v>
      </c>
      <c r="R1677" s="2" t="inlineStr"/>
    </row>
    <row r="1678" ht="15" customHeight="1">
      <c r="A1678" t="inlineStr">
        <is>
          <t>A 9883-2019</t>
        </is>
      </c>
      <c r="B1678" s="1" t="n">
        <v>43509</v>
      </c>
      <c r="C1678" s="1" t="n">
        <v>45225</v>
      </c>
      <c r="D1678" t="inlineStr">
        <is>
          <t>JÄMTLANDS LÄN</t>
        </is>
      </c>
      <c r="E1678" t="inlineStr">
        <is>
          <t>KROKOM</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10139-2019</t>
        </is>
      </c>
      <c r="B1679" s="1" t="n">
        <v>43510</v>
      </c>
      <c r="C1679" s="1" t="n">
        <v>45225</v>
      </c>
      <c r="D1679" t="inlineStr">
        <is>
          <t>JÄMTLANDS LÄN</t>
        </is>
      </c>
      <c r="E1679" t="inlineStr">
        <is>
          <t>HÄRJEDALEN</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10106-2019</t>
        </is>
      </c>
      <c r="B1680" s="1" t="n">
        <v>43510</v>
      </c>
      <c r="C1680" s="1" t="n">
        <v>45225</v>
      </c>
      <c r="D1680" t="inlineStr">
        <is>
          <t>JÄMTLANDS LÄN</t>
        </is>
      </c>
      <c r="E1680" t="inlineStr">
        <is>
          <t>ÅRE</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10111-2019</t>
        </is>
      </c>
      <c r="B1681" s="1" t="n">
        <v>43510</v>
      </c>
      <c r="C1681" s="1" t="n">
        <v>45225</v>
      </c>
      <c r="D1681" t="inlineStr">
        <is>
          <t>JÄMTLANDS LÄN</t>
        </is>
      </c>
      <c r="E1681" t="inlineStr">
        <is>
          <t>ÅRE</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10013-2019</t>
        </is>
      </c>
      <c r="B1682" s="1" t="n">
        <v>43510</v>
      </c>
      <c r="C1682" s="1" t="n">
        <v>45225</v>
      </c>
      <c r="D1682" t="inlineStr">
        <is>
          <t>JÄMTLANDS LÄN</t>
        </is>
      </c>
      <c r="E1682" t="inlineStr">
        <is>
          <t>RAGUNDA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10688-2019</t>
        </is>
      </c>
      <c r="B1683" s="1" t="n">
        <v>43514</v>
      </c>
      <c r="C1683" s="1" t="n">
        <v>45225</v>
      </c>
      <c r="D1683" t="inlineStr">
        <is>
          <t>JÄMTLANDS LÄN</t>
        </is>
      </c>
      <c r="E1683" t="inlineStr">
        <is>
          <t>KROKOM</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10527-2019</t>
        </is>
      </c>
      <c r="B1684" s="1" t="n">
        <v>43514</v>
      </c>
      <c r="C1684" s="1" t="n">
        <v>45225</v>
      </c>
      <c r="D1684" t="inlineStr">
        <is>
          <t>JÄMTLANDS LÄN</t>
        </is>
      </c>
      <c r="E1684" t="inlineStr">
        <is>
          <t>ÖSTERSUND</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11080-2019</t>
        </is>
      </c>
      <c r="B1685" s="1" t="n">
        <v>43515</v>
      </c>
      <c r="C1685" s="1" t="n">
        <v>45225</v>
      </c>
      <c r="D1685" t="inlineStr">
        <is>
          <t>JÄMTLANDS LÄN</t>
        </is>
      </c>
      <c r="E1685" t="inlineStr">
        <is>
          <t>RAGUNDA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11824-2019</t>
        </is>
      </c>
      <c r="B1686" s="1" t="n">
        <v>43521</v>
      </c>
      <c r="C1686" s="1" t="n">
        <v>45225</v>
      </c>
      <c r="D1686" t="inlineStr">
        <is>
          <t>JÄMTLANDS LÄN</t>
        </is>
      </c>
      <c r="E1686" t="inlineStr">
        <is>
          <t>BERG</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11826-2019</t>
        </is>
      </c>
      <c r="B1687" s="1" t="n">
        <v>43521</v>
      </c>
      <c r="C1687" s="1" t="n">
        <v>45225</v>
      </c>
      <c r="D1687" t="inlineStr">
        <is>
          <t>JÄMTLANDS LÄN</t>
        </is>
      </c>
      <c r="E1687" t="inlineStr">
        <is>
          <t>KROKOM</t>
        </is>
      </c>
      <c r="G1687" t="n">
        <v>22.9</v>
      </c>
      <c r="H1687" t="n">
        <v>0</v>
      </c>
      <c r="I1687" t="n">
        <v>0</v>
      </c>
      <c r="J1687" t="n">
        <v>0</v>
      </c>
      <c r="K1687" t="n">
        <v>0</v>
      </c>
      <c r="L1687" t="n">
        <v>0</v>
      </c>
      <c r="M1687" t="n">
        <v>0</v>
      </c>
      <c r="N1687" t="n">
        <v>0</v>
      </c>
      <c r="O1687" t="n">
        <v>0</v>
      </c>
      <c r="P1687" t="n">
        <v>0</v>
      </c>
      <c r="Q1687" t="n">
        <v>0</v>
      </c>
      <c r="R1687" s="2" t="inlineStr"/>
    </row>
    <row r="1688" ht="15" customHeight="1">
      <c r="A1688" t="inlineStr">
        <is>
          <t>A 11983-2019</t>
        </is>
      </c>
      <c r="B1688" s="1" t="n">
        <v>43521</v>
      </c>
      <c r="C1688" s="1" t="n">
        <v>45225</v>
      </c>
      <c r="D1688" t="inlineStr">
        <is>
          <t>JÄMTLANDS LÄN</t>
        </is>
      </c>
      <c r="E1688" t="inlineStr">
        <is>
          <t>ÅRE</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12116-2019</t>
        </is>
      </c>
      <c r="B1689" s="1" t="n">
        <v>43522</v>
      </c>
      <c r="C1689" s="1" t="n">
        <v>45225</v>
      </c>
      <c r="D1689" t="inlineStr">
        <is>
          <t>JÄMTLANDS LÄN</t>
        </is>
      </c>
      <c r="E1689" t="inlineStr">
        <is>
          <t>KROKOM</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12149-2019</t>
        </is>
      </c>
      <c r="B1690" s="1" t="n">
        <v>43522</v>
      </c>
      <c r="C1690" s="1" t="n">
        <v>45225</v>
      </c>
      <c r="D1690" t="inlineStr">
        <is>
          <t>JÄMTLANDS LÄN</t>
        </is>
      </c>
      <c r="E1690" t="inlineStr">
        <is>
          <t>HÄRJEDALEN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12089-2019</t>
        </is>
      </c>
      <c r="B1691" s="1" t="n">
        <v>43522</v>
      </c>
      <c r="C1691" s="1" t="n">
        <v>45225</v>
      </c>
      <c r="D1691" t="inlineStr">
        <is>
          <t>JÄMTLANDS LÄN</t>
        </is>
      </c>
      <c r="E1691" t="inlineStr">
        <is>
          <t>KROKOM</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12109-2019</t>
        </is>
      </c>
      <c r="B1692" s="1" t="n">
        <v>43522</v>
      </c>
      <c r="C1692" s="1" t="n">
        <v>45225</v>
      </c>
      <c r="D1692" t="inlineStr">
        <is>
          <t>JÄMTLANDS LÄN</t>
        </is>
      </c>
      <c r="E1692" t="inlineStr">
        <is>
          <t>KROKOM</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12151-2019</t>
        </is>
      </c>
      <c r="B1693" s="1" t="n">
        <v>43522</v>
      </c>
      <c r="C1693" s="1" t="n">
        <v>45225</v>
      </c>
      <c r="D1693" t="inlineStr">
        <is>
          <t>JÄMTLANDS LÄN</t>
        </is>
      </c>
      <c r="E1693" t="inlineStr">
        <is>
          <t>HÄRJEDALEN</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12299-2019</t>
        </is>
      </c>
      <c r="B1694" s="1" t="n">
        <v>43523</v>
      </c>
      <c r="C1694" s="1" t="n">
        <v>45225</v>
      </c>
      <c r="D1694" t="inlineStr">
        <is>
          <t>JÄMTLANDS LÄN</t>
        </is>
      </c>
      <c r="E1694" t="inlineStr">
        <is>
          <t>KROKOM</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12484-2019</t>
        </is>
      </c>
      <c r="B1695" s="1" t="n">
        <v>43523</v>
      </c>
      <c r="C1695" s="1" t="n">
        <v>45225</v>
      </c>
      <c r="D1695" t="inlineStr">
        <is>
          <t>JÄMTLANDS LÄN</t>
        </is>
      </c>
      <c r="E1695" t="inlineStr">
        <is>
          <t>BRÄCKE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12310-2019</t>
        </is>
      </c>
      <c r="B1696" s="1" t="n">
        <v>43523</v>
      </c>
      <c r="C1696" s="1" t="n">
        <v>45225</v>
      </c>
      <c r="D1696" t="inlineStr">
        <is>
          <t>JÄMTLANDS LÄN</t>
        </is>
      </c>
      <c r="E1696" t="inlineStr">
        <is>
          <t>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12300-2019</t>
        </is>
      </c>
      <c r="B1697" s="1" t="n">
        <v>43523</v>
      </c>
      <c r="C1697" s="1" t="n">
        <v>45225</v>
      </c>
      <c r="D1697" t="inlineStr">
        <is>
          <t>JÄMTLANDS LÄN</t>
        </is>
      </c>
      <c r="E1697" t="inlineStr">
        <is>
          <t>KROKOM</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12764-2019</t>
        </is>
      </c>
      <c r="B1698" s="1" t="n">
        <v>43525</v>
      </c>
      <c r="C1698" s="1" t="n">
        <v>45225</v>
      </c>
      <c r="D1698" t="inlineStr">
        <is>
          <t>JÄMTLANDS LÄN</t>
        </is>
      </c>
      <c r="E1698" t="inlineStr">
        <is>
          <t>HÄRJEDALEN</t>
        </is>
      </c>
      <c r="F1698" t="inlineStr">
        <is>
          <t>Kyrkan</t>
        </is>
      </c>
      <c r="G1698" t="n">
        <v>19.2</v>
      </c>
      <c r="H1698" t="n">
        <v>0</v>
      </c>
      <c r="I1698" t="n">
        <v>0</v>
      </c>
      <c r="J1698" t="n">
        <v>0</v>
      </c>
      <c r="K1698" t="n">
        <v>0</v>
      </c>
      <c r="L1698" t="n">
        <v>0</v>
      </c>
      <c r="M1698" t="n">
        <v>0</v>
      </c>
      <c r="N1698" t="n">
        <v>0</v>
      </c>
      <c r="O1698" t="n">
        <v>0</v>
      </c>
      <c r="P1698" t="n">
        <v>0</v>
      </c>
      <c r="Q1698" t="n">
        <v>0</v>
      </c>
      <c r="R1698" s="2" t="inlineStr"/>
    </row>
    <row r="1699" ht="15" customHeight="1">
      <c r="A1699" t="inlineStr">
        <is>
          <t>A 12822-2019</t>
        </is>
      </c>
      <c r="B1699" s="1" t="n">
        <v>43525</v>
      </c>
      <c r="C1699" s="1" t="n">
        <v>45225</v>
      </c>
      <c r="D1699" t="inlineStr">
        <is>
          <t>JÄMTLANDS LÄN</t>
        </is>
      </c>
      <c r="E1699" t="inlineStr">
        <is>
          <t>HÄRJEDALEN</t>
        </is>
      </c>
      <c r="G1699" t="n">
        <v>17.1</v>
      </c>
      <c r="H1699" t="n">
        <v>0</v>
      </c>
      <c r="I1699" t="n">
        <v>0</v>
      </c>
      <c r="J1699" t="n">
        <v>0</v>
      </c>
      <c r="K1699" t="n">
        <v>0</v>
      </c>
      <c r="L1699" t="n">
        <v>0</v>
      </c>
      <c r="M1699" t="n">
        <v>0</v>
      </c>
      <c r="N1699" t="n">
        <v>0</v>
      </c>
      <c r="O1699" t="n">
        <v>0</v>
      </c>
      <c r="P1699" t="n">
        <v>0</v>
      </c>
      <c r="Q1699" t="n">
        <v>0</v>
      </c>
      <c r="R1699" s="2" t="inlineStr"/>
    </row>
    <row r="1700" ht="15" customHeight="1">
      <c r="A1700" t="inlineStr">
        <is>
          <t>A 12829-2019</t>
        </is>
      </c>
      <c r="B1700" s="1" t="n">
        <v>43525</v>
      </c>
      <c r="C1700" s="1" t="n">
        <v>45225</v>
      </c>
      <c r="D1700" t="inlineStr">
        <is>
          <t>JÄMTLANDS LÄN</t>
        </is>
      </c>
      <c r="E1700" t="inlineStr">
        <is>
          <t>HÄRJEDALEN</t>
        </is>
      </c>
      <c r="G1700" t="n">
        <v>20.6</v>
      </c>
      <c r="H1700" t="n">
        <v>0</v>
      </c>
      <c r="I1700" t="n">
        <v>0</v>
      </c>
      <c r="J1700" t="n">
        <v>0</v>
      </c>
      <c r="K1700" t="n">
        <v>0</v>
      </c>
      <c r="L1700" t="n">
        <v>0</v>
      </c>
      <c r="M1700" t="n">
        <v>0</v>
      </c>
      <c r="N1700" t="n">
        <v>0</v>
      </c>
      <c r="O1700" t="n">
        <v>0</v>
      </c>
      <c r="P1700" t="n">
        <v>0</v>
      </c>
      <c r="Q1700" t="n">
        <v>0</v>
      </c>
      <c r="R1700" s="2" t="inlineStr"/>
    </row>
    <row r="1701" ht="15" customHeight="1">
      <c r="A1701" t="inlineStr">
        <is>
          <t>A 12825-2019</t>
        </is>
      </c>
      <c r="B1701" s="1" t="n">
        <v>43525</v>
      </c>
      <c r="C1701" s="1" t="n">
        <v>45225</v>
      </c>
      <c r="D1701" t="inlineStr">
        <is>
          <t>JÄMTLANDS LÄN</t>
        </is>
      </c>
      <c r="E1701" t="inlineStr">
        <is>
          <t>HÄRJEDALEN</t>
        </is>
      </c>
      <c r="G1701" t="n">
        <v>19.6</v>
      </c>
      <c r="H1701" t="n">
        <v>0</v>
      </c>
      <c r="I1701" t="n">
        <v>0</v>
      </c>
      <c r="J1701" t="n">
        <v>0</v>
      </c>
      <c r="K1701" t="n">
        <v>0</v>
      </c>
      <c r="L1701" t="n">
        <v>0</v>
      </c>
      <c r="M1701" t="n">
        <v>0</v>
      </c>
      <c r="N1701" t="n">
        <v>0</v>
      </c>
      <c r="O1701" t="n">
        <v>0</v>
      </c>
      <c r="P1701" t="n">
        <v>0</v>
      </c>
      <c r="Q1701" t="n">
        <v>0</v>
      </c>
      <c r="R1701" s="2" t="inlineStr"/>
    </row>
    <row r="1702" ht="15" customHeight="1">
      <c r="A1702" t="inlineStr">
        <is>
          <t>A 13004-2019</t>
        </is>
      </c>
      <c r="B1702" s="1" t="n">
        <v>43525</v>
      </c>
      <c r="C1702" s="1" t="n">
        <v>45225</v>
      </c>
      <c r="D1702" t="inlineStr">
        <is>
          <t>JÄMTLANDS LÄN</t>
        </is>
      </c>
      <c r="E1702" t="inlineStr">
        <is>
          <t>STRÖMSUND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13202-2019</t>
        </is>
      </c>
      <c r="B1703" s="1" t="n">
        <v>43528</v>
      </c>
      <c r="C1703" s="1" t="n">
        <v>45225</v>
      </c>
      <c r="D1703" t="inlineStr">
        <is>
          <t>JÄMTLANDS LÄN</t>
        </is>
      </c>
      <c r="E1703" t="inlineStr">
        <is>
          <t>HÄRJEDALEN</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13230-2019</t>
        </is>
      </c>
      <c r="B1704" s="1" t="n">
        <v>43528</v>
      </c>
      <c r="C1704" s="1" t="n">
        <v>45225</v>
      </c>
      <c r="D1704" t="inlineStr">
        <is>
          <t>JÄMTLANDS LÄN</t>
        </is>
      </c>
      <c r="E1704" t="inlineStr">
        <is>
          <t>STRÖMSUND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13182-2019</t>
        </is>
      </c>
      <c r="B1705" s="1" t="n">
        <v>43528</v>
      </c>
      <c r="C1705" s="1" t="n">
        <v>45225</v>
      </c>
      <c r="D1705" t="inlineStr">
        <is>
          <t>JÄMTLANDS LÄN</t>
        </is>
      </c>
      <c r="E1705" t="inlineStr">
        <is>
          <t>HÄRJEDALEN</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13209-2019</t>
        </is>
      </c>
      <c r="B1706" s="1" t="n">
        <v>43528</v>
      </c>
      <c r="C1706" s="1" t="n">
        <v>45225</v>
      </c>
      <c r="D1706" t="inlineStr">
        <is>
          <t>JÄMTLANDS LÄN</t>
        </is>
      </c>
      <c r="E1706" t="inlineStr">
        <is>
          <t>KROKOM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13291-2019</t>
        </is>
      </c>
      <c r="B1707" s="1" t="n">
        <v>43528</v>
      </c>
      <c r="C1707" s="1" t="n">
        <v>45225</v>
      </c>
      <c r="D1707" t="inlineStr">
        <is>
          <t>JÄMTLANDS LÄN</t>
        </is>
      </c>
      <c r="E1707" t="inlineStr">
        <is>
          <t>STRÖMSUND</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13472-2019</t>
        </is>
      </c>
      <c r="B1708" s="1" t="n">
        <v>43529</v>
      </c>
      <c r="C1708" s="1" t="n">
        <v>45225</v>
      </c>
      <c r="D1708" t="inlineStr">
        <is>
          <t>JÄMTLANDS LÄN</t>
        </is>
      </c>
      <c r="E1708" t="inlineStr">
        <is>
          <t>BRÄCKE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13243-2019</t>
        </is>
      </c>
      <c r="B1709" s="1" t="n">
        <v>43529</v>
      </c>
      <c r="C1709" s="1" t="n">
        <v>45225</v>
      </c>
      <c r="D1709" t="inlineStr">
        <is>
          <t>JÄMTLANDS LÄN</t>
        </is>
      </c>
      <c r="E1709" t="inlineStr">
        <is>
          <t>BERG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13622-2019</t>
        </is>
      </c>
      <c r="B1710" s="1" t="n">
        <v>43530</v>
      </c>
      <c r="C1710" s="1" t="n">
        <v>45225</v>
      </c>
      <c r="D1710" t="inlineStr">
        <is>
          <t>JÄMTLANDS LÄN</t>
        </is>
      </c>
      <c r="E1710" t="inlineStr">
        <is>
          <t>ÖSTERSUND</t>
        </is>
      </c>
      <c r="G1710" t="n">
        <v>7.8</v>
      </c>
      <c r="H1710" t="n">
        <v>0</v>
      </c>
      <c r="I1710" t="n">
        <v>0</v>
      </c>
      <c r="J1710" t="n">
        <v>0</v>
      </c>
      <c r="K1710" t="n">
        <v>0</v>
      </c>
      <c r="L1710" t="n">
        <v>0</v>
      </c>
      <c r="M1710" t="n">
        <v>0</v>
      </c>
      <c r="N1710" t="n">
        <v>0</v>
      </c>
      <c r="O1710" t="n">
        <v>0</v>
      </c>
      <c r="P1710" t="n">
        <v>0</v>
      </c>
      <c r="Q1710" t="n">
        <v>0</v>
      </c>
      <c r="R1710" s="2" t="inlineStr"/>
    </row>
    <row r="1711" ht="15" customHeight="1">
      <c r="A1711" t="inlineStr">
        <is>
          <t>A 13673-2019</t>
        </is>
      </c>
      <c r="B1711" s="1" t="n">
        <v>43530</v>
      </c>
      <c r="C1711" s="1" t="n">
        <v>45225</v>
      </c>
      <c r="D1711" t="inlineStr">
        <is>
          <t>JÄMTLANDS LÄN</t>
        </is>
      </c>
      <c r="E1711" t="inlineStr">
        <is>
          <t>KROKOM</t>
        </is>
      </c>
      <c r="G1711" t="n">
        <v>11.2</v>
      </c>
      <c r="H1711" t="n">
        <v>0</v>
      </c>
      <c r="I1711" t="n">
        <v>0</v>
      </c>
      <c r="J1711" t="n">
        <v>0</v>
      </c>
      <c r="K1711" t="n">
        <v>0</v>
      </c>
      <c r="L1711" t="n">
        <v>0</v>
      </c>
      <c r="M1711" t="n">
        <v>0</v>
      </c>
      <c r="N1711" t="n">
        <v>0</v>
      </c>
      <c r="O1711" t="n">
        <v>0</v>
      </c>
      <c r="P1711" t="n">
        <v>0</v>
      </c>
      <c r="Q1711" t="n">
        <v>0</v>
      </c>
      <c r="R1711" s="2" t="inlineStr"/>
    </row>
    <row r="1712" ht="15" customHeight="1">
      <c r="A1712" t="inlineStr">
        <is>
          <t>A 13644-2019</t>
        </is>
      </c>
      <c r="B1712" s="1" t="n">
        <v>43530</v>
      </c>
      <c r="C1712" s="1" t="n">
        <v>45225</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13659-2019</t>
        </is>
      </c>
      <c r="B1713" s="1" t="n">
        <v>43530</v>
      </c>
      <c r="C1713" s="1" t="n">
        <v>45225</v>
      </c>
      <c r="D1713" t="inlineStr">
        <is>
          <t>JÄMTLANDS LÄN</t>
        </is>
      </c>
      <c r="E1713" t="inlineStr">
        <is>
          <t>RAGUNDA</t>
        </is>
      </c>
      <c r="G1713" t="n">
        <v>4.7</v>
      </c>
      <c r="H1713" t="n">
        <v>0</v>
      </c>
      <c r="I1713" t="n">
        <v>0</v>
      </c>
      <c r="J1713" t="n">
        <v>0</v>
      </c>
      <c r="K1713" t="n">
        <v>0</v>
      </c>
      <c r="L1713" t="n">
        <v>0</v>
      </c>
      <c r="M1713" t="n">
        <v>0</v>
      </c>
      <c r="N1713" t="n">
        <v>0</v>
      </c>
      <c r="O1713" t="n">
        <v>0</v>
      </c>
      <c r="P1713" t="n">
        <v>0</v>
      </c>
      <c r="Q1713" t="n">
        <v>0</v>
      </c>
      <c r="R1713" s="2" t="inlineStr"/>
    </row>
    <row r="1714" ht="15" customHeight="1">
      <c r="A1714" t="inlineStr">
        <is>
          <t>A 13913-2019</t>
        </is>
      </c>
      <c r="B1714" s="1" t="n">
        <v>43531</v>
      </c>
      <c r="C1714" s="1" t="n">
        <v>45225</v>
      </c>
      <c r="D1714" t="inlineStr">
        <is>
          <t>JÄMTLANDS LÄN</t>
        </is>
      </c>
      <c r="E1714" t="inlineStr">
        <is>
          <t>STRÖMSUND</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14721-2019</t>
        </is>
      </c>
      <c r="B1715" s="1" t="n">
        <v>43535</v>
      </c>
      <c r="C1715" s="1" t="n">
        <v>45225</v>
      </c>
      <c r="D1715" t="inlineStr">
        <is>
          <t>JÄMTLANDS LÄN</t>
        </is>
      </c>
      <c r="E1715" t="inlineStr">
        <is>
          <t>BRÄCKE</t>
        </is>
      </c>
      <c r="F1715" t="inlineStr">
        <is>
          <t>SCA</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14547-2019</t>
        </is>
      </c>
      <c r="B1716" s="1" t="n">
        <v>43535</v>
      </c>
      <c r="C1716" s="1" t="n">
        <v>45225</v>
      </c>
      <c r="D1716" t="inlineStr">
        <is>
          <t>JÄMTLANDS LÄN</t>
        </is>
      </c>
      <c r="E1716" t="inlineStr">
        <is>
          <t>KROKOM</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14268-2019</t>
        </is>
      </c>
      <c r="B1717" s="1" t="n">
        <v>43535</v>
      </c>
      <c r="C1717" s="1" t="n">
        <v>45225</v>
      </c>
      <c r="D1717" t="inlineStr">
        <is>
          <t>JÄMTLANDS LÄN</t>
        </is>
      </c>
      <c r="E1717" t="inlineStr">
        <is>
          <t>HÄRJEDALEN</t>
        </is>
      </c>
      <c r="G1717" t="n">
        <v>20.2</v>
      </c>
      <c r="H1717" t="n">
        <v>0</v>
      </c>
      <c r="I1717" t="n">
        <v>0</v>
      </c>
      <c r="J1717" t="n">
        <v>0</v>
      </c>
      <c r="K1717" t="n">
        <v>0</v>
      </c>
      <c r="L1717" t="n">
        <v>0</v>
      </c>
      <c r="M1717" t="n">
        <v>0</v>
      </c>
      <c r="N1717" t="n">
        <v>0</v>
      </c>
      <c r="O1717" t="n">
        <v>0</v>
      </c>
      <c r="P1717" t="n">
        <v>0</v>
      </c>
      <c r="Q1717" t="n">
        <v>0</v>
      </c>
      <c r="R1717" s="2" t="inlineStr"/>
    </row>
    <row r="1718" ht="15" customHeight="1">
      <c r="A1718" t="inlineStr">
        <is>
          <t>A 14394-2019</t>
        </is>
      </c>
      <c r="B1718" s="1" t="n">
        <v>43536</v>
      </c>
      <c r="C1718" s="1" t="n">
        <v>45225</v>
      </c>
      <c r="D1718" t="inlineStr">
        <is>
          <t>JÄMTLANDS LÄN</t>
        </is>
      </c>
      <c r="E1718" t="inlineStr">
        <is>
          <t>ÅRE</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14765-2019</t>
        </is>
      </c>
      <c r="B1719" s="1" t="n">
        <v>43536</v>
      </c>
      <c r="C1719" s="1" t="n">
        <v>45225</v>
      </c>
      <c r="D1719" t="inlineStr">
        <is>
          <t>JÄMTLANDS LÄN</t>
        </is>
      </c>
      <c r="E1719" t="inlineStr">
        <is>
          <t>STRÖMSUND</t>
        </is>
      </c>
      <c r="F1719" t="inlineStr">
        <is>
          <t>Holmen skog AB</t>
        </is>
      </c>
      <c r="G1719" t="n">
        <v>5.2</v>
      </c>
      <c r="H1719" t="n">
        <v>0</v>
      </c>
      <c r="I1719" t="n">
        <v>0</v>
      </c>
      <c r="J1719" t="n">
        <v>0</v>
      </c>
      <c r="K1719" t="n">
        <v>0</v>
      </c>
      <c r="L1719" t="n">
        <v>0</v>
      </c>
      <c r="M1719" t="n">
        <v>0</v>
      </c>
      <c r="N1719" t="n">
        <v>0</v>
      </c>
      <c r="O1719" t="n">
        <v>0</v>
      </c>
      <c r="P1719" t="n">
        <v>0</v>
      </c>
      <c r="Q1719" t="n">
        <v>0</v>
      </c>
      <c r="R1719" s="2" t="inlineStr"/>
    </row>
    <row r="1720" ht="15" customHeight="1">
      <c r="A1720" t="inlineStr">
        <is>
          <t>A 15048-2019</t>
        </is>
      </c>
      <c r="B1720" s="1" t="n">
        <v>43537</v>
      </c>
      <c r="C1720" s="1" t="n">
        <v>45225</v>
      </c>
      <c r="D1720" t="inlineStr">
        <is>
          <t>JÄMTLANDS LÄN</t>
        </is>
      </c>
      <c r="E1720" t="inlineStr">
        <is>
          <t>RAGUNDA</t>
        </is>
      </c>
      <c r="F1720" t="inlineStr">
        <is>
          <t>SCA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14787-2019</t>
        </is>
      </c>
      <c r="B1721" s="1" t="n">
        <v>43537</v>
      </c>
      <c r="C1721" s="1" t="n">
        <v>45225</v>
      </c>
      <c r="D1721" t="inlineStr">
        <is>
          <t>JÄMTLANDS LÄN</t>
        </is>
      </c>
      <c r="E1721" t="inlineStr">
        <is>
          <t>BERG</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15015-2019</t>
        </is>
      </c>
      <c r="B1722" s="1" t="n">
        <v>43537</v>
      </c>
      <c r="C1722" s="1" t="n">
        <v>45225</v>
      </c>
      <c r="D1722" t="inlineStr">
        <is>
          <t>JÄMTLANDS LÄN</t>
        </is>
      </c>
      <c r="E1722" t="inlineStr">
        <is>
          <t>STRÖMSUND</t>
        </is>
      </c>
      <c r="F1722" t="inlineStr">
        <is>
          <t>SCA</t>
        </is>
      </c>
      <c r="G1722" t="n">
        <v>22.4</v>
      </c>
      <c r="H1722" t="n">
        <v>0</v>
      </c>
      <c r="I1722" t="n">
        <v>0</v>
      </c>
      <c r="J1722" t="n">
        <v>0</v>
      </c>
      <c r="K1722" t="n">
        <v>0</v>
      </c>
      <c r="L1722" t="n">
        <v>0</v>
      </c>
      <c r="M1722" t="n">
        <v>0</v>
      </c>
      <c r="N1722" t="n">
        <v>0</v>
      </c>
      <c r="O1722" t="n">
        <v>0</v>
      </c>
      <c r="P1722" t="n">
        <v>0</v>
      </c>
      <c r="Q1722" t="n">
        <v>0</v>
      </c>
      <c r="R1722" s="2" t="inlineStr"/>
    </row>
    <row r="1723" ht="15" customHeight="1">
      <c r="A1723" t="inlineStr">
        <is>
          <t>A 15165-2019</t>
        </is>
      </c>
      <c r="B1723" s="1" t="n">
        <v>43538</v>
      </c>
      <c r="C1723" s="1" t="n">
        <v>45225</v>
      </c>
      <c r="D1723" t="inlineStr">
        <is>
          <t>JÄMTLANDS LÄN</t>
        </is>
      </c>
      <c r="E1723" t="inlineStr">
        <is>
          <t>RAGUNDA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15268-2019</t>
        </is>
      </c>
      <c r="B1724" s="1" t="n">
        <v>43539</v>
      </c>
      <c r="C1724" s="1" t="n">
        <v>45225</v>
      </c>
      <c r="D1724" t="inlineStr">
        <is>
          <t>JÄMTLANDS LÄN</t>
        </is>
      </c>
      <c r="E1724" t="inlineStr">
        <is>
          <t>STRÖMSUND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15086-2019</t>
        </is>
      </c>
      <c r="B1725" s="1" t="n">
        <v>43539</v>
      </c>
      <c r="C1725" s="1" t="n">
        <v>45225</v>
      </c>
      <c r="D1725" t="inlineStr">
        <is>
          <t>JÄMTLANDS LÄN</t>
        </is>
      </c>
      <c r="E1725" t="inlineStr">
        <is>
          <t>STRÖMSUND</t>
        </is>
      </c>
      <c r="F1725" t="inlineStr">
        <is>
          <t>Holmen skog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15778-2019</t>
        </is>
      </c>
      <c r="B1726" s="1" t="n">
        <v>43539</v>
      </c>
      <c r="C1726" s="1" t="n">
        <v>45225</v>
      </c>
      <c r="D1726" t="inlineStr">
        <is>
          <t>JÄMTLANDS LÄN</t>
        </is>
      </c>
      <c r="E1726" t="inlineStr">
        <is>
          <t>KROKOM</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14945-2019</t>
        </is>
      </c>
      <c r="B1727" s="1" t="n">
        <v>43539</v>
      </c>
      <c r="C1727" s="1" t="n">
        <v>45225</v>
      </c>
      <c r="D1727" t="inlineStr">
        <is>
          <t>JÄMTLANDS LÄN</t>
        </is>
      </c>
      <c r="E1727" t="inlineStr">
        <is>
          <t>STRÖMSUND</t>
        </is>
      </c>
      <c r="F1727" t="inlineStr">
        <is>
          <t>Holmen skog AB</t>
        </is>
      </c>
      <c r="G1727" t="n">
        <v>3.2</v>
      </c>
      <c r="H1727" t="n">
        <v>0</v>
      </c>
      <c r="I1727" t="n">
        <v>0</v>
      </c>
      <c r="J1727" t="n">
        <v>0</v>
      </c>
      <c r="K1727" t="n">
        <v>0</v>
      </c>
      <c r="L1727" t="n">
        <v>0</v>
      </c>
      <c r="M1727" t="n">
        <v>0</v>
      </c>
      <c r="N1727" t="n">
        <v>0</v>
      </c>
      <c r="O1727" t="n">
        <v>0</v>
      </c>
      <c r="P1727" t="n">
        <v>0</v>
      </c>
      <c r="Q1727" t="n">
        <v>0</v>
      </c>
      <c r="R1727" s="2" t="inlineStr"/>
    </row>
    <row r="1728" ht="15" customHeight="1">
      <c r="A1728" t="inlineStr">
        <is>
          <t>A 15617-2019</t>
        </is>
      </c>
      <c r="B1728" s="1" t="n">
        <v>43539</v>
      </c>
      <c r="C1728" s="1" t="n">
        <v>45225</v>
      </c>
      <c r="D1728" t="inlineStr">
        <is>
          <t>JÄMTLANDS LÄN</t>
        </is>
      </c>
      <c r="E1728" t="inlineStr">
        <is>
          <t>HÄRJEDALEN</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15182-2019</t>
        </is>
      </c>
      <c r="B1729" s="1" t="n">
        <v>43539</v>
      </c>
      <c r="C1729" s="1" t="n">
        <v>45225</v>
      </c>
      <c r="D1729" t="inlineStr">
        <is>
          <t>JÄMTLANDS LÄN</t>
        </is>
      </c>
      <c r="E1729" t="inlineStr">
        <is>
          <t>STRÖMSUND</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15266-2019</t>
        </is>
      </c>
      <c r="B1730" s="1" t="n">
        <v>43539</v>
      </c>
      <c r="C1730" s="1" t="n">
        <v>45225</v>
      </c>
      <c r="D1730" t="inlineStr">
        <is>
          <t>JÄMTLANDS LÄN</t>
        </is>
      </c>
      <c r="E1730" t="inlineStr">
        <is>
          <t>STRÖMSUND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15557-2019</t>
        </is>
      </c>
      <c r="B1731" s="1" t="n">
        <v>43542</v>
      </c>
      <c r="C1731" s="1" t="n">
        <v>45225</v>
      </c>
      <c r="D1731" t="inlineStr">
        <is>
          <t>JÄMTLANDS LÄN</t>
        </is>
      </c>
      <c r="E1731" t="inlineStr">
        <is>
          <t>HÄRJEDALEN</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15831-2019</t>
        </is>
      </c>
      <c r="B1732" s="1" t="n">
        <v>43542</v>
      </c>
      <c r="C1732" s="1" t="n">
        <v>45225</v>
      </c>
      <c r="D1732" t="inlineStr">
        <is>
          <t>JÄMTLANDS LÄN</t>
        </is>
      </c>
      <c r="E1732" t="inlineStr">
        <is>
          <t>BRÄCKE</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15944-2019</t>
        </is>
      </c>
      <c r="B1733" s="1" t="n">
        <v>43542</v>
      </c>
      <c r="C1733" s="1" t="n">
        <v>45225</v>
      </c>
      <c r="D1733" t="inlineStr">
        <is>
          <t>JÄMTLANDS LÄN</t>
        </is>
      </c>
      <c r="E1733" t="inlineStr">
        <is>
          <t>STRÖMSUND</t>
        </is>
      </c>
      <c r="G1733" t="n">
        <v>6</v>
      </c>
      <c r="H1733" t="n">
        <v>0</v>
      </c>
      <c r="I1733" t="n">
        <v>0</v>
      </c>
      <c r="J1733" t="n">
        <v>0</v>
      </c>
      <c r="K1733" t="n">
        <v>0</v>
      </c>
      <c r="L1733" t="n">
        <v>0</v>
      </c>
      <c r="M1733" t="n">
        <v>0</v>
      </c>
      <c r="N1733" t="n">
        <v>0</v>
      </c>
      <c r="O1733" t="n">
        <v>0</v>
      </c>
      <c r="P1733" t="n">
        <v>0</v>
      </c>
      <c r="Q1733" t="n">
        <v>0</v>
      </c>
      <c r="R1733" s="2" t="inlineStr"/>
    </row>
    <row r="1734" ht="15" customHeight="1">
      <c r="A1734" t="inlineStr">
        <is>
          <t>A 15677-2019</t>
        </is>
      </c>
      <c r="B1734" s="1" t="n">
        <v>43542</v>
      </c>
      <c r="C1734" s="1" t="n">
        <v>45225</v>
      </c>
      <c r="D1734" t="inlineStr">
        <is>
          <t>JÄMTLANDS LÄN</t>
        </is>
      </c>
      <c r="E1734" t="inlineStr">
        <is>
          <t>RAGUNDA</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15826-2019</t>
        </is>
      </c>
      <c r="B1735" s="1" t="n">
        <v>43542</v>
      </c>
      <c r="C1735" s="1" t="n">
        <v>45225</v>
      </c>
      <c r="D1735" t="inlineStr">
        <is>
          <t>JÄMTLANDS LÄN</t>
        </is>
      </c>
      <c r="E1735" t="inlineStr">
        <is>
          <t>BRÄCKE</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15945-2019</t>
        </is>
      </c>
      <c r="B1736" s="1" t="n">
        <v>43542</v>
      </c>
      <c r="C1736" s="1" t="n">
        <v>45225</v>
      </c>
      <c r="D1736" t="inlineStr">
        <is>
          <t>JÄMTLANDS LÄN</t>
        </is>
      </c>
      <c r="E1736" t="inlineStr">
        <is>
          <t>ÖSTERSUND</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15797-2019</t>
        </is>
      </c>
      <c r="B1737" s="1" t="n">
        <v>43543</v>
      </c>
      <c r="C1737" s="1" t="n">
        <v>45225</v>
      </c>
      <c r="D1737" t="inlineStr">
        <is>
          <t>JÄMTLANDS LÄN</t>
        </is>
      </c>
      <c r="E1737" t="inlineStr">
        <is>
          <t>RAGUNDA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15709-2019</t>
        </is>
      </c>
      <c r="B1738" s="1" t="n">
        <v>43543</v>
      </c>
      <c r="C1738" s="1" t="n">
        <v>45225</v>
      </c>
      <c r="D1738" t="inlineStr">
        <is>
          <t>JÄMTLANDS LÄN</t>
        </is>
      </c>
      <c r="E1738" t="inlineStr">
        <is>
          <t>BRÄCKE</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16004-2019</t>
        </is>
      </c>
      <c r="B1739" s="1" t="n">
        <v>43543</v>
      </c>
      <c r="C1739" s="1" t="n">
        <v>45225</v>
      </c>
      <c r="D1739" t="inlineStr">
        <is>
          <t>JÄMTLANDS LÄN</t>
        </is>
      </c>
      <c r="E1739" t="inlineStr">
        <is>
          <t>HÄRJEDALEN</t>
        </is>
      </c>
      <c r="G1739" t="n">
        <v>19.7</v>
      </c>
      <c r="H1739" t="n">
        <v>0</v>
      </c>
      <c r="I1739" t="n">
        <v>0</v>
      </c>
      <c r="J1739" t="n">
        <v>0</v>
      </c>
      <c r="K1739" t="n">
        <v>0</v>
      </c>
      <c r="L1739" t="n">
        <v>0</v>
      </c>
      <c r="M1739" t="n">
        <v>0</v>
      </c>
      <c r="N1739" t="n">
        <v>0</v>
      </c>
      <c r="O1739" t="n">
        <v>0</v>
      </c>
      <c r="P1739" t="n">
        <v>0</v>
      </c>
      <c r="Q1739" t="n">
        <v>0</v>
      </c>
      <c r="R1739" s="2" t="inlineStr"/>
    </row>
    <row r="1740" ht="15" customHeight="1">
      <c r="A1740" t="inlineStr">
        <is>
          <t>A 16062-2019</t>
        </is>
      </c>
      <c r="B1740" s="1" t="n">
        <v>43544</v>
      </c>
      <c r="C1740" s="1" t="n">
        <v>45225</v>
      </c>
      <c r="D1740" t="inlineStr">
        <is>
          <t>JÄMTLANDS LÄN</t>
        </is>
      </c>
      <c r="E1740" t="inlineStr">
        <is>
          <t>HÄRJEDALEN</t>
        </is>
      </c>
      <c r="G1740" t="n">
        <v>18.4</v>
      </c>
      <c r="H1740" t="n">
        <v>0</v>
      </c>
      <c r="I1740" t="n">
        <v>0</v>
      </c>
      <c r="J1740" t="n">
        <v>0</v>
      </c>
      <c r="K1740" t="n">
        <v>0</v>
      </c>
      <c r="L1740" t="n">
        <v>0</v>
      </c>
      <c r="M1740" t="n">
        <v>0</v>
      </c>
      <c r="N1740" t="n">
        <v>0</v>
      </c>
      <c r="O1740" t="n">
        <v>0</v>
      </c>
      <c r="P1740" t="n">
        <v>0</v>
      </c>
      <c r="Q1740" t="n">
        <v>0</v>
      </c>
      <c r="R1740" s="2" t="inlineStr"/>
    </row>
    <row r="1741" ht="15" customHeight="1">
      <c r="A1741" t="inlineStr">
        <is>
          <t>A 16140-2019</t>
        </is>
      </c>
      <c r="B1741" s="1" t="n">
        <v>43544</v>
      </c>
      <c r="C1741" s="1" t="n">
        <v>45225</v>
      </c>
      <c r="D1741" t="inlineStr">
        <is>
          <t>JÄMTLANDS LÄN</t>
        </is>
      </c>
      <c r="E1741" t="inlineStr">
        <is>
          <t>STRÖMSUND</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16242-2019</t>
        </is>
      </c>
      <c r="B1742" s="1" t="n">
        <v>43545</v>
      </c>
      <c r="C1742" s="1" t="n">
        <v>45225</v>
      </c>
      <c r="D1742" t="inlineStr">
        <is>
          <t>JÄMTLANDS LÄN</t>
        </is>
      </c>
      <c r="E1742" t="inlineStr">
        <is>
          <t>KROKOM</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16261-2019</t>
        </is>
      </c>
      <c r="B1743" s="1" t="n">
        <v>43545</v>
      </c>
      <c r="C1743" s="1" t="n">
        <v>45225</v>
      </c>
      <c r="D1743" t="inlineStr">
        <is>
          <t>JÄMTLANDS LÄN</t>
        </is>
      </c>
      <c r="E1743" t="inlineStr">
        <is>
          <t>BRÄCKE</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16335-2019</t>
        </is>
      </c>
      <c r="B1744" s="1" t="n">
        <v>43545</v>
      </c>
      <c r="C1744" s="1" t="n">
        <v>45225</v>
      </c>
      <c r="D1744" t="inlineStr">
        <is>
          <t>JÄMTLANDS LÄN</t>
        </is>
      </c>
      <c r="E1744" t="inlineStr">
        <is>
          <t>KROKOM</t>
        </is>
      </c>
      <c r="G1744" t="n">
        <v>7.4</v>
      </c>
      <c r="H1744" t="n">
        <v>0</v>
      </c>
      <c r="I1744" t="n">
        <v>0</v>
      </c>
      <c r="J1744" t="n">
        <v>0</v>
      </c>
      <c r="K1744" t="n">
        <v>0</v>
      </c>
      <c r="L1744" t="n">
        <v>0</v>
      </c>
      <c r="M1744" t="n">
        <v>0</v>
      </c>
      <c r="N1744" t="n">
        <v>0</v>
      </c>
      <c r="O1744" t="n">
        <v>0</v>
      </c>
      <c r="P1744" t="n">
        <v>0</v>
      </c>
      <c r="Q1744" t="n">
        <v>0</v>
      </c>
      <c r="R1744" s="2" t="inlineStr"/>
    </row>
    <row r="1745" ht="15" customHeight="1">
      <c r="A1745" t="inlineStr">
        <is>
          <t>A 16337-2019</t>
        </is>
      </c>
      <c r="B1745" s="1" t="n">
        <v>43545</v>
      </c>
      <c r="C1745" s="1" t="n">
        <v>45225</v>
      </c>
      <c r="D1745" t="inlineStr">
        <is>
          <t>JÄMTLANDS LÄN</t>
        </is>
      </c>
      <c r="E1745" t="inlineStr">
        <is>
          <t>KROKOM</t>
        </is>
      </c>
      <c r="G1745" t="n">
        <v>11.8</v>
      </c>
      <c r="H1745" t="n">
        <v>0</v>
      </c>
      <c r="I1745" t="n">
        <v>0</v>
      </c>
      <c r="J1745" t="n">
        <v>0</v>
      </c>
      <c r="K1745" t="n">
        <v>0</v>
      </c>
      <c r="L1745" t="n">
        <v>0</v>
      </c>
      <c r="M1745" t="n">
        <v>0</v>
      </c>
      <c r="N1745" t="n">
        <v>0</v>
      </c>
      <c r="O1745" t="n">
        <v>0</v>
      </c>
      <c r="P1745" t="n">
        <v>0</v>
      </c>
      <c r="Q1745" t="n">
        <v>0</v>
      </c>
      <c r="R1745" s="2" t="inlineStr"/>
    </row>
    <row r="1746" ht="15" customHeight="1">
      <c r="A1746" t="inlineStr">
        <is>
          <t>A 16641-2019</t>
        </is>
      </c>
      <c r="B1746" s="1" t="n">
        <v>43549</v>
      </c>
      <c r="C1746" s="1" t="n">
        <v>45225</v>
      </c>
      <c r="D1746" t="inlineStr">
        <is>
          <t>JÄMTLANDS LÄN</t>
        </is>
      </c>
      <c r="E1746" t="inlineStr">
        <is>
          <t>STRÖMSUND</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16648-2019</t>
        </is>
      </c>
      <c r="B1747" s="1" t="n">
        <v>43549</v>
      </c>
      <c r="C1747" s="1" t="n">
        <v>45225</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17256-2019</t>
        </is>
      </c>
      <c r="B1748" s="1" t="n">
        <v>43550</v>
      </c>
      <c r="C1748" s="1" t="n">
        <v>45225</v>
      </c>
      <c r="D1748" t="inlineStr">
        <is>
          <t>JÄMTLANDS LÄN</t>
        </is>
      </c>
      <c r="E1748" t="inlineStr">
        <is>
          <t>ÖSTERSUND</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17038-2019</t>
        </is>
      </c>
      <c r="B1749" s="1" t="n">
        <v>43551</v>
      </c>
      <c r="C1749" s="1" t="n">
        <v>45225</v>
      </c>
      <c r="D1749" t="inlineStr">
        <is>
          <t>JÄMTLANDS LÄN</t>
        </is>
      </c>
      <c r="E1749" t="inlineStr">
        <is>
          <t>STRÖMSUND</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17108-2019</t>
        </is>
      </c>
      <c r="B1750" s="1" t="n">
        <v>43551</v>
      </c>
      <c r="C1750" s="1" t="n">
        <v>45225</v>
      </c>
      <c r="D1750" t="inlineStr">
        <is>
          <t>JÄMTLANDS LÄN</t>
        </is>
      </c>
      <c r="E1750" t="inlineStr">
        <is>
          <t>KROKOM</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17190-2019</t>
        </is>
      </c>
      <c r="B1751" s="1" t="n">
        <v>43551</v>
      </c>
      <c r="C1751" s="1" t="n">
        <v>45225</v>
      </c>
      <c r="D1751" t="inlineStr">
        <is>
          <t>JÄMTLANDS LÄN</t>
        </is>
      </c>
      <c r="E1751" t="inlineStr">
        <is>
          <t>STRÖMSUND</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17049-2019</t>
        </is>
      </c>
      <c r="B1752" s="1" t="n">
        <v>43551</v>
      </c>
      <c r="C1752" s="1" t="n">
        <v>45225</v>
      </c>
      <c r="D1752" t="inlineStr">
        <is>
          <t>JÄMTLANDS LÄN</t>
        </is>
      </c>
      <c r="E1752" t="inlineStr">
        <is>
          <t>RAGUNDA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17057-2019</t>
        </is>
      </c>
      <c r="B1753" s="1" t="n">
        <v>43551</v>
      </c>
      <c r="C1753" s="1" t="n">
        <v>45225</v>
      </c>
      <c r="D1753" t="inlineStr">
        <is>
          <t>JÄMTLANDS LÄN</t>
        </is>
      </c>
      <c r="E1753" t="inlineStr">
        <is>
          <t>RAGUNDA</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17252-2019</t>
        </is>
      </c>
      <c r="B1754" s="1" t="n">
        <v>43552</v>
      </c>
      <c r="C1754" s="1" t="n">
        <v>45225</v>
      </c>
      <c r="D1754" t="inlineStr">
        <is>
          <t>JÄMTLANDS LÄN</t>
        </is>
      </c>
      <c r="E1754" t="inlineStr">
        <is>
          <t>RAGUNDA</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17225-2019</t>
        </is>
      </c>
      <c r="B1755" s="1" t="n">
        <v>43552</v>
      </c>
      <c r="C1755" s="1" t="n">
        <v>45225</v>
      </c>
      <c r="D1755" t="inlineStr">
        <is>
          <t>JÄMTLANDS LÄN</t>
        </is>
      </c>
      <c r="E1755" t="inlineStr">
        <is>
          <t>STRÖMSUND</t>
        </is>
      </c>
      <c r="G1755" t="n">
        <v>7</v>
      </c>
      <c r="H1755" t="n">
        <v>0</v>
      </c>
      <c r="I1755" t="n">
        <v>0</v>
      </c>
      <c r="J1755" t="n">
        <v>0</v>
      </c>
      <c r="K1755" t="n">
        <v>0</v>
      </c>
      <c r="L1755" t="n">
        <v>0</v>
      </c>
      <c r="M1755" t="n">
        <v>0</v>
      </c>
      <c r="N1755" t="n">
        <v>0</v>
      </c>
      <c r="O1755" t="n">
        <v>0</v>
      </c>
      <c r="P1755" t="n">
        <v>0</v>
      </c>
      <c r="Q1755" t="n">
        <v>0</v>
      </c>
      <c r="R1755" s="2" t="inlineStr"/>
    </row>
    <row r="1756" ht="15" customHeight="1">
      <c r="A1756" t="inlineStr">
        <is>
          <t>A 17404-2019</t>
        </is>
      </c>
      <c r="B1756" s="1" t="n">
        <v>43552</v>
      </c>
      <c r="C1756" s="1" t="n">
        <v>45225</v>
      </c>
      <c r="D1756" t="inlineStr">
        <is>
          <t>JÄMTLANDS LÄN</t>
        </is>
      </c>
      <c r="E1756" t="inlineStr">
        <is>
          <t>ÅRE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17528-2019</t>
        </is>
      </c>
      <c r="B1757" s="1" t="n">
        <v>43553</v>
      </c>
      <c r="C1757" s="1" t="n">
        <v>45225</v>
      </c>
      <c r="D1757" t="inlineStr">
        <is>
          <t>JÄMTLANDS LÄN</t>
        </is>
      </c>
      <c r="E1757" t="inlineStr">
        <is>
          <t>HÄRJEDALEN</t>
        </is>
      </c>
      <c r="F1757" t="inlineStr">
        <is>
          <t>Holmen skog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17852-2019</t>
        </is>
      </c>
      <c r="B1758" s="1" t="n">
        <v>43556</v>
      </c>
      <c r="C1758" s="1" t="n">
        <v>45225</v>
      </c>
      <c r="D1758" t="inlineStr">
        <is>
          <t>JÄMTLANDS LÄN</t>
        </is>
      </c>
      <c r="E1758" t="inlineStr">
        <is>
          <t>BRÄCKE</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17791-2019</t>
        </is>
      </c>
      <c r="B1759" s="1" t="n">
        <v>43556</v>
      </c>
      <c r="C1759" s="1" t="n">
        <v>45225</v>
      </c>
      <c r="D1759" t="inlineStr">
        <is>
          <t>JÄMTLANDS LÄN</t>
        </is>
      </c>
      <c r="E1759" t="inlineStr">
        <is>
          <t>BERG</t>
        </is>
      </c>
      <c r="G1759" t="n">
        <v>14.3</v>
      </c>
      <c r="H1759" t="n">
        <v>0</v>
      </c>
      <c r="I1759" t="n">
        <v>0</v>
      </c>
      <c r="J1759" t="n">
        <v>0</v>
      </c>
      <c r="K1759" t="n">
        <v>0</v>
      </c>
      <c r="L1759" t="n">
        <v>0</v>
      </c>
      <c r="M1759" t="n">
        <v>0</v>
      </c>
      <c r="N1759" t="n">
        <v>0</v>
      </c>
      <c r="O1759" t="n">
        <v>0</v>
      </c>
      <c r="P1759" t="n">
        <v>0</v>
      </c>
      <c r="Q1759" t="n">
        <v>0</v>
      </c>
      <c r="R1759" s="2" t="inlineStr"/>
    </row>
    <row r="1760" ht="15" customHeight="1">
      <c r="A1760" t="inlineStr">
        <is>
          <t>A 17811-2019</t>
        </is>
      </c>
      <c r="B1760" s="1" t="n">
        <v>43556</v>
      </c>
      <c r="C1760" s="1" t="n">
        <v>45225</v>
      </c>
      <c r="D1760" t="inlineStr">
        <is>
          <t>JÄMTLANDS LÄN</t>
        </is>
      </c>
      <c r="E1760" t="inlineStr">
        <is>
          <t>HÄRJEDALEN</t>
        </is>
      </c>
      <c r="G1760" t="n">
        <v>10.3</v>
      </c>
      <c r="H1760" t="n">
        <v>0</v>
      </c>
      <c r="I1760" t="n">
        <v>0</v>
      </c>
      <c r="J1760" t="n">
        <v>0</v>
      </c>
      <c r="K1760" t="n">
        <v>0</v>
      </c>
      <c r="L1760" t="n">
        <v>0</v>
      </c>
      <c r="M1760" t="n">
        <v>0</v>
      </c>
      <c r="N1760" t="n">
        <v>0</v>
      </c>
      <c r="O1760" t="n">
        <v>0</v>
      </c>
      <c r="P1760" t="n">
        <v>0</v>
      </c>
      <c r="Q1760" t="n">
        <v>0</v>
      </c>
      <c r="R1760" s="2" t="inlineStr"/>
    </row>
    <row r="1761" ht="15" customHeight="1">
      <c r="A1761" t="inlineStr">
        <is>
          <t>A 17853-2019</t>
        </is>
      </c>
      <c r="B1761" s="1" t="n">
        <v>43556</v>
      </c>
      <c r="C1761" s="1" t="n">
        <v>45225</v>
      </c>
      <c r="D1761" t="inlineStr">
        <is>
          <t>JÄMTLANDS LÄN</t>
        </is>
      </c>
      <c r="E1761" t="inlineStr">
        <is>
          <t>KROKOM</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17917-2019</t>
        </is>
      </c>
      <c r="B1762" s="1" t="n">
        <v>43557</v>
      </c>
      <c r="C1762" s="1" t="n">
        <v>45225</v>
      </c>
      <c r="D1762" t="inlineStr">
        <is>
          <t>JÄMTLANDS LÄN</t>
        </is>
      </c>
      <c r="E1762" t="inlineStr">
        <is>
          <t>HÄRJEDALEN</t>
        </is>
      </c>
      <c r="F1762" t="inlineStr">
        <is>
          <t>Bergvik skog väst AB</t>
        </is>
      </c>
      <c r="G1762" t="n">
        <v>166.3</v>
      </c>
      <c r="H1762" t="n">
        <v>0</v>
      </c>
      <c r="I1762" t="n">
        <v>0</v>
      </c>
      <c r="J1762" t="n">
        <v>0</v>
      </c>
      <c r="K1762" t="n">
        <v>0</v>
      </c>
      <c r="L1762" t="n">
        <v>0</v>
      </c>
      <c r="M1762" t="n">
        <v>0</v>
      </c>
      <c r="N1762" t="n">
        <v>0</v>
      </c>
      <c r="O1762" t="n">
        <v>0</v>
      </c>
      <c r="P1762" t="n">
        <v>0</v>
      </c>
      <c r="Q1762" t="n">
        <v>0</v>
      </c>
      <c r="R1762" s="2" t="inlineStr"/>
    </row>
    <row r="1763" ht="15" customHeight="1">
      <c r="A1763" t="inlineStr">
        <is>
          <t>A 18058-2019</t>
        </is>
      </c>
      <c r="B1763" s="1" t="n">
        <v>43557</v>
      </c>
      <c r="C1763" s="1" t="n">
        <v>45225</v>
      </c>
      <c r="D1763" t="inlineStr">
        <is>
          <t>JÄMTLANDS LÄN</t>
        </is>
      </c>
      <c r="E1763" t="inlineStr">
        <is>
          <t>STRÖMSUND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17986-2019</t>
        </is>
      </c>
      <c r="B1764" s="1" t="n">
        <v>43557</v>
      </c>
      <c r="C1764" s="1" t="n">
        <v>45225</v>
      </c>
      <c r="D1764" t="inlineStr">
        <is>
          <t>JÄMTLANDS LÄN</t>
        </is>
      </c>
      <c r="E1764" t="inlineStr">
        <is>
          <t>HÄRJEDALEN</t>
        </is>
      </c>
      <c r="F1764" t="inlineStr">
        <is>
          <t>Kyrkan</t>
        </is>
      </c>
      <c r="G1764" t="n">
        <v>17.5</v>
      </c>
      <c r="H1764" t="n">
        <v>0</v>
      </c>
      <c r="I1764" t="n">
        <v>0</v>
      </c>
      <c r="J1764" t="n">
        <v>0</v>
      </c>
      <c r="K1764" t="n">
        <v>0</v>
      </c>
      <c r="L1764" t="n">
        <v>0</v>
      </c>
      <c r="M1764" t="n">
        <v>0</v>
      </c>
      <c r="N1764" t="n">
        <v>0</v>
      </c>
      <c r="O1764" t="n">
        <v>0</v>
      </c>
      <c r="P1764" t="n">
        <v>0</v>
      </c>
      <c r="Q1764" t="n">
        <v>0</v>
      </c>
      <c r="R1764" s="2" t="inlineStr"/>
    </row>
    <row r="1765" ht="15" customHeight="1">
      <c r="A1765" t="inlineStr">
        <is>
          <t>A 18057-2019</t>
        </is>
      </c>
      <c r="B1765" s="1" t="n">
        <v>43557</v>
      </c>
      <c r="C1765" s="1" t="n">
        <v>45225</v>
      </c>
      <c r="D1765" t="inlineStr">
        <is>
          <t>JÄMTLANDS LÄN</t>
        </is>
      </c>
      <c r="E1765" t="inlineStr">
        <is>
          <t>STRÖMSUND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18183-2019</t>
        </is>
      </c>
      <c r="B1766" s="1" t="n">
        <v>43558</v>
      </c>
      <c r="C1766" s="1" t="n">
        <v>45225</v>
      </c>
      <c r="D1766" t="inlineStr">
        <is>
          <t>JÄMTLANDS LÄN</t>
        </is>
      </c>
      <c r="E1766" t="inlineStr">
        <is>
          <t>KROKOM</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18397-2019</t>
        </is>
      </c>
      <c r="B1767" s="1" t="n">
        <v>43559</v>
      </c>
      <c r="C1767" s="1" t="n">
        <v>45225</v>
      </c>
      <c r="D1767" t="inlineStr">
        <is>
          <t>JÄMTLANDS LÄN</t>
        </is>
      </c>
      <c r="E1767" t="inlineStr">
        <is>
          <t>KROKOM</t>
        </is>
      </c>
      <c r="G1767" t="n">
        <v>2.8</v>
      </c>
      <c r="H1767" t="n">
        <v>0</v>
      </c>
      <c r="I1767" t="n">
        <v>0</v>
      </c>
      <c r="J1767" t="n">
        <v>0</v>
      </c>
      <c r="K1767" t="n">
        <v>0</v>
      </c>
      <c r="L1767" t="n">
        <v>0</v>
      </c>
      <c r="M1767" t="n">
        <v>0</v>
      </c>
      <c r="N1767" t="n">
        <v>0</v>
      </c>
      <c r="O1767" t="n">
        <v>0</v>
      </c>
      <c r="P1767" t="n">
        <v>0</v>
      </c>
      <c r="Q1767" t="n">
        <v>0</v>
      </c>
      <c r="R1767" s="2" t="inlineStr"/>
    </row>
    <row r="1768" ht="15" customHeight="1">
      <c r="A1768" t="inlineStr">
        <is>
          <t>A 18407-2019</t>
        </is>
      </c>
      <c r="B1768" s="1" t="n">
        <v>43559</v>
      </c>
      <c r="C1768" s="1" t="n">
        <v>45225</v>
      </c>
      <c r="D1768" t="inlineStr">
        <is>
          <t>JÄMTLANDS LÄN</t>
        </is>
      </c>
      <c r="E1768" t="inlineStr">
        <is>
          <t>KROKOM</t>
        </is>
      </c>
      <c r="G1768" t="n">
        <v>43.1</v>
      </c>
      <c r="H1768" t="n">
        <v>0</v>
      </c>
      <c r="I1768" t="n">
        <v>0</v>
      </c>
      <c r="J1768" t="n">
        <v>0</v>
      </c>
      <c r="K1768" t="n">
        <v>0</v>
      </c>
      <c r="L1768" t="n">
        <v>0</v>
      </c>
      <c r="M1768" t="n">
        <v>0</v>
      </c>
      <c r="N1768" t="n">
        <v>0</v>
      </c>
      <c r="O1768" t="n">
        <v>0</v>
      </c>
      <c r="P1768" t="n">
        <v>0</v>
      </c>
      <c r="Q1768" t="n">
        <v>0</v>
      </c>
      <c r="R1768" s="2" t="inlineStr"/>
    </row>
    <row r="1769" ht="15" customHeight="1">
      <c r="A1769" t="inlineStr">
        <is>
          <t>A 18539-2019</t>
        </is>
      </c>
      <c r="B1769" s="1" t="n">
        <v>43559</v>
      </c>
      <c r="C1769" s="1" t="n">
        <v>45225</v>
      </c>
      <c r="D1769" t="inlineStr">
        <is>
          <t>JÄMTLANDS LÄN</t>
        </is>
      </c>
      <c r="E1769" t="inlineStr">
        <is>
          <t>HÄRJEDALEN</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18565-2019</t>
        </is>
      </c>
      <c r="B1770" s="1" t="n">
        <v>43559</v>
      </c>
      <c r="C1770" s="1" t="n">
        <v>45225</v>
      </c>
      <c r="D1770" t="inlineStr">
        <is>
          <t>JÄMTLANDS LÄN</t>
        </is>
      </c>
      <c r="E1770" t="inlineStr">
        <is>
          <t>KROKOM</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18477-2019</t>
        </is>
      </c>
      <c r="B1771" s="1" t="n">
        <v>43559</v>
      </c>
      <c r="C1771" s="1" t="n">
        <v>45225</v>
      </c>
      <c r="D1771" t="inlineStr">
        <is>
          <t>JÄMTLANDS LÄN</t>
        </is>
      </c>
      <c r="E1771" t="inlineStr">
        <is>
          <t>KROKOM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18648-2019</t>
        </is>
      </c>
      <c r="B1772" s="1" t="n">
        <v>43560</v>
      </c>
      <c r="C1772" s="1" t="n">
        <v>45225</v>
      </c>
      <c r="D1772" t="inlineStr">
        <is>
          <t>JÄMTLANDS LÄN</t>
        </is>
      </c>
      <c r="E1772" t="inlineStr">
        <is>
          <t>HÄRJEDALEN</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18602-2019</t>
        </is>
      </c>
      <c r="B1773" s="1" t="n">
        <v>43560</v>
      </c>
      <c r="C1773" s="1" t="n">
        <v>45225</v>
      </c>
      <c r="D1773" t="inlineStr">
        <is>
          <t>JÄMTLANDS LÄN</t>
        </is>
      </c>
      <c r="E1773" t="inlineStr">
        <is>
          <t>KROKOM</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18847-2019</t>
        </is>
      </c>
      <c r="B1774" s="1" t="n">
        <v>43563</v>
      </c>
      <c r="C1774" s="1" t="n">
        <v>45225</v>
      </c>
      <c r="D1774" t="inlineStr">
        <is>
          <t>JÄMTLANDS LÄN</t>
        </is>
      </c>
      <c r="E1774" t="inlineStr">
        <is>
          <t>KROKOM</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19114-2019</t>
        </is>
      </c>
      <c r="B1775" s="1" t="n">
        <v>43563</v>
      </c>
      <c r="C1775" s="1" t="n">
        <v>45225</v>
      </c>
      <c r="D1775" t="inlineStr">
        <is>
          <t>JÄMTLANDS LÄN</t>
        </is>
      </c>
      <c r="E1775" t="inlineStr">
        <is>
          <t>HÄRJEDALEN</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18831-2019</t>
        </is>
      </c>
      <c r="B1776" s="1" t="n">
        <v>43563</v>
      </c>
      <c r="C1776" s="1" t="n">
        <v>45225</v>
      </c>
      <c r="D1776" t="inlineStr">
        <is>
          <t>JÄMTLANDS LÄN</t>
        </is>
      </c>
      <c r="E1776" t="inlineStr">
        <is>
          <t>KROKOM</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19077-2019</t>
        </is>
      </c>
      <c r="B1777" s="1" t="n">
        <v>43563</v>
      </c>
      <c r="C1777" s="1" t="n">
        <v>45225</v>
      </c>
      <c r="D1777" t="inlineStr">
        <is>
          <t>JÄMTLANDS LÄN</t>
        </is>
      </c>
      <c r="E1777" t="inlineStr">
        <is>
          <t>RAGUNDA</t>
        </is>
      </c>
      <c r="G1777" t="n">
        <v>11.5</v>
      </c>
      <c r="H1777" t="n">
        <v>0</v>
      </c>
      <c r="I1777" t="n">
        <v>0</v>
      </c>
      <c r="J1777" t="n">
        <v>0</v>
      </c>
      <c r="K1777" t="n">
        <v>0</v>
      </c>
      <c r="L1777" t="n">
        <v>0</v>
      </c>
      <c r="M1777" t="n">
        <v>0</v>
      </c>
      <c r="N1777" t="n">
        <v>0</v>
      </c>
      <c r="O1777" t="n">
        <v>0</v>
      </c>
      <c r="P1777" t="n">
        <v>0</v>
      </c>
      <c r="Q1777" t="n">
        <v>0</v>
      </c>
      <c r="R1777" s="2" t="inlineStr"/>
    </row>
    <row r="1778" ht="15" customHeight="1">
      <c r="A1778" t="inlineStr">
        <is>
          <t>A 19152-2019</t>
        </is>
      </c>
      <c r="B1778" s="1" t="n">
        <v>43564</v>
      </c>
      <c r="C1778" s="1" t="n">
        <v>45225</v>
      </c>
      <c r="D1778" t="inlineStr">
        <is>
          <t>JÄMTLANDS LÄN</t>
        </is>
      </c>
      <c r="E1778" t="inlineStr">
        <is>
          <t>KROKOM</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19325-2019</t>
        </is>
      </c>
      <c r="B1779" s="1" t="n">
        <v>43565</v>
      </c>
      <c r="C1779" s="1" t="n">
        <v>45225</v>
      </c>
      <c r="D1779" t="inlineStr">
        <is>
          <t>JÄMTLANDS LÄN</t>
        </is>
      </c>
      <c r="E1779" t="inlineStr">
        <is>
          <t>KROKOM</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19543-2019</t>
        </is>
      </c>
      <c r="B1780" s="1" t="n">
        <v>43565</v>
      </c>
      <c r="C1780" s="1" t="n">
        <v>45225</v>
      </c>
      <c r="D1780" t="inlineStr">
        <is>
          <t>JÄMTLANDS LÄN</t>
        </is>
      </c>
      <c r="E1780" t="inlineStr">
        <is>
          <t>RAGUNDA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19559-2019</t>
        </is>
      </c>
      <c r="B1781" s="1" t="n">
        <v>43565</v>
      </c>
      <c r="C1781" s="1" t="n">
        <v>45225</v>
      </c>
      <c r="D1781" t="inlineStr">
        <is>
          <t>JÄMTLANDS LÄN</t>
        </is>
      </c>
      <c r="E1781" t="inlineStr">
        <is>
          <t>BRÄCKE</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19708-2019</t>
        </is>
      </c>
      <c r="B1782" s="1" t="n">
        <v>43566</v>
      </c>
      <c r="C1782" s="1" t="n">
        <v>45225</v>
      </c>
      <c r="D1782" t="inlineStr">
        <is>
          <t>JÄMTLANDS LÄN</t>
        </is>
      </c>
      <c r="E1782" t="inlineStr">
        <is>
          <t>KROKOM</t>
        </is>
      </c>
      <c r="G1782" t="n">
        <v>8.9</v>
      </c>
      <c r="H1782" t="n">
        <v>0</v>
      </c>
      <c r="I1782" t="n">
        <v>0</v>
      </c>
      <c r="J1782" t="n">
        <v>0</v>
      </c>
      <c r="K1782" t="n">
        <v>0</v>
      </c>
      <c r="L1782" t="n">
        <v>0</v>
      </c>
      <c r="M1782" t="n">
        <v>0</v>
      </c>
      <c r="N1782" t="n">
        <v>0</v>
      </c>
      <c r="O1782" t="n">
        <v>0</v>
      </c>
      <c r="P1782" t="n">
        <v>0</v>
      </c>
      <c r="Q1782" t="n">
        <v>0</v>
      </c>
      <c r="R1782" s="2" t="inlineStr"/>
    </row>
    <row r="1783" ht="15" customHeight="1">
      <c r="A1783" t="inlineStr">
        <is>
          <t>A 19926-2019</t>
        </is>
      </c>
      <c r="B1783" s="1" t="n">
        <v>43567</v>
      </c>
      <c r="C1783" s="1" t="n">
        <v>45225</v>
      </c>
      <c r="D1783" t="inlineStr">
        <is>
          <t>JÄMTLANDS LÄN</t>
        </is>
      </c>
      <c r="E1783" t="inlineStr">
        <is>
          <t>BRÄCKE</t>
        </is>
      </c>
      <c r="F1783" t="inlineStr">
        <is>
          <t>SCA</t>
        </is>
      </c>
      <c r="G1783" t="n">
        <v>18.6</v>
      </c>
      <c r="H1783" t="n">
        <v>0</v>
      </c>
      <c r="I1783" t="n">
        <v>0</v>
      </c>
      <c r="J1783" t="n">
        <v>0</v>
      </c>
      <c r="K1783" t="n">
        <v>0</v>
      </c>
      <c r="L1783" t="n">
        <v>0</v>
      </c>
      <c r="M1783" t="n">
        <v>0</v>
      </c>
      <c r="N1783" t="n">
        <v>0</v>
      </c>
      <c r="O1783" t="n">
        <v>0</v>
      </c>
      <c r="P1783" t="n">
        <v>0</v>
      </c>
      <c r="Q1783" t="n">
        <v>0</v>
      </c>
      <c r="R1783" s="2" t="inlineStr"/>
    </row>
    <row r="1784" ht="15" customHeight="1">
      <c r="A1784" t="inlineStr">
        <is>
          <t>A 19864-2019</t>
        </is>
      </c>
      <c r="B1784" s="1" t="n">
        <v>43567</v>
      </c>
      <c r="C1784" s="1" t="n">
        <v>45225</v>
      </c>
      <c r="D1784" t="inlineStr">
        <is>
          <t>JÄMTLANDS LÄN</t>
        </is>
      </c>
      <c r="E1784" t="inlineStr">
        <is>
          <t>HÄRJEDALEN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19925-2019</t>
        </is>
      </c>
      <c r="B1785" s="1" t="n">
        <v>43567</v>
      </c>
      <c r="C1785" s="1" t="n">
        <v>45225</v>
      </c>
      <c r="D1785" t="inlineStr">
        <is>
          <t>JÄMTLANDS LÄN</t>
        </is>
      </c>
      <c r="E1785" t="inlineStr">
        <is>
          <t>BRÄCKE</t>
        </is>
      </c>
      <c r="F1785" t="inlineStr">
        <is>
          <t>SCA</t>
        </is>
      </c>
      <c r="G1785" t="n">
        <v>20</v>
      </c>
      <c r="H1785" t="n">
        <v>0</v>
      </c>
      <c r="I1785" t="n">
        <v>0</v>
      </c>
      <c r="J1785" t="n">
        <v>0</v>
      </c>
      <c r="K1785" t="n">
        <v>0</v>
      </c>
      <c r="L1785" t="n">
        <v>0</v>
      </c>
      <c r="M1785" t="n">
        <v>0</v>
      </c>
      <c r="N1785" t="n">
        <v>0</v>
      </c>
      <c r="O1785" t="n">
        <v>0</v>
      </c>
      <c r="P1785" t="n">
        <v>0</v>
      </c>
      <c r="Q1785" t="n">
        <v>0</v>
      </c>
      <c r="R1785" s="2" t="inlineStr"/>
    </row>
    <row r="1786" ht="15" customHeight="1">
      <c r="A1786" t="inlineStr">
        <is>
          <t>A 20063-2019</t>
        </is>
      </c>
      <c r="B1786" s="1" t="n">
        <v>43567</v>
      </c>
      <c r="C1786" s="1" t="n">
        <v>45225</v>
      </c>
      <c r="D1786" t="inlineStr">
        <is>
          <t>JÄMTLANDS LÄN</t>
        </is>
      </c>
      <c r="E1786" t="inlineStr">
        <is>
          <t>HÄRJEDALEN</t>
        </is>
      </c>
      <c r="F1786" t="inlineStr">
        <is>
          <t>Bergvik skog väst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19927-2019</t>
        </is>
      </c>
      <c r="B1787" s="1" t="n">
        <v>43567</v>
      </c>
      <c r="C1787" s="1" t="n">
        <v>45225</v>
      </c>
      <c r="D1787" t="inlineStr">
        <is>
          <t>JÄMTLANDS LÄN</t>
        </is>
      </c>
      <c r="E1787" t="inlineStr">
        <is>
          <t>BRÄCKE</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20186-2019</t>
        </is>
      </c>
      <c r="B1788" s="1" t="n">
        <v>43570</v>
      </c>
      <c r="C1788" s="1" t="n">
        <v>45225</v>
      </c>
      <c r="D1788" t="inlineStr">
        <is>
          <t>JÄMTLANDS LÄN</t>
        </is>
      </c>
      <c r="E1788" t="inlineStr">
        <is>
          <t>BRÄCKE</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20319-2019</t>
        </is>
      </c>
      <c r="B1789" s="1" t="n">
        <v>43571</v>
      </c>
      <c r="C1789" s="1" t="n">
        <v>45225</v>
      </c>
      <c r="D1789" t="inlineStr">
        <is>
          <t>JÄMTLANDS LÄN</t>
        </is>
      </c>
      <c r="E1789" t="inlineStr">
        <is>
          <t>ÖSTERSUND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20378-2019</t>
        </is>
      </c>
      <c r="B1790" s="1" t="n">
        <v>43571</v>
      </c>
      <c r="C1790" s="1" t="n">
        <v>45225</v>
      </c>
      <c r="D1790" t="inlineStr">
        <is>
          <t>JÄMTLANDS LÄN</t>
        </is>
      </c>
      <c r="E1790" t="inlineStr">
        <is>
          <t>KROKOM</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20390-2019</t>
        </is>
      </c>
      <c r="B1791" s="1" t="n">
        <v>43571</v>
      </c>
      <c r="C1791" s="1" t="n">
        <v>45225</v>
      </c>
      <c r="D1791" t="inlineStr">
        <is>
          <t>JÄMTLANDS LÄN</t>
        </is>
      </c>
      <c r="E1791" t="inlineStr">
        <is>
          <t>BRÄCKE</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20403-2019</t>
        </is>
      </c>
      <c r="B1792" s="1" t="n">
        <v>43571</v>
      </c>
      <c r="C1792" s="1" t="n">
        <v>45225</v>
      </c>
      <c r="D1792" t="inlineStr">
        <is>
          <t>JÄMTLANDS LÄN</t>
        </is>
      </c>
      <c r="E1792" t="inlineStr">
        <is>
          <t>HÄRJEDALEN</t>
        </is>
      </c>
      <c r="F1792" t="inlineStr">
        <is>
          <t>Bergvik skog väst AB</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20448-2019</t>
        </is>
      </c>
      <c r="B1793" s="1" t="n">
        <v>43571</v>
      </c>
      <c r="C1793" s="1" t="n">
        <v>45225</v>
      </c>
      <c r="D1793" t="inlineStr">
        <is>
          <t>JÄMTLANDS LÄN</t>
        </is>
      </c>
      <c r="E1793" t="inlineStr">
        <is>
          <t>BRÄCKE</t>
        </is>
      </c>
      <c r="F1793" t="inlineStr">
        <is>
          <t>SCA</t>
        </is>
      </c>
      <c r="G1793" t="n">
        <v>70</v>
      </c>
      <c r="H1793" t="n">
        <v>0</v>
      </c>
      <c r="I1793" t="n">
        <v>0</v>
      </c>
      <c r="J1793" t="n">
        <v>0</v>
      </c>
      <c r="K1793" t="n">
        <v>0</v>
      </c>
      <c r="L1793" t="n">
        <v>0</v>
      </c>
      <c r="M1793" t="n">
        <v>0</v>
      </c>
      <c r="N1793" t="n">
        <v>0</v>
      </c>
      <c r="O1793" t="n">
        <v>0</v>
      </c>
      <c r="P1793" t="n">
        <v>0</v>
      </c>
      <c r="Q1793" t="n">
        <v>0</v>
      </c>
      <c r="R1793" s="2" t="inlineStr"/>
    </row>
    <row r="1794" ht="15" customHeight="1">
      <c r="A1794" t="inlineStr">
        <is>
          <t>A 20373-2019</t>
        </is>
      </c>
      <c r="B1794" s="1" t="n">
        <v>43571</v>
      </c>
      <c r="C1794" s="1" t="n">
        <v>45225</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20535-2019</t>
        </is>
      </c>
      <c r="B1795" s="1" t="n">
        <v>43572</v>
      </c>
      <c r="C1795" s="1" t="n">
        <v>45225</v>
      </c>
      <c r="D1795" t="inlineStr">
        <is>
          <t>JÄMTLANDS LÄN</t>
        </is>
      </c>
      <c r="E1795" t="inlineStr">
        <is>
          <t>BRÄCKE</t>
        </is>
      </c>
      <c r="F1795" t="inlineStr">
        <is>
          <t>Sveaskog</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20539-2019</t>
        </is>
      </c>
      <c r="B1796" s="1" t="n">
        <v>43572</v>
      </c>
      <c r="C1796" s="1" t="n">
        <v>45225</v>
      </c>
      <c r="D1796" t="inlineStr">
        <is>
          <t>JÄMTLANDS LÄN</t>
        </is>
      </c>
      <c r="E1796" t="inlineStr">
        <is>
          <t>BRÄCKE</t>
        </is>
      </c>
      <c r="F1796" t="inlineStr">
        <is>
          <t>Övriga Aktiebolag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20596-2019</t>
        </is>
      </c>
      <c r="B1797" s="1" t="n">
        <v>43572</v>
      </c>
      <c r="C1797" s="1" t="n">
        <v>45225</v>
      </c>
      <c r="D1797" t="inlineStr">
        <is>
          <t>JÄMTLANDS LÄN</t>
        </is>
      </c>
      <c r="E1797" t="inlineStr">
        <is>
          <t>KROKOM</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20569-2019</t>
        </is>
      </c>
      <c r="B1798" s="1" t="n">
        <v>43572</v>
      </c>
      <c r="C1798" s="1" t="n">
        <v>45225</v>
      </c>
      <c r="D1798" t="inlineStr">
        <is>
          <t>JÄMTLANDS LÄN</t>
        </is>
      </c>
      <c r="E1798" t="inlineStr">
        <is>
          <t>STRÖMSUND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20827-2019</t>
        </is>
      </c>
      <c r="B1799" s="1" t="n">
        <v>43573</v>
      </c>
      <c r="C1799" s="1" t="n">
        <v>45225</v>
      </c>
      <c r="D1799" t="inlineStr">
        <is>
          <t>JÄMTLANDS LÄN</t>
        </is>
      </c>
      <c r="E1799" t="inlineStr">
        <is>
          <t>BRÄCKE</t>
        </is>
      </c>
      <c r="F1799" t="inlineStr">
        <is>
          <t>SCA</t>
        </is>
      </c>
      <c r="G1799" t="n">
        <v>40.9</v>
      </c>
      <c r="H1799" t="n">
        <v>0</v>
      </c>
      <c r="I1799" t="n">
        <v>0</v>
      </c>
      <c r="J1799" t="n">
        <v>0</v>
      </c>
      <c r="K1799" t="n">
        <v>0</v>
      </c>
      <c r="L1799" t="n">
        <v>0</v>
      </c>
      <c r="M1799" t="n">
        <v>0</v>
      </c>
      <c r="N1799" t="n">
        <v>0</v>
      </c>
      <c r="O1799" t="n">
        <v>0</v>
      </c>
      <c r="P1799" t="n">
        <v>0</v>
      </c>
      <c r="Q1799" t="n">
        <v>0</v>
      </c>
      <c r="R1799" s="2" t="inlineStr"/>
    </row>
    <row r="1800" ht="15" customHeight="1">
      <c r="A1800" t="inlineStr">
        <is>
          <t>A 20851-2019</t>
        </is>
      </c>
      <c r="B1800" s="1" t="n">
        <v>43577</v>
      </c>
      <c r="C1800" s="1" t="n">
        <v>45225</v>
      </c>
      <c r="D1800" t="inlineStr">
        <is>
          <t>JÄMTLANDS LÄN</t>
        </is>
      </c>
      <c r="E1800" t="inlineStr">
        <is>
          <t>HÄRJEDALEN</t>
        </is>
      </c>
      <c r="F1800" t="inlineStr">
        <is>
          <t>Övriga Aktiebolag</t>
        </is>
      </c>
      <c r="G1800" t="n">
        <v>7.5</v>
      </c>
      <c r="H1800" t="n">
        <v>0</v>
      </c>
      <c r="I1800" t="n">
        <v>0</v>
      </c>
      <c r="J1800" t="n">
        <v>0</v>
      </c>
      <c r="K1800" t="n">
        <v>0</v>
      </c>
      <c r="L1800" t="n">
        <v>0</v>
      </c>
      <c r="M1800" t="n">
        <v>0</v>
      </c>
      <c r="N1800" t="n">
        <v>0</v>
      </c>
      <c r="O1800" t="n">
        <v>0</v>
      </c>
      <c r="P1800" t="n">
        <v>0</v>
      </c>
      <c r="Q1800" t="n">
        <v>0</v>
      </c>
      <c r="R1800" s="2" t="inlineStr"/>
    </row>
    <row r="1801" ht="15" customHeight="1">
      <c r="A1801" t="inlineStr">
        <is>
          <t>A 21116-2019</t>
        </is>
      </c>
      <c r="B1801" s="1" t="n">
        <v>43578</v>
      </c>
      <c r="C1801" s="1" t="n">
        <v>45225</v>
      </c>
      <c r="D1801" t="inlineStr">
        <is>
          <t>JÄMTLANDS LÄN</t>
        </is>
      </c>
      <c r="E1801" t="inlineStr">
        <is>
          <t>BRÄCKE</t>
        </is>
      </c>
      <c r="F1801" t="inlineStr">
        <is>
          <t>SCA</t>
        </is>
      </c>
      <c r="G1801" t="n">
        <v>70</v>
      </c>
      <c r="H1801" t="n">
        <v>0</v>
      </c>
      <c r="I1801" t="n">
        <v>0</v>
      </c>
      <c r="J1801" t="n">
        <v>0</v>
      </c>
      <c r="K1801" t="n">
        <v>0</v>
      </c>
      <c r="L1801" t="n">
        <v>0</v>
      </c>
      <c r="M1801" t="n">
        <v>0</v>
      </c>
      <c r="N1801" t="n">
        <v>0</v>
      </c>
      <c r="O1801" t="n">
        <v>0</v>
      </c>
      <c r="P1801" t="n">
        <v>0</v>
      </c>
      <c r="Q1801" t="n">
        <v>0</v>
      </c>
      <c r="R1801" s="2" t="inlineStr"/>
    </row>
    <row r="1802" ht="15" customHeight="1">
      <c r="A1802" t="inlineStr">
        <is>
          <t>A 21122-2019</t>
        </is>
      </c>
      <c r="B1802" s="1" t="n">
        <v>43578</v>
      </c>
      <c r="C1802" s="1" t="n">
        <v>45225</v>
      </c>
      <c r="D1802" t="inlineStr">
        <is>
          <t>JÄMTLANDS LÄN</t>
        </is>
      </c>
      <c r="E1802" t="inlineStr">
        <is>
          <t>RAGUNDA</t>
        </is>
      </c>
      <c r="F1802" t="inlineStr">
        <is>
          <t>SCA</t>
        </is>
      </c>
      <c r="G1802" t="n">
        <v>72.09999999999999</v>
      </c>
      <c r="H1802" t="n">
        <v>0</v>
      </c>
      <c r="I1802" t="n">
        <v>0</v>
      </c>
      <c r="J1802" t="n">
        <v>0</v>
      </c>
      <c r="K1802" t="n">
        <v>0</v>
      </c>
      <c r="L1802" t="n">
        <v>0</v>
      </c>
      <c r="M1802" t="n">
        <v>0</v>
      </c>
      <c r="N1802" t="n">
        <v>0</v>
      </c>
      <c r="O1802" t="n">
        <v>0</v>
      </c>
      <c r="P1802" t="n">
        <v>0</v>
      </c>
      <c r="Q1802" t="n">
        <v>0</v>
      </c>
      <c r="R1802" s="2" t="inlineStr"/>
    </row>
    <row r="1803" ht="15" customHeight="1">
      <c r="A1803" t="inlineStr">
        <is>
          <t>A 21040-2019</t>
        </is>
      </c>
      <c r="B1803" s="1" t="n">
        <v>43578</v>
      </c>
      <c r="C1803" s="1" t="n">
        <v>45225</v>
      </c>
      <c r="D1803" t="inlineStr">
        <is>
          <t>JÄMTLANDS LÄN</t>
        </is>
      </c>
      <c r="E1803" t="inlineStr">
        <is>
          <t>HÄRJEDALEN</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20926-2019</t>
        </is>
      </c>
      <c r="B1804" s="1" t="n">
        <v>43578</v>
      </c>
      <c r="C1804" s="1" t="n">
        <v>45225</v>
      </c>
      <c r="D1804" t="inlineStr">
        <is>
          <t>JÄMTLANDS LÄN</t>
        </is>
      </c>
      <c r="E1804" t="inlineStr">
        <is>
          <t>BRÄCKE</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21189-2019</t>
        </is>
      </c>
      <c r="B1805" s="1" t="n">
        <v>43579</v>
      </c>
      <c r="C1805" s="1" t="n">
        <v>45225</v>
      </c>
      <c r="D1805" t="inlineStr">
        <is>
          <t>JÄMTLANDS LÄN</t>
        </is>
      </c>
      <c r="E1805" t="inlineStr">
        <is>
          <t>HÄRJEDALEN</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21225-2019</t>
        </is>
      </c>
      <c r="B1806" s="1" t="n">
        <v>43579</v>
      </c>
      <c r="C1806" s="1" t="n">
        <v>45225</v>
      </c>
      <c r="D1806" t="inlineStr">
        <is>
          <t>JÄMTLANDS LÄN</t>
        </is>
      </c>
      <c r="E1806" t="inlineStr">
        <is>
          <t>BERG</t>
        </is>
      </c>
      <c r="G1806" t="n">
        <v>6.3</v>
      </c>
      <c r="H1806" t="n">
        <v>0</v>
      </c>
      <c r="I1806" t="n">
        <v>0</v>
      </c>
      <c r="J1806" t="n">
        <v>0</v>
      </c>
      <c r="K1806" t="n">
        <v>0</v>
      </c>
      <c r="L1806" t="n">
        <v>0</v>
      </c>
      <c r="M1806" t="n">
        <v>0</v>
      </c>
      <c r="N1806" t="n">
        <v>0</v>
      </c>
      <c r="O1806" t="n">
        <v>0</v>
      </c>
      <c r="P1806" t="n">
        <v>0</v>
      </c>
      <c r="Q1806" t="n">
        <v>0</v>
      </c>
      <c r="R1806" s="2" t="inlineStr"/>
    </row>
    <row r="1807" ht="15" customHeight="1">
      <c r="A1807" t="inlineStr">
        <is>
          <t>A 21269-2019</t>
        </is>
      </c>
      <c r="B1807" s="1" t="n">
        <v>43579</v>
      </c>
      <c r="C1807" s="1" t="n">
        <v>45225</v>
      </c>
      <c r="D1807" t="inlineStr">
        <is>
          <t>JÄMTLANDS LÄN</t>
        </is>
      </c>
      <c r="E1807" t="inlineStr">
        <is>
          <t>KROKOM</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21428-2019</t>
        </is>
      </c>
      <c r="B1808" s="1" t="n">
        <v>43580</v>
      </c>
      <c r="C1808" s="1" t="n">
        <v>45225</v>
      </c>
      <c r="D1808" t="inlineStr">
        <is>
          <t>JÄMTLANDS LÄN</t>
        </is>
      </c>
      <c r="E1808" t="inlineStr">
        <is>
          <t>BRÄCKE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21454-2019</t>
        </is>
      </c>
      <c r="B1809" s="1" t="n">
        <v>43580</v>
      </c>
      <c r="C1809" s="1" t="n">
        <v>45225</v>
      </c>
      <c r="D1809" t="inlineStr">
        <is>
          <t>JÄMTLANDS LÄN</t>
        </is>
      </c>
      <c r="E1809" t="inlineStr">
        <is>
          <t>BRÄCKE</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21532-2019</t>
        </is>
      </c>
      <c r="B1810" s="1" t="n">
        <v>43580</v>
      </c>
      <c r="C1810" s="1" t="n">
        <v>45225</v>
      </c>
      <c r="D1810" t="inlineStr">
        <is>
          <t>JÄMTLANDS LÄN</t>
        </is>
      </c>
      <c r="E1810" t="inlineStr">
        <is>
          <t>ÅRE</t>
        </is>
      </c>
      <c r="G1810" t="n">
        <v>20.1</v>
      </c>
      <c r="H1810" t="n">
        <v>0</v>
      </c>
      <c r="I1810" t="n">
        <v>0</v>
      </c>
      <c r="J1810" t="n">
        <v>0</v>
      </c>
      <c r="K1810" t="n">
        <v>0</v>
      </c>
      <c r="L1810" t="n">
        <v>0</v>
      </c>
      <c r="M1810" t="n">
        <v>0</v>
      </c>
      <c r="N1810" t="n">
        <v>0</v>
      </c>
      <c r="O1810" t="n">
        <v>0</v>
      </c>
      <c r="P1810" t="n">
        <v>0</v>
      </c>
      <c r="Q1810" t="n">
        <v>0</v>
      </c>
      <c r="R1810" s="2" t="inlineStr"/>
    </row>
    <row r="1811" ht="15" customHeight="1">
      <c r="A1811" t="inlineStr">
        <is>
          <t>A 21421-2019</t>
        </is>
      </c>
      <c r="B1811" s="1" t="n">
        <v>43580</v>
      </c>
      <c r="C1811" s="1" t="n">
        <v>45225</v>
      </c>
      <c r="D1811" t="inlineStr">
        <is>
          <t>JÄMTLANDS LÄN</t>
        </is>
      </c>
      <c r="E1811" t="inlineStr">
        <is>
          <t>KROKOM</t>
        </is>
      </c>
      <c r="G1811" t="n">
        <v>13.1</v>
      </c>
      <c r="H1811" t="n">
        <v>0</v>
      </c>
      <c r="I1811" t="n">
        <v>0</v>
      </c>
      <c r="J1811" t="n">
        <v>0</v>
      </c>
      <c r="K1811" t="n">
        <v>0</v>
      </c>
      <c r="L1811" t="n">
        <v>0</v>
      </c>
      <c r="M1811" t="n">
        <v>0</v>
      </c>
      <c r="N1811" t="n">
        <v>0</v>
      </c>
      <c r="O1811" t="n">
        <v>0</v>
      </c>
      <c r="P1811" t="n">
        <v>0</v>
      </c>
      <c r="Q1811" t="n">
        <v>0</v>
      </c>
      <c r="R1811" s="2" t="inlineStr"/>
    </row>
    <row r="1812" ht="15" customHeight="1">
      <c r="A1812" t="inlineStr">
        <is>
          <t>A 21438-2019</t>
        </is>
      </c>
      <c r="B1812" s="1" t="n">
        <v>43580</v>
      </c>
      <c r="C1812" s="1" t="n">
        <v>45225</v>
      </c>
      <c r="D1812" t="inlineStr">
        <is>
          <t>JÄMTLANDS LÄN</t>
        </is>
      </c>
      <c r="E1812" t="inlineStr">
        <is>
          <t>BRÄCKE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21669-2019</t>
        </is>
      </c>
      <c r="B1813" s="1" t="n">
        <v>43581</v>
      </c>
      <c r="C1813" s="1" t="n">
        <v>45225</v>
      </c>
      <c r="D1813" t="inlineStr">
        <is>
          <t>JÄMTLANDS LÄN</t>
        </is>
      </c>
      <c r="E1813" t="inlineStr">
        <is>
          <t>KROKOM</t>
        </is>
      </c>
      <c r="G1813" t="n">
        <v>13.2</v>
      </c>
      <c r="H1813" t="n">
        <v>0</v>
      </c>
      <c r="I1813" t="n">
        <v>0</v>
      </c>
      <c r="J1813" t="n">
        <v>0</v>
      </c>
      <c r="K1813" t="n">
        <v>0</v>
      </c>
      <c r="L1813" t="n">
        <v>0</v>
      </c>
      <c r="M1813" t="n">
        <v>0</v>
      </c>
      <c r="N1813" t="n">
        <v>0</v>
      </c>
      <c r="O1813" t="n">
        <v>0</v>
      </c>
      <c r="P1813" t="n">
        <v>0</v>
      </c>
      <c r="Q1813" t="n">
        <v>0</v>
      </c>
      <c r="R1813" s="2" t="inlineStr"/>
    </row>
    <row r="1814" ht="15" customHeight="1">
      <c r="A1814" t="inlineStr">
        <is>
          <t>A 21716-2019</t>
        </is>
      </c>
      <c r="B1814" s="1" t="n">
        <v>43581</v>
      </c>
      <c r="C1814" s="1" t="n">
        <v>45225</v>
      </c>
      <c r="D1814" t="inlineStr">
        <is>
          <t>JÄMTLANDS LÄN</t>
        </is>
      </c>
      <c r="E1814" t="inlineStr">
        <is>
          <t>KROKOM</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21727-2019</t>
        </is>
      </c>
      <c r="B1815" s="1" t="n">
        <v>43581</v>
      </c>
      <c r="C1815" s="1" t="n">
        <v>45225</v>
      </c>
      <c r="D1815" t="inlineStr">
        <is>
          <t>JÄMTLANDS LÄN</t>
        </is>
      </c>
      <c r="E1815" t="inlineStr">
        <is>
          <t>ÖSTERSUND</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21792-2019</t>
        </is>
      </c>
      <c r="B1816" s="1" t="n">
        <v>43581</v>
      </c>
      <c r="C1816" s="1" t="n">
        <v>45225</v>
      </c>
      <c r="D1816" t="inlineStr">
        <is>
          <t>JÄMTLANDS LÄN</t>
        </is>
      </c>
      <c r="E1816" t="inlineStr">
        <is>
          <t>BRÄCKE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21676-2019</t>
        </is>
      </c>
      <c r="B1817" s="1" t="n">
        <v>43581</v>
      </c>
      <c r="C1817" s="1" t="n">
        <v>45225</v>
      </c>
      <c r="D1817" t="inlineStr">
        <is>
          <t>JÄMTLANDS LÄN</t>
        </is>
      </c>
      <c r="E1817" t="inlineStr">
        <is>
          <t>STRÖMSUND</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21702-2019</t>
        </is>
      </c>
      <c r="B1818" s="1" t="n">
        <v>43581</v>
      </c>
      <c r="C1818" s="1" t="n">
        <v>45225</v>
      </c>
      <c r="D1818" t="inlineStr">
        <is>
          <t>JÄMTLANDS LÄN</t>
        </is>
      </c>
      <c r="E1818" t="inlineStr">
        <is>
          <t>STRÖMSUND</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21696-2019</t>
        </is>
      </c>
      <c r="B1819" s="1" t="n">
        <v>43581</v>
      </c>
      <c r="C1819" s="1" t="n">
        <v>45225</v>
      </c>
      <c r="D1819" t="inlineStr">
        <is>
          <t>JÄMTLANDS LÄN</t>
        </is>
      </c>
      <c r="E1819" t="inlineStr">
        <is>
          <t>STRÖMSUND</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21763-2019</t>
        </is>
      </c>
      <c r="B1820" s="1" t="n">
        <v>43581</v>
      </c>
      <c r="C1820" s="1" t="n">
        <v>45225</v>
      </c>
      <c r="D1820" t="inlineStr">
        <is>
          <t>JÄMTLANDS LÄN</t>
        </is>
      </c>
      <c r="E1820" t="inlineStr">
        <is>
          <t>STRÖMSUND</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21793-2019</t>
        </is>
      </c>
      <c r="B1821" s="1" t="n">
        <v>43581</v>
      </c>
      <c r="C1821" s="1" t="n">
        <v>45225</v>
      </c>
      <c r="D1821" t="inlineStr">
        <is>
          <t>JÄMTLANDS LÄN</t>
        </is>
      </c>
      <c r="E1821" t="inlineStr">
        <is>
          <t>ÖSTERSUND</t>
        </is>
      </c>
      <c r="F1821" t="inlineStr">
        <is>
          <t>SCA</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21798-2019</t>
        </is>
      </c>
      <c r="B1822" s="1" t="n">
        <v>43581</v>
      </c>
      <c r="C1822" s="1" t="n">
        <v>45225</v>
      </c>
      <c r="D1822" t="inlineStr">
        <is>
          <t>JÄMTLANDS LÄN</t>
        </is>
      </c>
      <c r="E1822" t="inlineStr">
        <is>
          <t>BRÄCKE</t>
        </is>
      </c>
      <c r="F1822" t="inlineStr">
        <is>
          <t>SCA</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21883-2019</t>
        </is>
      </c>
      <c r="B1823" s="1" t="n">
        <v>43584</v>
      </c>
      <c r="C1823" s="1" t="n">
        <v>45225</v>
      </c>
      <c r="D1823" t="inlineStr">
        <is>
          <t>JÄMTLANDS LÄN</t>
        </is>
      </c>
      <c r="E1823" t="inlineStr">
        <is>
          <t>ÅRE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21914-2019</t>
        </is>
      </c>
      <c r="B1824" s="1" t="n">
        <v>43584</v>
      </c>
      <c r="C1824" s="1" t="n">
        <v>45225</v>
      </c>
      <c r="D1824" t="inlineStr">
        <is>
          <t>JÄMTLANDS LÄN</t>
        </is>
      </c>
      <c r="E1824" t="inlineStr">
        <is>
          <t>RAGUNDA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22119-2019</t>
        </is>
      </c>
      <c r="B1825" s="1" t="n">
        <v>43584</v>
      </c>
      <c r="C1825" s="1" t="n">
        <v>45225</v>
      </c>
      <c r="D1825" t="inlineStr">
        <is>
          <t>JÄMTLANDS LÄN</t>
        </is>
      </c>
      <c r="E1825" t="inlineStr">
        <is>
          <t>ÖSTERSUND</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21933-2019</t>
        </is>
      </c>
      <c r="B1826" s="1" t="n">
        <v>43584</v>
      </c>
      <c r="C1826" s="1" t="n">
        <v>45225</v>
      </c>
      <c r="D1826" t="inlineStr">
        <is>
          <t>JÄMTLANDS LÄN</t>
        </is>
      </c>
      <c r="E1826" t="inlineStr">
        <is>
          <t>KROKOM</t>
        </is>
      </c>
      <c r="G1826" t="n">
        <v>12.8</v>
      </c>
      <c r="H1826" t="n">
        <v>0</v>
      </c>
      <c r="I1826" t="n">
        <v>0</v>
      </c>
      <c r="J1826" t="n">
        <v>0</v>
      </c>
      <c r="K1826" t="n">
        <v>0</v>
      </c>
      <c r="L1826" t="n">
        <v>0</v>
      </c>
      <c r="M1826" t="n">
        <v>0</v>
      </c>
      <c r="N1826" t="n">
        <v>0</v>
      </c>
      <c r="O1826" t="n">
        <v>0</v>
      </c>
      <c r="P1826" t="n">
        <v>0</v>
      </c>
      <c r="Q1826" t="n">
        <v>0</v>
      </c>
      <c r="R1826" s="2" t="inlineStr"/>
    </row>
    <row r="1827" ht="15" customHeight="1">
      <c r="A1827" t="inlineStr">
        <is>
          <t>A 22113-2019</t>
        </is>
      </c>
      <c r="B1827" s="1" t="n">
        <v>43584</v>
      </c>
      <c r="C1827" s="1" t="n">
        <v>45225</v>
      </c>
      <c r="D1827" t="inlineStr">
        <is>
          <t>JÄMTLANDS LÄN</t>
        </is>
      </c>
      <c r="E1827" t="inlineStr">
        <is>
          <t>STRÖMSUND</t>
        </is>
      </c>
      <c r="G1827" t="n">
        <v>3.3</v>
      </c>
      <c r="H1827" t="n">
        <v>0</v>
      </c>
      <c r="I1827" t="n">
        <v>0</v>
      </c>
      <c r="J1827" t="n">
        <v>0</v>
      </c>
      <c r="K1827" t="n">
        <v>0</v>
      </c>
      <c r="L1827" t="n">
        <v>0</v>
      </c>
      <c r="M1827" t="n">
        <v>0</v>
      </c>
      <c r="N1827" t="n">
        <v>0</v>
      </c>
      <c r="O1827" t="n">
        <v>0</v>
      </c>
      <c r="P1827" t="n">
        <v>0</v>
      </c>
      <c r="Q1827" t="n">
        <v>0</v>
      </c>
      <c r="R1827" s="2" t="inlineStr"/>
      <c r="U1827">
        <f>HYPERLINK("https://klasma.github.io/Logging_2313/knärot/A 22113-2019 karta knärot.png", "A 22113-2019")</f>
        <v/>
      </c>
      <c r="V1827">
        <f>HYPERLINK("https://klasma.github.io/Logging_2313/klagomål/A 22113-2019 FSC-klagomål.docx", "A 22113-2019")</f>
        <v/>
      </c>
      <c r="W1827">
        <f>HYPERLINK("https://klasma.github.io/Logging_2313/klagomålsmail/A 22113-2019 FSC-klagomål mail.docx", "A 22113-2019")</f>
        <v/>
      </c>
      <c r="X1827">
        <f>HYPERLINK("https://klasma.github.io/Logging_2313/tillsyn/A 22113-2019 tillsynsbegäran.docx", "A 22113-2019")</f>
        <v/>
      </c>
      <c r="Y1827">
        <f>HYPERLINK("https://klasma.github.io/Logging_2313/tillsynsmail/A 22113-2019 tillsynsbegäran mail.docx", "A 22113-2019")</f>
        <v/>
      </c>
    </row>
    <row r="1828" ht="15" customHeight="1">
      <c r="A1828" t="inlineStr">
        <is>
          <t>A 22115-2019</t>
        </is>
      </c>
      <c r="B1828" s="1" t="n">
        <v>43584</v>
      </c>
      <c r="C1828" s="1" t="n">
        <v>45225</v>
      </c>
      <c r="D1828" t="inlineStr">
        <is>
          <t>JÄMTLANDS LÄN</t>
        </is>
      </c>
      <c r="E1828" t="inlineStr">
        <is>
          <t>ÖSTERSUND</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22299-2019</t>
        </is>
      </c>
      <c r="B1829" s="1" t="n">
        <v>43585</v>
      </c>
      <c r="C1829" s="1" t="n">
        <v>45225</v>
      </c>
      <c r="D1829" t="inlineStr">
        <is>
          <t>JÄMTLANDS LÄN</t>
        </is>
      </c>
      <c r="E1829" t="inlineStr">
        <is>
          <t>BRÄCKE</t>
        </is>
      </c>
      <c r="F1829" t="inlineStr">
        <is>
          <t>SCA</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22129-2019</t>
        </is>
      </c>
      <c r="B1830" s="1" t="n">
        <v>43585</v>
      </c>
      <c r="C1830" s="1" t="n">
        <v>45225</v>
      </c>
      <c r="D1830" t="inlineStr">
        <is>
          <t>JÄMTLANDS LÄN</t>
        </is>
      </c>
      <c r="E1830" t="inlineStr">
        <is>
          <t>KROKOM</t>
        </is>
      </c>
      <c r="G1830" t="n">
        <v>7</v>
      </c>
      <c r="H1830" t="n">
        <v>0</v>
      </c>
      <c r="I1830" t="n">
        <v>0</v>
      </c>
      <c r="J1830" t="n">
        <v>0</v>
      </c>
      <c r="K1830" t="n">
        <v>0</v>
      </c>
      <c r="L1830" t="n">
        <v>0</v>
      </c>
      <c r="M1830" t="n">
        <v>0</v>
      </c>
      <c r="N1830" t="n">
        <v>0</v>
      </c>
      <c r="O1830" t="n">
        <v>0</v>
      </c>
      <c r="P1830" t="n">
        <v>0</v>
      </c>
      <c r="Q1830" t="n">
        <v>0</v>
      </c>
      <c r="R1830" s="2" t="inlineStr"/>
    </row>
    <row r="1831" ht="15" customHeight="1">
      <c r="A1831" t="inlineStr">
        <is>
          <t>A 22291-2019</t>
        </is>
      </c>
      <c r="B1831" s="1" t="n">
        <v>43585</v>
      </c>
      <c r="C1831" s="1" t="n">
        <v>45225</v>
      </c>
      <c r="D1831" t="inlineStr">
        <is>
          <t>JÄMTLANDS LÄN</t>
        </is>
      </c>
      <c r="E1831" t="inlineStr">
        <is>
          <t>STRÖMSUND</t>
        </is>
      </c>
      <c r="F1831" t="inlineStr">
        <is>
          <t>SCA</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22305-2019</t>
        </is>
      </c>
      <c r="B1832" s="1" t="n">
        <v>43585</v>
      </c>
      <c r="C1832" s="1" t="n">
        <v>45225</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22135-2019</t>
        </is>
      </c>
      <c r="B1833" s="1" t="n">
        <v>43585</v>
      </c>
      <c r="C1833" s="1" t="n">
        <v>45225</v>
      </c>
      <c r="D1833" t="inlineStr">
        <is>
          <t>JÄMTLANDS LÄN</t>
        </is>
      </c>
      <c r="E1833" t="inlineStr">
        <is>
          <t>KROKOM</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22208-2019</t>
        </is>
      </c>
      <c r="B1834" s="1" t="n">
        <v>43585</v>
      </c>
      <c r="C1834" s="1" t="n">
        <v>45225</v>
      </c>
      <c r="D1834" t="inlineStr">
        <is>
          <t>JÄMTLANDS LÄN</t>
        </is>
      </c>
      <c r="E1834" t="inlineStr">
        <is>
          <t>KROKOM</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22293-2019</t>
        </is>
      </c>
      <c r="B1835" s="1" t="n">
        <v>43585</v>
      </c>
      <c r="C1835" s="1" t="n">
        <v>45225</v>
      </c>
      <c r="D1835" t="inlineStr">
        <is>
          <t>JÄMTLANDS LÄN</t>
        </is>
      </c>
      <c r="E1835" t="inlineStr">
        <is>
          <t>STRÖMSUND</t>
        </is>
      </c>
      <c r="F1835" t="inlineStr">
        <is>
          <t>SCA</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22533-2019</t>
        </is>
      </c>
      <c r="B1836" s="1" t="n">
        <v>43587</v>
      </c>
      <c r="C1836" s="1" t="n">
        <v>45225</v>
      </c>
      <c r="D1836" t="inlineStr">
        <is>
          <t>JÄMTLANDS LÄN</t>
        </is>
      </c>
      <c r="E1836" t="inlineStr">
        <is>
          <t>KROKOM</t>
        </is>
      </c>
      <c r="F1836" t="inlineStr">
        <is>
          <t>Kyrkan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22521-2019</t>
        </is>
      </c>
      <c r="B1837" s="1" t="n">
        <v>43587</v>
      </c>
      <c r="C1837" s="1" t="n">
        <v>45225</v>
      </c>
      <c r="D1837" t="inlineStr">
        <is>
          <t>JÄMTLANDS LÄN</t>
        </is>
      </c>
      <c r="E1837" t="inlineStr">
        <is>
          <t>KROKOM</t>
        </is>
      </c>
      <c r="F1837" t="inlineStr">
        <is>
          <t>Kyrkan</t>
        </is>
      </c>
      <c r="G1837" t="n">
        <v>14.5</v>
      </c>
      <c r="H1837" t="n">
        <v>0</v>
      </c>
      <c r="I1837" t="n">
        <v>0</v>
      </c>
      <c r="J1837" t="n">
        <v>0</v>
      </c>
      <c r="K1837" t="n">
        <v>0</v>
      </c>
      <c r="L1837" t="n">
        <v>0</v>
      </c>
      <c r="M1837" t="n">
        <v>0</v>
      </c>
      <c r="N1837" t="n">
        <v>0</v>
      </c>
      <c r="O1837" t="n">
        <v>0</v>
      </c>
      <c r="P1837" t="n">
        <v>0</v>
      </c>
      <c r="Q1837" t="n">
        <v>0</v>
      </c>
      <c r="R1837" s="2" t="inlineStr"/>
    </row>
    <row r="1838" ht="15" customHeight="1">
      <c r="A1838" t="inlineStr">
        <is>
          <t>A 22558-2019</t>
        </is>
      </c>
      <c r="B1838" s="1" t="n">
        <v>43587</v>
      </c>
      <c r="C1838" s="1" t="n">
        <v>45225</v>
      </c>
      <c r="D1838" t="inlineStr">
        <is>
          <t>JÄMTLANDS LÄN</t>
        </is>
      </c>
      <c r="E1838" t="inlineStr">
        <is>
          <t>ÅRE</t>
        </is>
      </c>
      <c r="G1838" t="n">
        <v>79.09999999999999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22622-2019</t>
        </is>
      </c>
      <c r="B1839" s="1" t="n">
        <v>43588</v>
      </c>
      <c r="C1839" s="1" t="n">
        <v>45225</v>
      </c>
      <c r="D1839" t="inlineStr">
        <is>
          <t>JÄMTLANDS LÄN</t>
        </is>
      </c>
      <c r="E1839" t="inlineStr">
        <is>
          <t>HÄRJEDALEN</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22777-2019</t>
        </is>
      </c>
      <c r="B1840" s="1" t="n">
        <v>43589</v>
      </c>
      <c r="C1840" s="1" t="n">
        <v>45225</v>
      </c>
      <c r="D1840" t="inlineStr">
        <is>
          <t>JÄMTLANDS LÄN</t>
        </is>
      </c>
      <c r="E1840" t="inlineStr">
        <is>
          <t>STRÖMSUND</t>
        </is>
      </c>
      <c r="F1840" t="inlineStr">
        <is>
          <t>SCA</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22799-2019</t>
        </is>
      </c>
      <c r="B1841" s="1" t="n">
        <v>43589</v>
      </c>
      <c r="C1841" s="1" t="n">
        <v>45225</v>
      </c>
      <c r="D1841" t="inlineStr">
        <is>
          <t>JÄMTLANDS LÄN</t>
        </is>
      </c>
      <c r="E1841" t="inlineStr">
        <is>
          <t>RAGUNDA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22778-2019</t>
        </is>
      </c>
      <c r="B1842" s="1" t="n">
        <v>43589</v>
      </c>
      <c r="C1842" s="1" t="n">
        <v>45225</v>
      </c>
      <c r="D1842" t="inlineStr">
        <is>
          <t>JÄMTLANDS LÄN</t>
        </is>
      </c>
      <c r="E1842" t="inlineStr">
        <is>
          <t>BRÄCKE</t>
        </is>
      </c>
      <c r="F1842" t="inlineStr">
        <is>
          <t>SCA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22877-2019</t>
        </is>
      </c>
      <c r="B1843" s="1" t="n">
        <v>43591</v>
      </c>
      <c r="C1843" s="1" t="n">
        <v>45225</v>
      </c>
      <c r="D1843" t="inlineStr">
        <is>
          <t>JÄMTLANDS LÄN</t>
        </is>
      </c>
      <c r="E1843" t="inlineStr">
        <is>
          <t>KROKOM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23040-2019</t>
        </is>
      </c>
      <c r="B1844" s="1" t="n">
        <v>43591</v>
      </c>
      <c r="C1844" s="1" t="n">
        <v>45225</v>
      </c>
      <c r="D1844" t="inlineStr">
        <is>
          <t>JÄMTLANDS LÄN</t>
        </is>
      </c>
      <c r="E1844" t="inlineStr">
        <is>
          <t>STRÖMSUND</t>
        </is>
      </c>
      <c r="G1844" t="n">
        <v>30.4</v>
      </c>
      <c r="H1844" t="n">
        <v>0</v>
      </c>
      <c r="I1844" t="n">
        <v>0</v>
      </c>
      <c r="J1844" t="n">
        <v>0</v>
      </c>
      <c r="K1844" t="n">
        <v>0</v>
      </c>
      <c r="L1844" t="n">
        <v>0</v>
      </c>
      <c r="M1844" t="n">
        <v>0</v>
      </c>
      <c r="N1844" t="n">
        <v>0</v>
      </c>
      <c r="O1844" t="n">
        <v>0</v>
      </c>
      <c r="P1844" t="n">
        <v>0</v>
      </c>
      <c r="Q1844" t="n">
        <v>0</v>
      </c>
      <c r="R1844" s="2" t="inlineStr"/>
    </row>
    <row r="1845" ht="15" customHeight="1">
      <c r="A1845" t="inlineStr">
        <is>
          <t>A 23481-2019</t>
        </is>
      </c>
      <c r="B1845" s="1" t="n">
        <v>43593</v>
      </c>
      <c r="C1845" s="1" t="n">
        <v>45225</v>
      </c>
      <c r="D1845" t="inlineStr">
        <is>
          <t>JÄMTLANDS LÄN</t>
        </is>
      </c>
      <c r="E1845" t="inlineStr">
        <is>
          <t>STRÖMSUND</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23480-2019</t>
        </is>
      </c>
      <c r="B1846" s="1" t="n">
        <v>43593</v>
      </c>
      <c r="C1846" s="1" t="n">
        <v>45225</v>
      </c>
      <c r="D1846" t="inlineStr">
        <is>
          <t>JÄMTLANDS LÄN</t>
        </is>
      </c>
      <c r="E1846" t="inlineStr">
        <is>
          <t>BRÄCKE</t>
        </is>
      </c>
      <c r="F1846" t="inlineStr">
        <is>
          <t>SCA</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23736-2019</t>
        </is>
      </c>
      <c r="B1847" s="1" t="n">
        <v>43594</v>
      </c>
      <c r="C1847" s="1" t="n">
        <v>45225</v>
      </c>
      <c r="D1847" t="inlineStr">
        <is>
          <t>JÄMTLANDS LÄN</t>
        </is>
      </c>
      <c r="E1847" t="inlineStr">
        <is>
          <t>BRÄCKE</t>
        </is>
      </c>
      <c r="F1847" t="inlineStr">
        <is>
          <t>SCA</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23698-2019</t>
        </is>
      </c>
      <c r="B1848" s="1" t="n">
        <v>43594</v>
      </c>
      <c r="C1848" s="1" t="n">
        <v>45225</v>
      </c>
      <c r="D1848" t="inlineStr">
        <is>
          <t>JÄMTLANDS LÄN</t>
        </is>
      </c>
      <c r="E1848" t="inlineStr">
        <is>
          <t>KROKOM</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23821-2019</t>
        </is>
      </c>
      <c r="B1849" s="1" t="n">
        <v>43594</v>
      </c>
      <c r="C1849" s="1" t="n">
        <v>45225</v>
      </c>
      <c r="D1849" t="inlineStr">
        <is>
          <t>JÄMTLANDS LÄN</t>
        </is>
      </c>
      <c r="E1849" t="inlineStr">
        <is>
          <t>RAGUNDA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23743-2019</t>
        </is>
      </c>
      <c r="B1850" s="1" t="n">
        <v>43594</v>
      </c>
      <c r="C1850" s="1" t="n">
        <v>45225</v>
      </c>
      <c r="D1850" t="inlineStr">
        <is>
          <t>JÄMTLANDS LÄN</t>
        </is>
      </c>
      <c r="E1850" t="inlineStr">
        <is>
          <t>BRÄCKE</t>
        </is>
      </c>
      <c r="F1850" t="inlineStr">
        <is>
          <t>SCA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23609-2019</t>
        </is>
      </c>
      <c r="B1851" s="1" t="n">
        <v>43594</v>
      </c>
      <c r="C1851" s="1" t="n">
        <v>45225</v>
      </c>
      <c r="D1851" t="inlineStr">
        <is>
          <t>JÄMTLANDS LÄN</t>
        </is>
      </c>
      <c r="E1851" t="inlineStr">
        <is>
          <t>ÖSTERSUND</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23728-2019</t>
        </is>
      </c>
      <c r="B1852" s="1" t="n">
        <v>43594</v>
      </c>
      <c r="C1852" s="1" t="n">
        <v>45225</v>
      </c>
      <c r="D1852" t="inlineStr">
        <is>
          <t>JÄMTLANDS LÄN</t>
        </is>
      </c>
      <c r="E1852" t="inlineStr">
        <is>
          <t>BERG</t>
        </is>
      </c>
      <c r="G1852" t="n">
        <v>27.7</v>
      </c>
      <c r="H1852" t="n">
        <v>0</v>
      </c>
      <c r="I1852" t="n">
        <v>0</v>
      </c>
      <c r="J1852" t="n">
        <v>0</v>
      </c>
      <c r="K1852" t="n">
        <v>0</v>
      </c>
      <c r="L1852" t="n">
        <v>0</v>
      </c>
      <c r="M1852" t="n">
        <v>0</v>
      </c>
      <c r="N1852" t="n">
        <v>0</v>
      </c>
      <c r="O1852" t="n">
        <v>0</v>
      </c>
      <c r="P1852" t="n">
        <v>0</v>
      </c>
      <c r="Q1852" t="n">
        <v>0</v>
      </c>
      <c r="R1852" s="2" t="inlineStr"/>
    </row>
    <row r="1853" ht="15" customHeight="1">
      <c r="A1853" t="inlineStr">
        <is>
          <t>A 23740-2019</t>
        </is>
      </c>
      <c r="B1853" s="1" t="n">
        <v>43594</v>
      </c>
      <c r="C1853" s="1" t="n">
        <v>45225</v>
      </c>
      <c r="D1853" t="inlineStr">
        <is>
          <t>JÄMTLANDS LÄN</t>
        </is>
      </c>
      <c r="E1853" t="inlineStr">
        <is>
          <t>RAGUNDA</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23940-2019</t>
        </is>
      </c>
      <c r="B1854" s="1" t="n">
        <v>43595</v>
      </c>
      <c r="C1854" s="1" t="n">
        <v>45225</v>
      </c>
      <c r="D1854" t="inlineStr">
        <is>
          <t>JÄMTLANDS LÄN</t>
        </is>
      </c>
      <c r="E1854" t="inlineStr">
        <is>
          <t>ÖSTERSUND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23941-2019</t>
        </is>
      </c>
      <c r="B1855" s="1" t="n">
        <v>43595</v>
      </c>
      <c r="C1855" s="1" t="n">
        <v>45225</v>
      </c>
      <c r="D1855" t="inlineStr">
        <is>
          <t>JÄMTLANDS LÄN</t>
        </is>
      </c>
      <c r="E1855" t="inlineStr">
        <is>
          <t>STRÖMSUND</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23945-2019</t>
        </is>
      </c>
      <c r="B1856" s="1" t="n">
        <v>43596</v>
      </c>
      <c r="C1856" s="1" t="n">
        <v>45225</v>
      </c>
      <c r="D1856" t="inlineStr">
        <is>
          <t>JÄMTLANDS LÄN</t>
        </is>
      </c>
      <c r="E1856" t="inlineStr">
        <is>
          <t>STRÖMSUND</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23958-2019</t>
        </is>
      </c>
      <c r="B1857" s="1" t="n">
        <v>43597</v>
      </c>
      <c r="C1857" s="1" t="n">
        <v>45225</v>
      </c>
      <c r="D1857" t="inlineStr">
        <is>
          <t>JÄMTLANDS LÄN</t>
        </is>
      </c>
      <c r="E1857" t="inlineStr">
        <is>
          <t>STRÖMSUND</t>
        </is>
      </c>
      <c r="G1857" t="n">
        <v>20.7</v>
      </c>
      <c r="H1857" t="n">
        <v>0</v>
      </c>
      <c r="I1857" t="n">
        <v>0</v>
      </c>
      <c r="J1857" t="n">
        <v>0</v>
      </c>
      <c r="K1857" t="n">
        <v>0</v>
      </c>
      <c r="L1857" t="n">
        <v>0</v>
      </c>
      <c r="M1857" t="n">
        <v>0</v>
      </c>
      <c r="N1857" t="n">
        <v>0</v>
      </c>
      <c r="O1857" t="n">
        <v>0</v>
      </c>
      <c r="P1857" t="n">
        <v>0</v>
      </c>
      <c r="Q1857" t="n">
        <v>0</v>
      </c>
      <c r="R1857" s="2" t="inlineStr"/>
    </row>
    <row r="1858" ht="15" customHeight="1">
      <c r="A1858" t="inlineStr">
        <is>
          <t>A 24122-2019</t>
        </is>
      </c>
      <c r="B1858" s="1" t="n">
        <v>43598</v>
      </c>
      <c r="C1858" s="1" t="n">
        <v>45225</v>
      </c>
      <c r="D1858" t="inlineStr">
        <is>
          <t>JÄMTLANDS LÄN</t>
        </is>
      </c>
      <c r="E1858" t="inlineStr">
        <is>
          <t>BRÄCKE</t>
        </is>
      </c>
      <c r="F1858" t="inlineStr">
        <is>
          <t>Kyrkan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24525-2019</t>
        </is>
      </c>
      <c r="B1859" s="1" t="n">
        <v>43598</v>
      </c>
      <c r="C1859" s="1" t="n">
        <v>45225</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24030-2019</t>
        </is>
      </c>
      <c r="B1860" s="1" t="n">
        <v>43598</v>
      </c>
      <c r="C1860" s="1" t="n">
        <v>45225</v>
      </c>
      <c r="D1860" t="inlineStr">
        <is>
          <t>JÄMTLANDS LÄN</t>
        </is>
      </c>
      <c r="E1860" t="inlineStr">
        <is>
          <t>HÄRJEDALEN</t>
        </is>
      </c>
      <c r="F1860" t="inlineStr">
        <is>
          <t>Sveaskog</t>
        </is>
      </c>
      <c r="G1860" t="n">
        <v>39.9</v>
      </c>
      <c r="H1860" t="n">
        <v>0</v>
      </c>
      <c r="I1860" t="n">
        <v>0</v>
      </c>
      <c r="J1860" t="n">
        <v>0</v>
      </c>
      <c r="K1860" t="n">
        <v>0</v>
      </c>
      <c r="L1860" t="n">
        <v>0</v>
      </c>
      <c r="M1860" t="n">
        <v>0</v>
      </c>
      <c r="N1860" t="n">
        <v>0</v>
      </c>
      <c r="O1860" t="n">
        <v>0</v>
      </c>
      <c r="P1860" t="n">
        <v>0</v>
      </c>
      <c r="Q1860" t="n">
        <v>0</v>
      </c>
      <c r="R1860" s="2" t="inlineStr"/>
    </row>
    <row r="1861" ht="15" customHeight="1">
      <c r="A1861" t="inlineStr">
        <is>
          <t>A 24162-2019</t>
        </is>
      </c>
      <c r="B1861" s="1" t="n">
        <v>43598</v>
      </c>
      <c r="C1861" s="1" t="n">
        <v>45225</v>
      </c>
      <c r="D1861" t="inlineStr">
        <is>
          <t>JÄMTLANDS LÄN</t>
        </is>
      </c>
      <c r="E1861" t="inlineStr">
        <is>
          <t>STRÖMSUND</t>
        </is>
      </c>
      <c r="F1861" t="inlineStr">
        <is>
          <t>SCA</t>
        </is>
      </c>
      <c r="G1861" t="n">
        <v>18.9</v>
      </c>
      <c r="H1861" t="n">
        <v>0</v>
      </c>
      <c r="I1861" t="n">
        <v>0</v>
      </c>
      <c r="J1861" t="n">
        <v>0</v>
      </c>
      <c r="K1861" t="n">
        <v>0</v>
      </c>
      <c r="L1861" t="n">
        <v>0</v>
      </c>
      <c r="M1861" t="n">
        <v>0</v>
      </c>
      <c r="N1861" t="n">
        <v>0</v>
      </c>
      <c r="O1861" t="n">
        <v>0</v>
      </c>
      <c r="P1861" t="n">
        <v>0</v>
      </c>
      <c r="Q1861" t="n">
        <v>0</v>
      </c>
      <c r="R1861" s="2" t="inlineStr"/>
    </row>
    <row r="1862" ht="15" customHeight="1">
      <c r="A1862" t="inlineStr">
        <is>
          <t>A 24900-2019</t>
        </is>
      </c>
      <c r="B1862" s="1" t="n">
        <v>43599</v>
      </c>
      <c r="C1862" s="1" t="n">
        <v>45225</v>
      </c>
      <c r="D1862" t="inlineStr">
        <is>
          <t>JÄMTLANDS LÄN</t>
        </is>
      </c>
      <c r="E1862" t="inlineStr">
        <is>
          <t>KROKOM</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24577-2019</t>
        </is>
      </c>
      <c r="B1863" s="1" t="n">
        <v>43600</v>
      </c>
      <c r="C1863" s="1" t="n">
        <v>45225</v>
      </c>
      <c r="D1863" t="inlineStr">
        <is>
          <t>JÄMTLANDS LÄN</t>
        </is>
      </c>
      <c r="E1863" t="inlineStr">
        <is>
          <t>STRÖMSUND</t>
        </is>
      </c>
      <c r="F1863" t="inlineStr">
        <is>
          <t>SCA</t>
        </is>
      </c>
      <c r="G1863" t="n">
        <v>138.7</v>
      </c>
      <c r="H1863" t="n">
        <v>0</v>
      </c>
      <c r="I1863" t="n">
        <v>0</v>
      </c>
      <c r="J1863" t="n">
        <v>0</v>
      </c>
      <c r="K1863" t="n">
        <v>0</v>
      </c>
      <c r="L1863" t="n">
        <v>0</v>
      </c>
      <c r="M1863" t="n">
        <v>0</v>
      </c>
      <c r="N1863" t="n">
        <v>0</v>
      </c>
      <c r="O1863" t="n">
        <v>0</v>
      </c>
      <c r="P1863" t="n">
        <v>0</v>
      </c>
      <c r="Q1863" t="n">
        <v>0</v>
      </c>
      <c r="R1863" s="2" t="inlineStr"/>
    </row>
    <row r="1864" ht="15" customHeight="1">
      <c r="A1864" t="inlineStr">
        <is>
          <t>A 25205-2019</t>
        </is>
      </c>
      <c r="B1864" s="1" t="n">
        <v>43600</v>
      </c>
      <c r="C1864" s="1" t="n">
        <v>45225</v>
      </c>
      <c r="D1864" t="inlineStr">
        <is>
          <t>JÄMTLANDS LÄN</t>
        </is>
      </c>
      <c r="E1864" t="inlineStr">
        <is>
          <t>ÖSTERSUND</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24760-2019</t>
        </is>
      </c>
      <c r="B1865" s="1" t="n">
        <v>43601</v>
      </c>
      <c r="C1865" s="1" t="n">
        <v>45225</v>
      </c>
      <c r="D1865" t="inlineStr">
        <is>
          <t>JÄMTLANDS LÄN</t>
        </is>
      </c>
      <c r="E1865" t="inlineStr">
        <is>
          <t>HÄRJEDALEN</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24787-2019</t>
        </is>
      </c>
      <c r="B1866" s="1" t="n">
        <v>43601</v>
      </c>
      <c r="C1866" s="1" t="n">
        <v>45225</v>
      </c>
      <c r="D1866" t="inlineStr">
        <is>
          <t>JÄMTLANDS LÄN</t>
        </is>
      </c>
      <c r="E1866" t="inlineStr">
        <is>
          <t>STRÖMSUND</t>
        </is>
      </c>
      <c r="F1866" t="inlineStr">
        <is>
          <t>SCA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24710-2019</t>
        </is>
      </c>
      <c r="B1867" s="1" t="n">
        <v>43601</v>
      </c>
      <c r="C1867" s="1" t="n">
        <v>45225</v>
      </c>
      <c r="D1867" t="inlineStr">
        <is>
          <t>JÄMTLANDS LÄN</t>
        </is>
      </c>
      <c r="E1867" t="inlineStr">
        <is>
          <t>BERG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25641-2019</t>
        </is>
      </c>
      <c r="B1868" s="1" t="n">
        <v>43602</v>
      </c>
      <c r="C1868" s="1" t="n">
        <v>45225</v>
      </c>
      <c r="D1868" t="inlineStr">
        <is>
          <t>JÄMTLANDS LÄN</t>
        </is>
      </c>
      <c r="E1868" t="inlineStr">
        <is>
          <t>KROKOM</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24839-2019</t>
        </is>
      </c>
      <c r="B1869" s="1" t="n">
        <v>43602</v>
      </c>
      <c r="C1869" s="1" t="n">
        <v>45225</v>
      </c>
      <c r="D1869" t="inlineStr">
        <is>
          <t>JÄMTLANDS LÄN</t>
        </is>
      </c>
      <c r="E1869" t="inlineStr">
        <is>
          <t>BERG</t>
        </is>
      </c>
      <c r="G1869" t="n">
        <v>5.9</v>
      </c>
      <c r="H1869" t="n">
        <v>0</v>
      </c>
      <c r="I1869" t="n">
        <v>0</v>
      </c>
      <c r="J1869" t="n">
        <v>0</v>
      </c>
      <c r="K1869" t="n">
        <v>0</v>
      </c>
      <c r="L1869" t="n">
        <v>0</v>
      </c>
      <c r="M1869" t="n">
        <v>0</v>
      </c>
      <c r="N1869" t="n">
        <v>0</v>
      </c>
      <c r="O1869" t="n">
        <v>0</v>
      </c>
      <c r="P1869" t="n">
        <v>0</v>
      </c>
      <c r="Q1869" t="n">
        <v>0</v>
      </c>
      <c r="R1869" s="2" t="inlineStr"/>
    </row>
    <row r="1870" ht="15" customHeight="1">
      <c r="A1870" t="inlineStr">
        <is>
          <t>A 25634-2019</t>
        </is>
      </c>
      <c r="B1870" s="1" t="n">
        <v>43602</v>
      </c>
      <c r="C1870" s="1" t="n">
        <v>45225</v>
      </c>
      <c r="D1870" t="inlineStr">
        <is>
          <t>JÄMTLANDS LÄN</t>
        </is>
      </c>
      <c r="E1870" t="inlineStr">
        <is>
          <t>KROKOM</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25018-2019</t>
        </is>
      </c>
      <c r="B1871" s="1" t="n">
        <v>43602</v>
      </c>
      <c r="C1871" s="1" t="n">
        <v>45225</v>
      </c>
      <c r="D1871" t="inlineStr">
        <is>
          <t>JÄMTLANDS LÄN</t>
        </is>
      </c>
      <c r="E1871" t="inlineStr">
        <is>
          <t>BRÄCKE</t>
        </is>
      </c>
      <c r="F1871" t="inlineStr">
        <is>
          <t>SCA</t>
        </is>
      </c>
      <c r="G1871" t="n">
        <v>8</v>
      </c>
      <c r="H1871" t="n">
        <v>0</v>
      </c>
      <c r="I1871" t="n">
        <v>0</v>
      </c>
      <c r="J1871" t="n">
        <v>0</v>
      </c>
      <c r="K1871" t="n">
        <v>0</v>
      </c>
      <c r="L1871" t="n">
        <v>0</v>
      </c>
      <c r="M1871" t="n">
        <v>0</v>
      </c>
      <c r="N1871" t="n">
        <v>0</v>
      </c>
      <c r="O1871" t="n">
        <v>0</v>
      </c>
      <c r="P1871" t="n">
        <v>0</v>
      </c>
      <c r="Q1871" t="n">
        <v>0</v>
      </c>
      <c r="R1871" s="2" t="inlineStr"/>
    </row>
    <row r="1872" ht="15" customHeight="1">
      <c r="A1872" t="inlineStr">
        <is>
          <t>A 25644-2019</t>
        </is>
      </c>
      <c r="B1872" s="1" t="n">
        <v>43602</v>
      </c>
      <c r="C1872" s="1" t="n">
        <v>45225</v>
      </c>
      <c r="D1872" t="inlineStr">
        <is>
          <t>JÄMTLANDS LÄN</t>
        </is>
      </c>
      <c r="E1872" t="inlineStr">
        <is>
          <t>KROKOM</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25309-2019</t>
        </is>
      </c>
      <c r="B1873" s="1" t="n">
        <v>43605</v>
      </c>
      <c r="C1873" s="1" t="n">
        <v>45225</v>
      </c>
      <c r="D1873" t="inlineStr">
        <is>
          <t>JÄMTLANDS LÄN</t>
        </is>
      </c>
      <c r="E1873" t="inlineStr">
        <is>
          <t>HÄRJEDALEN</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25099-2019</t>
        </is>
      </c>
      <c r="B1874" s="1" t="n">
        <v>43605</v>
      </c>
      <c r="C1874" s="1" t="n">
        <v>45225</v>
      </c>
      <c r="D1874" t="inlineStr">
        <is>
          <t>JÄMTLANDS LÄN</t>
        </is>
      </c>
      <c r="E1874" t="inlineStr">
        <is>
          <t>ÅRE</t>
        </is>
      </c>
      <c r="G1874" t="n">
        <v>8.9</v>
      </c>
      <c r="H1874" t="n">
        <v>0</v>
      </c>
      <c r="I1874" t="n">
        <v>0</v>
      </c>
      <c r="J1874" t="n">
        <v>0</v>
      </c>
      <c r="K1874" t="n">
        <v>0</v>
      </c>
      <c r="L1874" t="n">
        <v>0</v>
      </c>
      <c r="M1874" t="n">
        <v>0</v>
      </c>
      <c r="N1874" t="n">
        <v>0</v>
      </c>
      <c r="O1874" t="n">
        <v>0</v>
      </c>
      <c r="P1874" t="n">
        <v>0</v>
      </c>
      <c r="Q1874" t="n">
        <v>0</v>
      </c>
      <c r="R1874" s="2" t="inlineStr"/>
    </row>
    <row r="1875" ht="15" customHeight="1">
      <c r="A1875" t="inlineStr">
        <is>
          <t>A 25115-2019</t>
        </is>
      </c>
      <c r="B1875" s="1" t="n">
        <v>43605</v>
      </c>
      <c r="C1875" s="1" t="n">
        <v>45225</v>
      </c>
      <c r="D1875" t="inlineStr">
        <is>
          <t>JÄMTLANDS LÄN</t>
        </is>
      </c>
      <c r="E1875" t="inlineStr">
        <is>
          <t>KROKOM</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25844-2019</t>
        </is>
      </c>
      <c r="B1876" s="1" t="n">
        <v>43605</v>
      </c>
      <c r="C1876" s="1" t="n">
        <v>45225</v>
      </c>
      <c r="D1876" t="inlineStr">
        <is>
          <t>JÄMTLANDS LÄN</t>
        </is>
      </c>
      <c r="E1876" t="inlineStr">
        <is>
          <t>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25470-2019</t>
        </is>
      </c>
      <c r="B1877" s="1" t="n">
        <v>43606</v>
      </c>
      <c r="C1877" s="1" t="n">
        <v>45225</v>
      </c>
      <c r="D1877" t="inlineStr">
        <is>
          <t>JÄMTLANDS LÄN</t>
        </is>
      </c>
      <c r="E1877" t="inlineStr">
        <is>
          <t>HÄRJEDALEN</t>
        </is>
      </c>
      <c r="G1877" t="n">
        <v>36.8</v>
      </c>
      <c r="H1877" t="n">
        <v>0</v>
      </c>
      <c r="I1877" t="n">
        <v>0</v>
      </c>
      <c r="J1877" t="n">
        <v>0</v>
      </c>
      <c r="K1877" t="n">
        <v>0</v>
      </c>
      <c r="L1877" t="n">
        <v>0</v>
      </c>
      <c r="M1877" t="n">
        <v>0</v>
      </c>
      <c r="N1877" t="n">
        <v>0</v>
      </c>
      <c r="O1877" t="n">
        <v>0</v>
      </c>
      <c r="P1877" t="n">
        <v>0</v>
      </c>
      <c r="Q1877" t="n">
        <v>0</v>
      </c>
      <c r="R1877" s="2" t="inlineStr"/>
    </row>
    <row r="1878" ht="15" customHeight="1">
      <c r="A1878" t="inlineStr">
        <is>
          <t>A 25588-2019</t>
        </is>
      </c>
      <c r="B1878" s="1" t="n">
        <v>43607</v>
      </c>
      <c r="C1878" s="1" t="n">
        <v>45225</v>
      </c>
      <c r="D1878" t="inlineStr">
        <is>
          <t>JÄMTLANDS LÄN</t>
        </is>
      </c>
      <c r="E1878" t="inlineStr">
        <is>
          <t>BERG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25858-2019</t>
        </is>
      </c>
      <c r="B1879" s="1" t="n">
        <v>43608</v>
      </c>
      <c r="C1879" s="1" t="n">
        <v>45225</v>
      </c>
      <c r="D1879" t="inlineStr">
        <is>
          <t>JÄMTLANDS LÄN</t>
        </is>
      </c>
      <c r="E1879" t="inlineStr">
        <is>
          <t>KROKOM</t>
        </is>
      </c>
      <c r="F1879" t="inlineStr">
        <is>
          <t>Övriga Aktiebolag</t>
        </is>
      </c>
      <c r="G1879" t="n">
        <v>32.2</v>
      </c>
      <c r="H1879" t="n">
        <v>0</v>
      </c>
      <c r="I1879" t="n">
        <v>0</v>
      </c>
      <c r="J1879" t="n">
        <v>0</v>
      </c>
      <c r="K1879" t="n">
        <v>0</v>
      </c>
      <c r="L1879" t="n">
        <v>0</v>
      </c>
      <c r="M1879" t="n">
        <v>0</v>
      </c>
      <c r="N1879" t="n">
        <v>0</v>
      </c>
      <c r="O1879" t="n">
        <v>0</v>
      </c>
      <c r="P1879" t="n">
        <v>0</v>
      </c>
      <c r="Q1879" t="n">
        <v>0</v>
      </c>
      <c r="R1879" s="2" t="inlineStr"/>
    </row>
    <row r="1880" ht="15" customHeight="1">
      <c r="A1880" t="inlineStr">
        <is>
          <t>A 25910-2019</t>
        </is>
      </c>
      <c r="B1880" s="1" t="n">
        <v>43608</v>
      </c>
      <c r="C1880" s="1" t="n">
        <v>45225</v>
      </c>
      <c r="D1880" t="inlineStr">
        <is>
          <t>JÄMTLANDS LÄN</t>
        </is>
      </c>
      <c r="E1880" t="inlineStr">
        <is>
          <t>STRÖMSUND</t>
        </is>
      </c>
      <c r="F1880" t="inlineStr">
        <is>
          <t>Kommuner</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25918-2019</t>
        </is>
      </c>
      <c r="B1881" s="1" t="n">
        <v>43608</v>
      </c>
      <c r="C1881" s="1" t="n">
        <v>45225</v>
      </c>
      <c r="D1881" t="inlineStr">
        <is>
          <t>JÄMTLANDS LÄN</t>
        </is>
      </c>
      <c r="E1881" t="inlineStr">
        <is>
          <t>STRÖMSUND</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25950-2019</t>
        </is>
      </c>
      <c r="B1882" s="1" t="n">
        <v>43608</v>
      </c>
      <c r="C1882" s="1" t="n">
        <v>45225</v>
      </c>
      <c r="D1882" t="inlineStr">
        <is>
          <t>JÄMTLANDS LÄN</t>
        </is>
      </c>
      <c r="E1882" t="inlineStr">
        <is>
          <t>STRÖMSUND</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25969-2019</t>
        </is>
      </c>
      <c r="B1883" s="1" t="n">
        <v>43608</v>
      </c>
      <c r="C1883" s="1" t="n">
        <v>45225</v>
      </c>
      <c r="D1883" t="inlineStr">
        <is>
          <t>JÄMTLANDS LÄN</t>
        </is>
      </c>
      <c r="E1883" t="inlineStr">
        <is>
          <t>BERG</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25984-2019</t>
        </is>
      </c>
      <c r="B1884" s="1" t="n">
        <v>43608</v>
      </c>
      <c r="C1884" s="1" t="n">
        <v>45225</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26001-2019</t>
        </is>
      </c>
      <c r="B1885" s="1" t="n">
        <v>43608</v>
      </c>
      <c r="C1885" s="1" t="n">
        <v>45225</v>
      </c>
      <c r="D1885" t="inlineStr">
        <is>
          <t>JÄMTLANDS LÄN</t>
        </is>
      </c>
      <c r="E1885" t="inlineStr">
        <is>
          <t>BRÄCKE</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25915-2019</t>
        </is>
      </c>
      <c r="B1886" s="1" t="n">
        <v>43608</v>
      </c>
      <c r="C1886" s="1" t="n">
        <v>45225</v>
      </c>
      <c r="D1886" t="inlineStr">
        <is>
          <t>JÄMTLANDS LÄN</t>
        </is>
      </c>
      <c r="E1886" t="inlineStr">
        <is>
          <t>STRÖMSUND</t>
        </is>
      </c>
      <c r="F1886" t="inlineStr">
        <is>
          <t>Kommuner</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25925-2019</t>
        </is>
      </c>
      <c r="B1887" s="1" t="n">
        <v>43608</v>
      </c>
      <c r="C1887" s="1" t="n">
        <v>45225</v>
      </c>
      <c r="D1887" t="inlineStr">
        <is>
          <t>JÄMTLANDS LÄN</t>
        </is>
      </c>
      <c r="E1887" t="inlineStr">
        <is>
          <t>STRÖMSUND</t>
        </is>
      </c>
      <c r="F1887" t="inlineStr">
        <is>
          <t>Kommuner</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25923-2019</t>
        </is>
      </c>
      <c r="B1888" s="1" t="n">
        <v>43608</v>
      </c>
      <c r="C1888" s="1" t="n">
        <v>45225</v>
      </c>
      <c r="D1888" t="inlineStr">
        <is>
          <t>JÄMTLANDS LÄN</t>
        </is>
      </c>
      <c r="E1888" t="inlineStr">
        <is>
          <t>STRÖMSUND</t>
        </is>
      </c>
      <c r="F1888" t="inlineStr">
        <is>
          <t>Kommuner</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25921-2019</t>
        </is>
      </c>
      <c r="B1889" s="1" t="n">
        <v>43608</v>
      </c>
      <c r="C1889" s="1" t="n">
        <v>45225</v>
      </c>
      <c r="D1889" t="inlineStr">
        <is>
          <t>JÄMTLANDS LÄN</t>
        </is>
      </c>
      <c r="E1889" t="inlineStr">
        <is>
          <t>STRÖMSUND</t>
        </is>
      </c>
      <c r="F1889" t="inlineStr">
        <is>
          <t>Kommuner</t>
        </is>
      </c>
      <c r="G1889" t="n">
        <v>23.9</v>
      </c>
      <c r="H1889" t="n">
        <v>0</v>
      </c>
      <c r="I1889" t="n">
        <v>0</v>
      </c>
      <c r="J1889" t="n">
        <v>0</v>
      </c>
      <c r="K1889" t="n">
        <v>0</v>
      </c>
      <c r="L1889" t="n">
        <v>0</v>
      </c>
      <c r="M1889" t="n">
        <v>0</v>
      </c>
      <c r="N1889" t="n">
        <v>0</v>
      </c>
      <c r="O1889" t="n">
        <v>0</v>
      </c>
      <c r="P1889" t="n">
        <v>0</v>
      </c>
      <c r="Q1889" t="n">
        <v>0</v>
      </c>
      <c r="R1889" s="2" t="inlineStr"/>
    </row>
    <row r="1890" ht="15" customHeight="1">
      <c r="A1890" t="inlineStr">
        <is>
          <t>A 26012-2019</t>
        </is>
      </c>
      <c r="B1890" s="1" t="n">
        <v>43608</v>
      </c>
      <c r="C1890" s="1" t="n">
        <v>45225</v>
      </c>
      <c r="D1890" t="inlineStr">
        <is>
          <t>JÄMTLANDS LÄN</t>
        </is>
      </c>
      <c r="E1890" t="inlineStr">
        <is>
          <t>STRÖMSUND</t>
        </is>
      </c>
      <c r="F1890" t="inlineStr">
        <is>
          <t>SCA</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26237-2019</t>
        </is>
      </c>
      <c r="B1891" s="1" t="n">
        <v>43609</v>
      </c>
      <c r="C1891" s="1" t="n">
        <v>45225</v>
      </c>
      <c r="D1891" t="inlineStr">
        <is>
          <t>JÄMTLANDS LÄN</t>
        </is>
      </c>
      <c r="E1891" t="inlineStr">
        <is>
          <t>BRÄCKE</t>
        </is>
      </c>
      <c r="G1891" t="n">
        <v>22.7</v>
      </c>
      <c r="H1891" t="n">
        <v>0</v>
      </c>
      <c r="I1891" t="n">
        <v>0</v>
      </c>
      <c r="J1891" t="n">
        <v>0</v>
      </c>
      <c r="K1891" t="n">
        <v>0</v>
      </c>
      <c r="L1891" t="n">
        <v>0</v>
      </c>
      <c r="M1891" t="n">
        <v>0</v>
      </c>
      <c r="N1891" t="n">
        <v>0</v>
      </c>
      <c r="O1891" t="n">
        <v>0</v>
      </c>
      <c r="P1891" t="n">
        <v>0</v>
      </c>
      <c r="Q1891" t="n">
        <v>0</v>
      </c>
      <c r="R1891" s="2" t="inlineStr"/>
    </row>
    <row r="1892" ht="15" customHeight="1">
      <c r="A1892" t="inlineStr">
        <is>
          <t>A 26252-2019</t>
        </is>
      </c>
      <c r="B1892" s="1" t="n">
        <v>43609</v>
      </c>
      <c r="C1892" s="1" t="n">
        <v>45225</v>
      </c>
      <c r="D1892" t="inlineStr">
        <is>
          <t>JÄMTLANDS LÄN</t>
        </is>
      </c>
      <c r="E1892" t="inlineStr">
        <is>
          <t>STRÖMSUND</t>
        </is>
      </c>
      <c r="F1892" t="inlineStr">
        <is>
          <t>SCA</t>
        </is>
      </c>
      <c r="G1892" t="n">
        <v>10.5</v>
      </c>
      <c r="H1892" t="n">
        <v>0</v>
      </c>
      <c r="I1892" t="n">
        <v>0</v>
      </c>
      <c r="J1892" t="n">
        <v>0</v>
      </c>
      <c r="K1892" t="n">
        <v>0</v>
      </c>
      <c r="L1892" t="n">
        <v>0</v>
      </c>
      <c r="M1892" t="n">
        <v>0</v>
      </c>
      <c r="N1892" t="n">
        <v>0</v>
      </c>
      <c r="O1892" t="n">
        <v>0</v>
      </c>
      <c r="P1892" t="n">
        <v>0</v>
      </c>
      <c r="Q1892" t="n">
        <v>0</v>
      </c>
      <c r="R1892" s="2" t="inlineStr"/>
    </row>
    <row r="1893" ht="15" customHeight="1">
      <c r="A1893" t="inlineStr">
        <is>
          <t>A 26166-2019</t>
        </is>
      </c>
      <c r="B1893" s="1" t="n">
        <v>43609</v>
      </c>
      <c r="C1893" s="1" t="n">
        <v>45225</v>
      </c>
      <c r="D1893" t="inlineStr">
        <is>
          <t>JÄMTLANDS LÄN</t>
        </is>
      </c>
      <c r="E1893" t="inlineStr">
        <is>
          <t>HÄRJEDALEN</t>
        </is>
      </c>
      <c r="G1893" t="n">
        <v>85.2</v>
      </c>
      <c r="H1893" t="n">
        <v>0</v>
      </c>
      <c r="I1893" t="n">
        <v>0</v>
      </c>
      <c r="J1893" t="n">
        <v>0</v>
      </c>
      <c r="K1893" t="n">
        <v>0</v>
      </c>
      <c r="L1893" t="n">
        <v>0</v>
      </c>
      <c r="M1893" t="n">
        <v>0</v>
      </c>
      <c r="N1893" t="n">
        <v>0</v>
      </c>
      <c r="O1893" t="n">
        <v>0</v>
      </c>
      <c r="P1893" t="n">
        <v>0</v>
      </c>
      <c r="Q1893" t="n">
        <v>0</v>
      </c>
      <c r="R1893" s="2" t="inlineStr"/>
    </row>
    <row r="1894" ht="15" customHeight="1">
      <c r="A1894" t="inlineStr">
        <is>
          <t>A 26251-2019</t>
        </is>
      </c>
      <c r="B1894" s="1" t="n">
        <v>43609</v>
      </c>
      <c r="C1894" s="1" t="n">
        <v>45225</v>
      </c>
      <c r="D1894" t="inlineStr">
        <is>
          <t>JÄMTLANDS LÄN</t>
        </is>
      </c>
      <c r="E1894" t="inlineStr">
        <is>
          <t>STRÖMSUND</t>
        </is>
      </c>
      <c r="F1894" t="inlineStr">
        <is>
          <t>SCA</t>
        </is>
      </c>
      <c r="G1894" t="n">
        <v>6.9</v>
      </c>
      <c r="H1894" t="n">
        <v>0</v>
      </c>
      <c r="I1894" t="n">
        <v>0</v>
      </c>
      <c r="J1894" t="n">
        <v>0</v>
      </c>
      <c r="K1894" t="n">
        <v>0</v>
      </c>
      <c r="L1894" t="n">
        <v>0</v>
      </c>
      <c r="M1894" t="n">
        <v>0</v>
      </c>
      <c r="N1894" t="n">
        <v>0</v>
      </c>
      <c r="O1894" t="n">
        <v>0</v>
      </c>
      <c r="P1894" t="n">
        <v>0</v>
      </c>
      <c r="Q1894" t="n">
        <v>0</v>
      </c>
      <c r="R1894" s="2" t="inlineStr"/>
    </row>
    <row r="1895" ht="15" customHeight="1">
      <c r="A1895" t="inlineStr">
        <is>
          <t>A 26423-2019</t>
        </is>
      </c>
      <c r="B1895" s="1" t="n">
        <v>43612</v>
      </c>
      <c r="C1895" s="1" t="n">
        <v>45225</v>
      </c>
      <c r="D1895" t="inlineStr">
        <is>
          <t>JÄMTLANDS LÄN</t>
        </is>
      </c>
      <c r="E1895" t="inlineStr">
        <is>
          <t>HÄRJEDALEN</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26486-2019</t>
        </is>
      </c>
      <c r="B1896" s="1" t="n">
        <v>43612</v>
      </c>
      <c r="C1896" s="1" t="n">
        <v>45225</v>
      </c>
      <c r="D1896" t="inlineStr">
        <is>
          <t>JÄMTLANDS LÄN</t>
        </is>
      </c>
      <c r="E1896" t="inlineStr">
        <is>
          <t>KROKOM</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26638-2019</t>
        </is>
      </c>
      <c r="B1897" s="1" t="n">
        <v>43612</v>
      </c>
      <c r="C1897" s="1" t="n">
        <v>45225</v>
      </c>
      <c r="D1897" t="inlineStr">
        <is>
          <t>JÄMTLANDS LÄN</t>
        </is>
      </c>
      <c r="E1897" t="inlineStr">
        <is>
          <t>BRÄCKE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26626-2019</t>
        </is>
      </c>
      <c r="B1898" s="1" t="n">
        <v>43612</v>
      </c>
      <c r="C1898" s="1" t="n">
        <v>45225</v>
      </c>
      <c r="D1898" t="inlineStr">
        <is>
          <t>JÄMTLANDS LÄN</t>
        </is>
      </c>
      <c r="E1898" t="inlineStr">
        <is>
          <t>ÅRE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27536-2019</t>
        </is>
      </c>
      <c r="B1899" s="1" t="n">
        <v>43612</v>
      </c>
      <c r="C1899" s="1" t="n">
        <v>45225</v>
      </c>
      <c r="D1899" t="inlineStr">
        <is>
          <t>JÄMTLANDS LÄN</t>
        </is>
      </c>
      <c r="E1899" t="inlineStr">
        <is>
          <t>STRÖMSUND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26624-2019</t>
        </is>
      </c>
      <c r="B1900" s="1" t="n">
        <v>43612</v>
      </c>
      <c r="C1900" s="1" t="n">
        <v>45225</v>
      </c>
      <c r="D1900" t="inlineStr">
        <is>
          <t>JÄMTLANDS LÄN</t>
        </is>
      </c>
      <c r="E1900" t="inlineStr">
        <is>
          <t>ÅRE</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26310-2019</t>
        </is>
      </c>
      <c r="B1901" s="1" t="n">
        <v>43612</v>
      </c>
      <c r="C1901" s="1" t="n">
        <v>45225</v>
      </c>
      <c r="D1901" t="inlineStr">
        <is>
          <t>JÄMTLANDS LÄN</t>
        </is>
      </c>
      <c r="E1901" t="inlineStr">
        <is>
          <t>HÄRJEDALEN</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26408-2019</t>
        </is>
      </c>
      <c r="B1902" s="1" t="n">
        <v>43612</v>
      </c>
      <c r="C1902" s="1" t="n">
        <v>45225</v>
      </c>
      <c r="D1902" t="inlineStr">
        <is>
          <t>JÄMTLANDS LÄN</t>
        </is>
      </c>
      <c r="E1902" t="inlineStr">
        <is>
          <t>KROKOM</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26937-2019</t>
        </is>
      </c>
      <c r="B1903" s="1" t="n">
        <v>43613</v>
      </c>
      <c r="C1903" s="1" t="n">
        <v>45225</v>
      </c>
      <c r="D1903" t="inlineStr">
        <is>
          <t>JÄMTLANDS LÄN</t>
        </is>
      </c>
      <c r="E1903" t="inlineStr">
        <is>
          <t>STRÖMSUND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28077-2019</t>
        </is>
      </c>
      <c r="B1904" s="1" t="n">
        <v>43613</v>
      </c>
      <c r="C1904" s="1" t="n">
        <v>45225</v>
      </c>
      <c r="D1904" t="inlineStr">
        <is>
          <t>JÄMTLANDS LÄN</t>
        </is>
      </c>
      <c r="E1904" t="inlineStr">
        <is>
          <t>KROKOM</t>
        </is>
      </c>
      <c r="F1904" t="inlineStr">
        <is>
          <t>Övriga Aktiebolag</t>
        </is>
      </c>
      <c r="G1904" t="n">
        <v>26.1</v>
      </c>
      <c r="H1904" t="n">
        <v>0</v>
      </c>
      <c r="I1904" t="n">
        <v>0</v>
      </c>
      <c r="J1904" t="n">
        <v>0</v>
      </c>
      <c r="K1904" t="n">
        <v>0</v>
      </c>
      <c r="L1904" t="n">
        <v>0</v>
      </c>
      <c r="M1904" t="n">
        <v>0</v>
      </c>
      <c r="N1904" t="n">
        <v>0</v>
      </c>
      <c r="O1904" t="n">
        <v>0</v>
      </c>
      <c r="P1904" t="n">
        <v>0</v>
      </c>
      <c r="Q1904" t="n">
        <v>0</v>
      </c>
      <c r="R1904" s="2" t="inlineStr"/>
    </row>
    <row r="1905" ht="15" customHeight="1">
      <c r="A1905" t="inlineStr">
        <is>
          <t>A 27229-2019</t>
        </is>
      </c>
      <c r="B1905" s="1" t="n">
        <v>43614</v>
      </c>
      <c r="C1905" s="1" t="n">
        <v>45225</v>
      </c>
      <c r="D1905" t="inlineStr">
        <is>
          <t>JÄMTLANDS LÄN</t>
        </is>
      </c>
      <c r="E1905" t="inlineStr">
        <is>
          <t>BRÄCKE</t>
        </is>
      </c>
      <c r="F1905" t="inlineStr">
        <is>
          <t>SCA</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27031-2019</t>
        </is>
      </c>
      <c r="B1906" s="1" t="n">
        <v>43614</v>
      </c>
      <c r="C1906" s="1" t="n">
        <v>45225</v>
      </c>
      <c r="D1906" t="inlineStr">
        <is>
          <t>JÄMTLANDS LÄN</t>
        </is>
      </c>
      <c r="E1906" t="inlineStr">
        <is>
          <t>KROKOM</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27249-2019</t>
        </is>
      </c>
      <c r="B1907" s="1" t="n">
        <v>43614</v>
      </c>
      <c r="C1907" s="1" t="n">
        <v>45225</v>
      </c>
      <c r="D1907" t="inlineStr">
        <is>
          <t>JÄMTLANDS LÄN</t>
        </is>
      </c>
      <c r="E1907" t="inlineStr">
        <is>
          <t>STRÖMSUND</t>
        </is>
      </c>
      <c r="F1907" t="inlineStr">
        <is>
          <t>SCA</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27367-2019</t>
        </is>
      </c>
      <c r="B1908" s="1" t="n">
        <v>43616</v>
      </c>
      <c r="C1908" s="1" t="n">
        <v>45225</v>
      </c>
      <c r="D1908" t="inlineStr">
        <is>
          <t>JÄMTLANDS LÄN</t>
        </is>
      </c>
      <c r="E1908" t="inlineStr">
        <is>
          <t>STRÖMSUND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27348-2019</t>
        </is>
      </c>
      <c r="B1909" s="1" t="n">
        <v>43616</v>
      </c>
      <c r="C1909" s="1" t="n">
        <v>45225</v>
      </c>
      <c r="D1909" t="inlineStr">
        <is>
          <t>JÄMTLANDS LÄN</t>
        </is>
      </c>
      <c r="E1909" t="inlineStr">
        <is>
          <t>KROKOM</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28788-2019</t>
        </is>
      </c>
      <c r="B1910" s="1" t="n">
        <v>43616</v>
      </c>
      <c r="C1910" s="1" t="n">
        <v>45225</v>
      </c>
      <c r="D1910" t="inlineStr">
        <is>
          <t>JÄMTLANDS LÄN</t>
        </is>
      </c>
      <c r="E1910" t="inlineStr">
        <is>
          <t>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28884-2019</t>
        </is>
      </c>
      <c r="B1911" s="1" t="n">
        <v>43619</v>
      </c>
      <c r="C1911" s="1" t="n">
        <v>45225</v>
      </c>
      <c r="D1911" t="inlineStr">
        <is>
          <t>JÄMTLANDS LÄN</t>
        </is>
      </c>
      <c r="E1911" t="inlineStr">
        <is>
          <t>ÖSTERSUND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27764-2019</t>
        </is>
      </c>
      <c r="B1912" s="1" t="n">
        <v>43619</v>
      </c>
      <c r="C1912" s="1" t="n">
        <v>45225</v>
      </c>
      <c r="D1912" t="inlineStr">
        <is>
          <t>JÄMTLANDS LÄN</t>
        </is>
      </c>
      <c r="E1912" t="inlineStr">
        <is>
          <t>KROKOM</t>
        </is>
      </c>
      <c r="G1912" t="n">
        <v>41.8</v>
      </c>
      <c r="H1912" t="n">
        <v>0</v>
      </c>
      <c r="I1912" t="n">
        <v>0</v>
      </c>
      <c r="J1912" t="n">
        <v>0</v>
      </c>
      <c r="K1912" t="n">
        <v>0</v>
      </c>
      <c r="L1912" t="n">
        <v>0</v>
      </c>
      <c r="M1912" t="n">
        <v>0</v>
      </c>
      <c r="N1912" t="n">
        <v>0</v>
      </c>
      <c r="O1912" t="n">
        <v>0</v>
      </c>
      <c r="P1912" t="n">
        <v>0</v>
      </c>
      <c r="Q1912" t="n">
        <v>0</v>
      </c>
      <c r="R1912" s="2" t="inlineStr"/>
    </row>
    <row r="1913" ht="15" customHeight="1">
      <c r="A1913" t="inlineStr">
        <is>
          <t>A 27683-2019</t>
        </is>
      </c>
      <c r="B1913" s="1" t="n">
        <v>43619</v>
      </c>
      <c r="C1913" s="1" t="n">
        <v>45225</v>
      </c>
      <c r="D1913" t="inlineStr">
        <is>
          <t>JÄMTLANDS LÄN</t>
        </is>
      </c>
      <c r="E1913" t="inlineStr">
        <is>
          <t>HÄRJEDALEN</t>
        </is>
      </c>
      <c r="G1913" t="n">
        <v>5.4</v>
      </c>
      <c r="H1913" t="n">
        <v>0</v>
      </c>
      <c r="I1913" t="n">
        <v>0</v>
      </c>
      <c r="J1913" t="n">
        <v>0</v>
      </c>
      <c r="K1913" t="n">
        <v>0</v>
      </c>
      <c r="L1913" t="n">
        <v>0</v>
      </c>
      <c r="M1913" t="n">
        <v>0</v>
      </c>
      <c r="N1913" t="n">
        <v>0</v>
      </c>
      <c r="O1913" t="n">
        <v>0</v>
      </c>
      <c r="P1913" t="n">
        <v>0</v>
      </c>
      <c r="Q1913" t="n">
        <v>0</v>
      </c>
      <c r="R1913" s="2" t="inlineStr"/>
    </row>
    <row r="1914" ht="15" customHeight="1">
      <c r="A1914" t="inlineStr">
        <is>
          <t>A 27766-2019</t>
        </is>
      </c>
      <c r="B1914" s="1" t="n">
        <v>43619</v>
      </c>
      <c r="C1914" s="1" t="n">
        <v>45225</v>
      </c>
      <c r="D1914" t="inlineStr">
        <is>
          <t>JÄMTLANDS LÄN</t>
        </is>
      </c>
      <c r="E1914" t="inlineStr">
        <is>
          <t>KROKOM</t>
        </is>
      </c>
      <c r="G1914" t="n">
        <v>17.7</v>
      </c>
      <c r="H1914" t="n">
        <v>0</v>
      </c>
      <c r="I1914" t="n">
        <v>0</v>
      </c>
      <c r="J1914" t="n">
        <v>0</v>
      </c>
      <c r="K1914" t="n">
        <v>0</v>
      </c>
      <c r="L1914" t="n">
        <v>0</v>
      </c>
      <c r="M1914" t="n">
        <v>0</v>
      </c>
      <c r="N1914" t="n">
        <v>0</v>
      </c>
      <c r="O1914" t="n">
        <v>0</v>
      </c>
      <c r="P1914" t="n">
        <v>0</v>
      </c>
      <c r="Q1914" t="n">
        <v>0</v>
      </c>
      <c r="R1914" s="2" t="inlineStr"/>
    </row>
    <row r="1915" ht="15" customHeight="1">
      <c r="A1915" t="inlineStr">
        <is>
          <t>A 28892-2019</t>
        </is>
      </c>
      <c r="B1915" s="1" t="n">
        <v>43619</v>
      </c>
      <c r="C1915" s="1" t="n">
        <v>45225</v>
      </c>
      <c r="D1915" t="inlineStr">
        <is>
          <t>JÄMTLANDS LÄN</t>
        </is>
      </c>
      <c r="E1915" t="inlineStr">
        <is>
          <t>ÖSTERSUND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27765-2019</t>
        </is>
      </c>
      <c r="B1916" s="1" t="n">
        <v>43619</v>
      </c>
      <c r="C1916" s="1" t="n">
        <v>45225</v>
      </c>
      <c r="D1916" t="inlineStr">
        <is>
          <t>JÄMTLANDS LÄN</t>
        </is>
      </c>
      <c r="E1916" t="inlineStr">
        <is>
          <t>KROKOM</t>
        </is>
      </c>
      <c r="G1916" t="n">
        <v>20.1</v>
      </c>
      <c r="H1916" t="n">
        <v>0</v>
      </c>
      <c r="I1916" t="n">
        <v>0</v>
      </c>
      <c r="J1916" t="n">
        <v>0</v>
      </c>
      <c r="K1916" t="n">
        <v>0</v>
      </c>
      <c r="L1916" t="n">
        <v>0</v>
      </c>
      <c r="M1916" t="n">
        <v>0</v>
      </c>
      <c r="N1916" t="n">
        <v>0</v>
      </c>
      <c r="O1916" t="n">
        <v>0</v>
      </c>
      <c r="P1916" t="n">
        <v>0</v>
      </c>
      <c r="Q1916" t="n">
        <v>0</v>
      </c>
      <c r="R1916" s="2" t="inlineStr"/>
    </row>
    <row r="1917" ht="15" customHeight="1">
      <c r="A1917" t="inlineStr">
        <is>
          <t>A 28899-2019</t>
        </is>
      </c>
      <c r="B1917" s="1" t="n">
        <v>43619</v>
      </c>
      <c r="C1917" s="1" t="n">
        <v>45225</v>
      </c>
      <c r="D1917" t="inlineStr">
        <is>
          <t>JÄMTLANDS LÄN</t>
        </is>
      </c>
      <c r="E1917" t="inlineStr">
        <is>
          <t>ÖSTERSUND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27514-2019</t>
        </is>
      </c>
      <c r="B1918" s="1" t="n">
        <v>43619</v>
      </c>
      <c r="C1918" s="1" t="n">
        <v>45225</v>
      </c>
      <c r="D1918" t="inlineStr">
        <is>
          <t>JÄMTLANDS LÄN</t>
        </is>
      </c>
      <c r="E1918" t="inlineStr">
        <is>
          <t>STRÖMSUND</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27540-2019</t>
        </is>
      </c>
      <c r="B1919" s="1" t="n">
        <v>43619</v>
      </c>
      <c r="C1919" s="1" t="n">
        <v>45225</v>
      </c>
      <c r="D1919" t="inlineStr">
        <is>
          <t>JÄMTLANDS LÄN</t>
        </is>
      </c>
      <c r="E1919" t="inlineStr">
        <is>
          <t>BERG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27763-2019</t>
        </is>
      </c>
      <c r="B1920" s="1" t="n">
        <v>43619</v>
      </c>
      <c r="C1920" s="1" t="n">
        <v>45225</v>
      </c>
      <c r="D1920" t="inlineStr">
        <is>
          <t>JÄMTLANDS LÄN</t>
        </is>
      </c>
      <c r="E1920" t="inlineStr">
        <is>
          <t>KROKOM</t>
        </is>
      </c>
      <c r="G1920" t="n">
        <v>15.1</v>
      </c>
      <c r="H1920" t="n">
        <v>0</v>
      </c>
      <c r="I1920" t="n">
        <v>0</v>
      </c>
      <c r="J1920" t="n">
        <v>0</v>
      </c>
      <c r="K1920" t="n">
        <v>0</v>
      </c>
      <c r="L1920" t="n">
        <v>0</v>
      </c>
      <c r="M1920" t="n">
        <v>0</v>
      </c>
      <c r="N1920" t="n">
        <v>0</v>
      </c>
      <c r="O1920" t="n">
        <v>0</v>
      </c>
      <c r="P1920" t="n">
        <v>0</v>
      </c>
      <c r="Q1920" t="n">
        <v>0</v>
      </c>
      <c r="R1920" s="2" t="inlineStr"/>
    </row>
    <row r="1921" ht="15" customHeight="1">
      <c r="A1921" t="inlineStr">
        <is>
          <t>A 27867-2019</t>
        </is>
      </c>
      <c r="B1921" s="1" t="n">
        <v>43620</v>
      </c>
      <c r="C1921" s="1" t="n">
        <v>45225</v>
      </c>
      <c r="D1921" t="inlineStr">
        <is>
          <t>JÄMTLANDS LÄN</t>
        </is>
      </c>
      <c r="E1921" t="inlineStr">
        <is>
          <t>ÅRE</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27977-2019</t>
        </is>
      </c>
      <c r="B1922" s="1" t="n">
        <v>43620</v>
      </c>
      <c r="C1922" s="1" t="n">
        <v>45225</v>
      </c>
      <c r="D1922" t="inlineStr">
        <is>
          <t>JÄMTLANDS LÄN</t>
        </is>
      </c>
      <c r="E1922" t="inlineStr">
        <is>
          <t>ÖSTERSUND</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27903-2019</t>
        </is>
      </c>
      <c r="B1923" s="1" t="n">
        <v>43620</v>
      </c>
      <c r="C1923" s="1" t="n">
        <v>45225</v>
      </c>
      <c r="D1923" t="inlineStr">
        <is>
          <t>JÄMTLANDS LÄN</t>
        </is>
      </c>
      <c r="E1923" t="inlineStr">
        <is>
          <t>HÄRJEDALEN</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27817-2019</t>
        </is>
      </c>
      <c r="B1924" s="1" t="n">
        <v>43620</v>
      </c>
      <c r="C1924" s="1" t="n">
        <v>45225</v>
      </c>
      <c r="D1924" t="inlineStr">
        <is>
          <t>JÄMTLANDS LÄN</t>
        </is>
      </c>
      <c r="E1924" t="inlineStr">
        <is>
          <t>STRÖMSUND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29058-2019</t>
        </is>
      </c>
      <c r="B1925" s="1" t="n">
        <v>43621</v>
      </c>
      <c r="C1925" s="1" t="n">
        <v>45225</v>
      </c>
      <c r="D1925" t="inlineStr">
        <is>
          <t>JÄMTLANDS LÄN</t>
        </is>
      </c>
      <c r="E1925" t="inlineStr">
        <is>
          <t>ÖSTERSUND</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28250-2019</t>
        </is>
      </c>
      <c r="B1926" s="1" t="n">
        <v>43622</v>
      </c>
      <c r="C1926" s="1" t="n">
        <v>45225</v>
      </c>
      <c r="D1926" t="inlineStr">
        <is>
          <t>JÄMTLANDS LÄN</t>
        </is>
      </c>
      <c r="E1926" t="inlineStr">
        <is>
          <t>BERG</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28251-2019</t>
        </is>
      </c>
      <c r="B1927" s="1" t="n">
        <v>43622</v>
      </c>
      <c r="C1927" s="1" t="n">
        <v>45225</v>
      </c>
      <c r="D1927" t="inlineStr">
        <is>
          <t>JÄMTLANDS LÄN</t>
        </is>
      </c>
      <c r="E1927" t="inlineStr">
        <is>
          <t>RAGUNDA</t>
        </is>
      </c>
      <c r="F1927" t="inlineStr">
        <is>
          <t>SCA</t>
        </is>
      </c>
      <c r="G1927" t="n">
        <v>25.7</v>
      </c>
      <c r="H1927" t="n">
        <v>0</v>
      </c>
      <c r="I1927" t="n">
        <v>0</v>
      </c>
      <c r="J1927" t="n">
        <v>0</v>
      </c>
      <c r="K1927" t="n">
        <v>0</v>
      </c>
      <c r="L1927" t="n">
        <v>0</v>
      </c>
      <c r="M1927" t="n">
        <v>0</v>
      </c>
      <c r="N1927" t="n">
        <v>0</v>
      </c>
      <c r="O1927" t="n">
        <v>0</v>
      </c>
      <c r="P1927" t="n">
        <v>0</v>
      </c>
      <c r="Q1927" t="n">
        <v>0</v>
      </c>
      <c r="R1927" s="2" t="inlineStr"/>
    </row>
    <row r="1928" ht="15" customHeight="1">
      <c r="A1928" t="inlineStr">
        <is>
          <t>A 29270-2019</t>
        </is>
      </c>
      <c r="B1928" s="1" t="n">
        <v>43623</v>
      </c>
      <c r="C1928" s="1" t="n">
        <v>45225</v>
      </c>
      <c r="D1928" t="inlineStr">
        <is>
          <t>JÄMTLANDS LÄN</t>
        </is>
      </c>
      <c r="E1928" t="inlineStr">
        <is>
          <t>KROKOM</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29211-2019</t>
        </is>
      </c>
      <c r="B1929" s="1" t="n">
        <v>43623</v>
      </c>
      <c r="C1929" s="1" t="n">
        <v>45225</v>
      </c>
      <c r="D1929" t="inlineStr">
        <is>
          <t>JÄMTLANDS LÄN</t>
        </is>
      </c>
      <c r="E1929" t="inlineStr">
        <is>
          <t>KROKOM</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28326-2019</t>
        </is>
      </c>
      <c r="B1930" s="1" t="n">
        <v>43623</v>
      </c>
      <c r="C1930" s="1" t="n">
        <v>45225</v>
      </c>
      <c r="D1930" t="inlineStr">
        <is>
          <t>JÄMTLANDS LÄN</t>
        </is>
      </c>
      <c r="E1930" t="inlineStr">
        <is>
          <t>HÄRJEDALEN</t>
        </is>
      </c>
      <c r="F1930" t="inlineStr">
        <is>
          <t>Sveaskog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28312-2019</t>
        </is>
      </c>
      <c r="B1931" s="1" t="n">
        <v>43623</v>
      </c>
      <c r="C1931" s="1" t="n">
        <v>45225</v>
      </c>
      <c r="D1931" t="inlineStr">
        <is>
          <t>JÄMTLANDS LÄN</t>
        </is>
      </c>
      <c r="E1931" t="inlineStr">
        <is>
          <t>HÄRJEDALEN</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29222-2019</t>
        </is>
      </c>
      <c r="B1932" s="1" t="n">
        <v>43623</v>
      </c>
      <c r="C1932" s="1" t="n">
        <v>45225</v>
      </c>
      <c r="D1932" t="inlineStr">
        <is>
          <t>JÄMTLANDS LÄN</t>
        </is>
      </c>
      <c r="E1932" t="inlineStr">
        <is>
          <t>KROKOM</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29339-2019</t>
        </is>
      </c>
      <c r="B1933" s="1" t="n">
        <v>43626</v>
      </c>
      <c r="C1933" s="1" t="n">
        <v>45225</v>
      </c>
      <c r="D1933" t="inlineStr">
        <is>
          <t>JÄMTLANDS LÄN</t>
        </is>
      </c>
      <c r="E1933" t="inlineStr">
        <is>
          <t>BERG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28513-2019</t>
        </is>
      </c>
      <c r="B1934" s="1" t="n">
        <v>43626</v>
      </c>
      <c r="C1934" s="1" t="n">
        <v>45225</v>
      </c>
      <c r="D1934" t="inlineStr">
        <is>
          <t>JÄMTLANDS LÄN</t>
        </is>
      </c>
      <c r="E1934" t="inlineStr">
        <is>
          <t>HÄRJEDALEN</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28521-2019</t>
        </is>
      </c>
      <c r="B1935" s="1" t="n">
        <v>43626</v>
      </c>
      <c r="C1935" s="1" t="n">
        <v>45225</v>
      </c>
      <c r="D1935" t="inlineStr">
        <is>
          <t>JÄMTLANDS LÄN</t>
        </is>
      </c>
      <c r="E1935" t="inlineStr">
        <is>
          <t>KROKOM</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28766-2019</t>
        </is>
      </c>
      <c r="B1936" s="1" t="n">
        <v>43627</v>
      </c>
      <c r="C1936" s="1" t="n">
        <v>45225</v>
      </c>
      <c r="D1936" t="inlineStr">
        <is>
          <t>JÄMTLANDS LÄN</t>
        </is>
      </c>
      <c r="E1936" t="inlineStr">
        <is>
          <t>STRÖMSUND</t>
        </is>
      </c>
      <c r="G1936" t="n">
        <v>19.8</v>
      </c>
      <c r="H1936" t="n">
        <v>0</v>
      </c>
      <c r="I1936" t="n">
        <v>0</v>
      </c>
      <c r="J1936" t="n">
        <v>0</v>
      </c>
      <c r="K1936" t="n">
        <v>0</v>
      </c>
      <c r="L1936" t="n">
        <v>0</v>
      </c>
      <c r="M1936" t="n">
        <v>0</v>
      </c>
      <c r="N1936" t="n">
        <v>0</v>
      </c>
      <c r="O1936" t="n">
        <v>0</v>
      </c>
      <c r="P1936" t="n">
        <v>0</v>
      </c>
      <c r="Q1936" t="n">
        <v>0</v>
      </c>
      <c r="R1936" s="2" t="inlineStr"/>
    </row>
    <row r="1937" ht="15" customHeight="1">
      <c r="A1937" t="inlineStr">
        <is>
          <t>A 28671-2019</t>
        </is>
      </c>
      <c r="B1937" s="1" t="n">
        <v>43627</v>
      </c>
      <c r="C1937" s="1" t="n">
        <v>45225</v>
      </c>
      <c r="D1937" t="inlineStr">
        <is>
          <t>JÄMTLANDS LÄN</t>
        </is>
      </c>
      <c r="E1937" t="inlineStr">
        <is>
          <t>STRÖMSUND</t>
        </is>
      </c>
      <c r="G1937" t="n">
        <v>21.3</v>
      </c>
      <c r="H1937" t="n">
        <v>0</v>
      </c>
      <c r="I1937" t="n">
        <v>0</v>
      </c>
      <c r="J1937" t="n">
        <v>0</v>
      </c>
      <c r="K1937" t="n">
        <v>0</v>
      </c>
      <c r="L1937" t="n">
        <v>0</v>
      </c>
      <c r="M1937" t="n">
        <v>0</v>
      </c>
      <c r="N1937" t="n">
        <v>0</v>
      </c>
      <c r="O1937" t="n">
        <v>0</v>
      </c>
      <c r="P1937" t="n">
        <v>0</v>
      </c>
      <c r="Q1937" t="n">
        <v>0</v>
      </c>
      <c r="R1937" s="2" t="inlineStr"/>
    </row>
    <row r="1938" ht="15" customHeight="1">
      <c r="A1938" t="inlineStr">
        <is>
          <t>A 28793-2019</t>
        </is>
      </c>
      <c r="B1938" s="1" t="n">
        <v>43627</v>
      </c>
      <c r="C1938" s="1" t="n">
        <v>45225</v>
      </c>
      <c r="D1938" t="inlineStr">
        <is>
          <t>JÄMTLANDS LÄN</t>
        </is>
      </c>
      <c r="E1938" t="inlineStr">
        <is>
          <t>ÅRE</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29146-2019</t>
        </is>
      </c>
      <c r="B1939" s="1" t="n">
        <v>43628</v>
      </c>
      <c r="C1939" s="1" t="n">
        <v>45225</v>
      </c>
      <c r="D1939" t="inlineStr">
        <is>
          <t>JÄMTLANDS LÄN</t>
        </is>
      </c>
      <c r="E1939" t="inlineStr">
        <is>
          <t>STRÖMSUND</t>
        </is>
      </c>
      <c r="F1939" t="inlineStr">
        <is>
          <t>SCA</t>
        </is>
      </c>
      <c r="G1939" t="n">
        <v>79.8</v>
      </c>
      <c r="H1939" t="n">
        <v>0</v>
      </c>
      <c r="I1939" t="n">
        <v>0</v>
      </c>
      <c r="J1939" t="n">
        <v>0</v>
      </c>
      <c r="K1939" t="n">
        <v>0</v>
      </c>
      <c r="L1939" t="n">
        <v>0</v>
      </c>
      <c r="M1939" t="n">
        <v>0</v>
      </c>
      <c r="N1939" t="n">
        <v>0</v>
      </c>
      <c r="O1939" t="n">
        <v>0</v>
      </c>
      <c r="P1939" t="n">
        <v>0</v>
      </c>
      <c r="Q1939" t="n">
        <v>0</v>
      </c>
      <c r="R1939" s="2" t="inlineStr"/>
    </row>
    <row r="1940" ht="15" customHeight="1">
      <c r="A1940" t="inlineStr">
        <is>
          <t>A 28950-2019</t>
        </is>
      </c>
      <c r="B1940" s="1" t="n">
        <v>43628</v>
      </c>
      <c r="C1940" s="1" t="n">
        <v>45225</v>
      </c>
      <c r="D1940" t="inlineStr">
        <is>
          <t>JÄMTLANDS LÄN</t>
        </is>
      </c>
      <c r="E1940" t="inlineStr">
        <is>
          <t>BRÄCKE</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29153-2019</t>
        </is>
      </c>
      <c r="B1941" s="1" t="n">
        <v>43628</v>
      </c>
      <c r="C1941" s="1" t="n">
        <v>45225</v>
      </c>
      <c r="D1941" t="inlineStr">
        <is>
          <t>JÄMTLANDS LÄN</t>
        </is>
      </c>
      <c r="E1941" t="inlineStr">
        <is>
          <t>KROKOM</t>
        </is>
      </c>
      <c r="F1941" t="inlineStr">
        <is>
          <t>SCA</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29166-2019</t>
        </is>
      </c>
      <c r="B1942" s="1" t="n">
        <v>43628</v>
      </c>
      <c r="C1942" s="1" t="n">
        <v>45225</v>
      </c>
      <c r="D1942" t="inlineStr">
        <is>
          <t>JÄMTLANDS LÄN</t>
        </is>
      </c>
      <c r="E1942" t="inlineStr">
        <is>
          <t>STRÖMSUND</t>
        </is>
      </c>
      <c r="F1942" t="inlineStr">
        <is>
          <t>SCA</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29705-2019</t>
        </is>
      </c>
      <c r="B1943" s="1" t="n">
        <v>43628</v>
      </c>
      <c r="C1943" s="1" t="n">
        <v>45225</v>
      </c>
      <c r="D1943" t="inlineStr">
        <is>
          <t>JÄMTLANDS LÄN</t>
        </is>
      </c>
      <c r="E1943" t="inlineStr">
        <is>
          <t>KROKOM</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29476-2019</t>
        </is>
      </c>
      <c r="B1944" s="1" t="n">
        <v>43629</v>
      </c>
      <c r="C1944" s="1" t="n">
        <v>45225</v>
      </c>
      <c r="D1944" t="inlineStr">
        <is>
          <t>JÄMTLANDS LÄN</t>
        </is>
      </c>
      <c r="E1944" t="inlineStr">
        <is>
          <t>BRÄCKE</t>
        </is>
      </c>
      <c r="F1944" t="inlineStr">
        <is>
          <t>SCA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29272-2019</t>
        </is>
      </c>
      <c r="B1945" s="1" t="n">
        <v>43629</v>
      </c>
      <c r="C1945" s="1" t="n">
        <v>45225</v>
      </c>
      <c r="D1945" t="inlineStr">
        <is>
          <t>JÄMTLANDS LÄN</t>
        </is>
      </c>
      <c r="E1945" t="inlineStr">
        <is>
          <t>ÅRE</t>
        </is>
      </c>
      <c r="G1945" t="n">
        <v>10.9</v>
      </c>
      <c r="H1945" t="n">
        <v>0</v>
      </c>
      <c r="I1945" t="n">
        <v>0</v>
      </c>
      <c r="J1945" t="n">
        <v>0</v>
      </c>
      <c r="K1945" t="n">
        <v>0</v>
      </c>
      <c r="L1945" t="n">
        <v>0</v>
      </c>
      <c r="M1945" t="n">
        <v>0</v>
      </c>
      <c r="N1945" t="n">
        <v>0</v>
      </c>
      <c r="O1945" t="n">
        <v>0</v>
      </c>
      <c r="P1945" t="n">
        <v>0</v>
      </c>
      <c r="Q1945" t="n">
        <v>0</v>
      </c>
      <c r="R1945" s="2" t="inlineStr"/>
    </row>
    <row r="1946" ht="15" customHeight="1">
      <c r="A1946" t="inlineStr">
        <is>
          <t>A 29359-2019</t>
        </is>
      </c>
      <c r="B1946" s="1" t="n">
        <v>43629</v>
      </c>
      <c r="C1946" s="1" t="n">
        <v>45225</v>
      </c>
      <c r="D1946" t="inlineStr">
        <is>
          <t>JÄMTLANDS LÄN</t>
        </is>
      </c>
      <c r="E1946" t="inlineStr">
        <is>
          <t>STRÖMSUND</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29378-2019</t>
        </is>
      </c>
      <c r="B1947" s="1" t="n">
        <v>43629</v>
      </c>
      <c r="C1947" s="1" t="n">
        <v>45225</v>
      </c>
      <c r="D1947" t="inlineStr">
        <is>
          <t>JÄMTLANDS LÄN</t>
        </is>
      </c>
      <c r="E1947" t="inlineStr">
        <is>
          <t>STRÖMSUND</t>
        </is>
      </c>
      <c r="G1947" t="n">
        <v>33.5</v>
      </c>
      <c r="H1947" t="n">
        <v>0</v>
      </c>
      <c r="I1947" t="n">
        <v>0</v>
      </c>
      <c r="J1947" t="n">
        <v>0</v>
      </c>
      <c r="K1947" t="n">
        <v>0</v>
      </c>
      <c r="L1947" t="n">
        <v>0</v>
      </c>
      <c r="M1947" t="n">
        <v>0</v>
      </c>
      <c r="N1947" t="n">
        <v>0</v>
      </c>
      <c r="O1947" t="n">
        <v>0</v>
      </c>
      <c r="P1947" t="n">
        <v>0</v>
      </c>
      <c r="Q1947" t="n">
        <v>0</v>
      </c>
      <c r="R1947" s="2" t="inlineStr"/>
    </row>
    <row r="1948" ht="15" customHeight="1">
      <c r="A1948" t="inlineStr">
        <is>
          <t>A 29202-2019</t>
        </is>
      </c>
      <c r="B1948" s="1" t="n">
        <v>43629</v>
      </c>
      <c r="C1948" s="1" t="n">
        <v>45225</v>
      </c>
      <c r="D1948" t="inlineStr">
        <is>
          <t>JÄMTLANDS LÄN</t>
        </is>
      </c>
      <c r="E1948" t="inlineStr">
        <is>
          <t>BERG</t>
        </is>
      </c>
      <c r="F1948" t="inlineStr">
        <is>
          <t>Sveaskog</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29263-2019</t>
        </is>
      </c>
      <c r="B1949" s="1" t="n">
        <v>43629</v>
      </c>
      <c r="C1949" s="1" t="n">
        <v>45225</v>
      </c>
      <c r="D1949" t="inlineStr">
        <is>
          <t>JÄMTLANDS LÄN</t>
        </is>
      </c>
      <c r="E1949" t="inlineStr">
        <is>
          <t>HÄRJEDALEN</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29728-2019</t>
        </is>
      </c>
      <c r="B1950" s="1" t="n">
        <v>43630</v>
      </c>
      <c r="C1950" s="1" t="n">
        <v>45225</v>
      </c>
      <c r="D1950" t="inlineStr">
        <is>
          <t>JÄMTLANDS LÄN</t>
        </is>
      </c>
      <c r="E1950" t="inlineStr">
        <is>
          <t>BERG</t>
        </is>
      </c>
      <c r="G1950" t="n">
        <v>8.1</v>
      </c>
      <c r="H1950" t="n">
        <v>0</v>
      </c>
      <c r="I1950" t="n">
        <v>0</v>
      </c>
      <c r="J1950" t="n">
        <v>0</v>
      </c>
      <c r="K1950" t="n">
        <v>0</v>
      </c>
      <c r="L1950" t="n">
        <v>0</v>
      </c>
      <c r="M1950" t="n">
        <v>0</v>
      </c>
      <c r="N1950" t="n">
        <v>0</v>
      </c>
      <c r="O1950" t="n">
        <v>0</v>
      </c>
      <c r="P1950" t="n">
        <v>0</v>
      </c>
      <c r="Q1950" t="n">
        <v>0</v>
      </c>
      <c r="R1950" s="2" t="inlineStr"/>
    </row>
    <row r="1951" ht="15" customHeight="1">
      <c r="A1951" t="inlineStr">
        <is>
          <t>A 29740-2019</t>
        </is>
      </c>
      <c r="B1951" s="1" t="n">
        <v>43630</v>
      </c>
      <c r="C1951" s="1" t="n">
        <v>45225</v>
      </c>
      <c r="D1951" t="inlineStr">
        <is>
          <t>JÄMTLANDS LÄN</t>
        </is>
      </c>
      <c r="E1951" t="inlineStr">
        <is>
          <t>STRÖMSUND</t>
        </is>
      </c>
      <c r="F1951" t="inlineStr">
        <is>
          <t>SCA</t>
        </is>
      </c>
      <c r="G1951" t="n">
        <v>62.8</v>
      </c>
      <c r="H1951" t="n">
        <v>0</v>
      </c>
      <c r="I1951" t="n">
        <v>0</v>
      </c>
      <c r="J1951" t="n">
        <v>0</v>
      </c>
      <c r="K1951" t="n">
        <v>0</v>
      </c>
      <c r="L1951" t="n">
        <v>0</v>
      </c>
      <c r="M1951" t="n">
        <v>0</v>
      </c>
      <c r="N1951" t="n">
        <v>0</v>
      </c>
      <c r="O1951" t="n">
        <v>0</v>
      </c>
      <c r="P1951" t="n">
        <v>0</v>
      </c>
      <c r="Q1951" t="n">
        <v>0</v>
      </c>
      <c r="R1951" s="2" t="inlineStr"/>
    </row>
    <row r="1952" ht="15" customHeight="1">
      <c r="A1952" t="inlineStr">
        <is>
          <t>A 29769-2019</t>
        </is>
      </c>
      <c r="B1952" s="1" t="n">
        <v>43632</v>
      </c>
      <c r="C1952" s="1" t="n">
        <v>45225</v>
      </c>
      <c r="D1952" t="inlineStr">
        <is>
          <t>JÄMTLANDS LÄN</t>
        </is>
      </c>
      <c r="E1952" t="inlineStr">
        <is>
          <t>ÅRE</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29925-2019</t>
        </is>
      </c>
      <c r="B1953" s="1" t="n">
        <v>43633</v>
      </c>
      <c r="C1953" s="1" t="n">
        <v>45225</v>
      </c>
      <c r="D1953" t="inlineStr">
        <is>
          <t>JÄMTLANDS LÄN</t>
        </is>
      </c>
      <c r="E1953" t="inlineStr">
        <is>
          <t>KROKOM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30034-2019</t>
        </is>
      </c>
      <c r="B1954" s="1" t="n">
        <v>43633</v>
      </c>
      <c r="C1954" s="1" t="n">
        <v>45225</v>
      </c>
      <c r="D1954" t="inlineStr">
        <is>
          <t>JÄMTLANDS LÄN</t>
        </is>
      </c>
      <c r="E1954" t="inlineStr">
        <is>
          <t>RAGUNDA</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30071-2019</t>
        </is>
      </c>
      <c r="B1955" s="1" t="n">
        <v>43633</v>
      </c>
      <c r="C1955" s="1" t="n">
        <v>45225</v>
      </c>
      <c r="D1955" t="inlineStr">
        <is>
          <t>JÄMTLANDS LÄN</t>
        </is>
      </c>
      <c r="E1955" t="inlineStr">
        <is>
          <t>BRÄCKE</t>
        </is>
      </c>
      <c r="F1955" t="inlineStr">
        <is>
          <t>SCA</t>
        </is>
      </c>
      <c r="G1955" t="n">
        <v>4.9</v>
      </c>
      <c r="H1955" t="n">
        <v>0</v>
      </c>
      <c r="I1955" t="n">
        <v>0</v>
      </c>
      <c r="J1955" t="n">
        <v>0</v>
      </c>
      <c r="K1955" t="n">
        <v>0</v>
      </c>
      <c r="L1955" t="n">
        <v>0</v>
      </c>
      <c r="M1955" t="n">
        <v>0</v>
      </c>
      <c r="N1955" t="n">
        <v>0</v>
      </c>
      <c r="O1955" t="n">
        <v>0</v>
      </c>
      <c r="P1955" t="n">
        <v>0</v>
      </c>
      <c r="Q1955" t="n">
        <v>0</v>
      </c>
      <c r="R1955" s="2" t="inlineStr"/>
    </row>
    <row r="1956" ht="15" customHeight="1">
      <c r="A1956" t="inlineStr">
        <is>
          <t>A 30032-2019</t>
        </is>
      </c>
      <c r="B1956" s="1" t="n">
        <v>43633</v>
      </c>
      <c r="C1956" s="1" t="n">
        <v>45225</v>
      </c>
      <c r="D1956" t="inlineStr">
        <is>
          <t>JÄMTLANDS LÄN</t>
        </is>
      </c>
      <c r="E1956" t="inlineStr">
        <is>
          <t>KROKOM</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29823-2019</t>
        </is>
      </c>
      <c r="B1957" s="1" t="n">
        <v>43633</v>
      </c>
      <c r="C1957" s="1" t="n">
        <v>45225</v>
      </c>
      <c r="D1957" t="inlineStr">
        <is>
          <t>JÄMTLANDS LÄN</t>
        </is>
      </c>
      <c r="E1957" t="inlineStr">
        <is>
          <t>KROKOM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29916-2019</t>
        </is>
      </c>
      <c r="B1958" s="1" t="n">
        <v>43633</v>
      </c>
      <c r="C1958" s="1" t="n">
        <v>45225</v>
      </c>
      <c r="D1958" t="inlineStr">
        <is>
          <t>JÄMTLANDS LÄN</t>
        </is>
      </c>
      <c r="E1958" t="inlineStr">
        <is>
          <t>ÅRE</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30076-2019</t>
        </is>
      </c>
      <c r="B1959" s="1" t="n">
        <v>43633</v>
      </c>
      <c r="C1959" s="1" t="n">
        <v>45225</v>
      </c>
      <c r="D1959" t="inlineStr">
        <is>
          <t>JÄMTLANDS LÄN</t>
        </is>
      </c>
      <c r="E1959" t="inlineStr">
        <is>
          <t>BRÄCKE</t>
        </is>
      </c>
      <c r="F1959" t="inlineStr">
        <is>
          <t>SCA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29822-2019</t>
        </is>
      </c>
      <c r="B1960" s="1" t="n">
        <v>43633</v>
      </c>
      <c r="C1960" s="1" t="n">
        <v>45225</v>
      </c>
      <c r="D1960" t="inlineStr">
        <is>
          <t>JÄMTLANDS LÄN</t>
        </is>
      </c>
      <c r="E1960" t="inlineStr">
        <is>
          <t>HÄRJEDALEN</t>
        </is>
      </c>
      <c r="G1960" t="n">
        <v>9.300000000000001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30030-2019</t>
        </is>
      </c>
      <c r="B1961" s="1" t="n">
        <v>43633</v>
      </c>
      <c r="C1961" s="1" t="n">
        <v>45225</v>
      </c>
      <c r="D1961" t="inlineStr">
        <is>
          <t>JÄMTLANDS LÄN</t>
        </is>
      </c>
      <c r="E1961" t="inlineStr">
        <is>
          <t>RAGUNDA</t>
        </is>
      </c>
      <c r="G1961" t="n">
        <v>10.6</v>
      </c>
      <c r="H1961" t="n">
        <v>0</v>
      </c>
      <c r="I1961" t="n">
        <v>0</v>
      </c>
      <c r="J1961" t="n">
        <v>0</v>
      </c>
      <c r="K1961" t="n">
        <v>0</v>
      </c>
      <c r="L1961" t="n">
        <v>0</v>
      </c>
      <c r="M1961" t="n">
        <v>0</v>
      </c>
      <c r="N1961" t="n">
        <v>0</v>
      </c>
      <c r="O1961" t="n">
        <v>0</v>
      </c>
      <c r="P1961" t="n">
        <v>0</v>
      </c>
      <c r="Q1961" t="n">
        <v>0</v>
      </c>
      <c r="R1961" s="2" t="inlineStr"/>
    </row>
    <row r="1962" ht="15" customHeight="1">
      <c r="A1962" t="inlineStr">
        <is>
          <t>A 30072-2019</t>
        </is>
      </c>
      <c r="B1962" s="1" t="n">
        <v>43633</v>
      </c>
      <c r="C1962" s="1" t="n">
        <v>45225</v>
      </c>
      <c r="D1962" t="inlineStr">
        <is>
          <t>JÄMTLANDS LÄN</t>
        </is>
      </c>
      <c r="E1962" t="inlineStr">
        <is>
          <t>BRÄCKE</t>
        </is>
      </c>
      <c r="F1962" t="inlineStr">
        <is>
          <t>Naturvårdsverket</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30378-2019</t>
        </is>
      </c>
      <c r="B1963" s="1" t="n">
        <v>43634</v>
      </c>
      <c r="C1963" s="1" t="n">
        <v>45225</v>
      </c>
      <c r="D1963" t="inlineStr">
        <is>
          <t>JÄMTLANDS LÄN</t>
        </is>
      </c>
      <c r="E1963" t="inlineStr">
        <is>
          <t>STRÖMSUND</t>
        </is>
      </c>
      <c r="F1963" t="inlineStr">
        <is>
          <t>SCA</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30138-2019</t>
        </is>
      </c>
      <c r="B1964" s="1" t="n">
        <v>43634</v>
      </c>
      <c r="C1964" s="1" t="n">
        <v>45225</v>
      </c>
      <c r="D1964" t="inlineStr">
        <is>
          <t>JÄMTLANDS LÄN</t>
        </is>
      </c>
      <c r="E1964" t="inlineStr">
        <is>
          <t>KROKOM</t>
        </is>
      </c>
      <c r="G1964" t="n">
        <v>9.800000000000001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30384-2019</t>
        </is>
      </c>
      <c r="B1965" s="1" t="n">
        <v>43634</v>
      </c>
      <c r="C1965" s="1" t="n">
        <v>45225</v>
      </c>
      <c r="D1965" t="inlineStr">
        <is>
          <t>JÄMTLANDS LÄN</t>
        </is>
      </c>
      <c r="E1965" t="inlineStr">
        <is>
          <t>ÅRE</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30139-2019</t>
        </is>
      </c>
      <c r="B1966" s="1" t="n">
        <v>43634</v>
      </c>
      <c r="C1966" s="1" t="n">
        <v>45225</v>
      </c>
      <c r="D1966" t="inlineStr">
        <is>
          <t>JÄMTLANDS LÄN</t>
        </is>
      </c>
      <c r="E1966" t="inlineStr">
        <is>
          <t>STRÖMSUND</t>
        </is>
      </c>
      <c r="F1966" t="inlineStr">
        <is>
          <t>Sveaskog</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30625-2019</t>
        </is>
      </c>
      <c r="B1967" s="1" t="n">
        <v>43635</v>
      </c>
      <c r="C1967" s="1" t="n">
        <v>45225</v>
      </c>
      <c r="D1967" t="inlineStr">
        <is>
          <t>JÄMTLANDS LÄN</t>
        </is>
      </c>
      <c r="E1967" t="inlineStr">
        <is>
          <t>BRÄCKE</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30627-2019</t>
        </is>
      </c>
      <c r="B1968" s="1" t="n">
        <v>43635</v>
      </c>
      <c r="C1968" s="1" t="n">
        <v>45225</v>
      </c>
      <c r="D1968" t="inlineStr">
        <is>
          <t>JÄMTLANDS LÄN</t>
        </is>
      </c>
      <c r="E1968" t="inlineStr">
        <is>
          <t>BRÄCKE</t>
        </is>
      </c>
      <c r="F1968" t="inlineStr">
        <is>
          <t>SCA</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31189-2019</t>
        </is>
      </c>
      <c r="B1969" s="1" t="n">
        <v>43635</v>
      </c>
      <c r="C1969" s="1" t="n">
        <v>45225</v>
      </c>
      <c r="D1969" t="inlineStr">
        <is>
          <t>JÄMTLANDS LÄN</t>
        </is>
      </c>
      <c r="E1969" t="inlineStr">
        <is>
          <t>ÖSTERSUND</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30758-2019</t>
        </is>
      </c>
      <c r="B1970" s="1" t="n">
        <v>43636</v>
      </c>
      <c r="C1970" s="1" t="n">
        <v>45225</v>
      </c>
      <c r="D1970" t="inlineStr">
        <is>
          <t>JÄMTLANDS LÄN</t>
        </is>
      </c>
      <c r="E1970" t="inlineStr">
        <is>
          <t>KROKOM</t>
        </is>
      </c>
      <c r="G1970" t="n">
        <v>6.4</v>
      </c>
      <c r="H1970" t="n">
        <v>0</v>
      </c>
      <c r="I1970" t="n">
        <v>0</v>
      </c>
      <c r="J1970" t="n">
        <v>0</v>
      </c>
      <c r="K1970" t="n">
        <v>0</v>
      </c>
      <c r="L1970" t="n">
        <v>0</v>
      </c>
      <c r="M1970" t="n">
        <v>0</v>
      </c>
      <c r="N1970" t="n">
        <v>0</v>
      </c>
      <c r="O1970" t="n">
        <v>0</v>
      </c>
      <c r="P1970" t="n">
        <v>0</v>
      </c>
      <c r="Q1970" t="n">
        <v>0</v>
      </c>
      <c r="R1970" s="2" t="inlineStr"/>
    </row>
    <row r="1971" ht="15" customHeight="1">
      <c r="A1971" t="inlineStr">
        <is>
          <t>A 30678-2019</t>
        </is>
      </c>
      <c r="B1971" s="1" t="n">
        <v>43636</v>
      </c>
      <c r="C1971" s="1" t="n">
        <v>45225</v>
      </c>
      <c r="D1971" t="inlineStr">
        <is>
          <t>JÄMTLANDS LÄN</t>
        </is>
      </c>
      <c r="E1971" t="inlineStr">
        <is>
          <t>BRÄCKE</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30915-2019</t>
        </is>
      </c>
      <c r="B1972" s="1" t="n">
        <v>43636</v>
      </c>
      <c r="C1972" s="1" t="n">
        <v>45225</v>
      </c>
      <c r="D1972" t="inlineStr">
        <is>
          <t>JÄMTLANDS LÄN</t>
        </is>
      </c>
      <c r="E1972" t="inlineStr">
        <is>
          <t>STRÖMSUND</t>
        </is>
      </c>
      <c r="F1972" t="inlineStr">
        <is>
          <t>SCA</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30946-2019</t>
        </is>
      </c>
      <c r="B1973" s="1" t="n">
        <v>43636</v>
      </c>
      <c r="C1973" s="1" t="n">
        <v>45225</v>
      </c>
      <c r="D1973" t="inlineStr">
        <is>
          <t>JÄMTLANDS LÄN</t>
        </is>
      </c>
      <c r="E1973" t="inlineStr">
        <is>
          <t>ÖSTERSUND</t>
        </is>
      </c>
      <c r="F1973" t="inlineStr">
        <is>
          <t>SCA</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30691-2019</t>
        </is>
      </c>
      <c r="B1974" s="1" t="n">
        <v>43636</v>
      </c>
      <c r="C1974" s="1" t="n">
        <v>45225</v>
      </c>
      <c r="D1974" t="inlineStr">
        <is>
          <t>JÄMTLANDS LÄN</t>
        </is>
      </c>
      <c r="E1974" t="inlineStr">
        <is>
          <t>KROKOM</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30935-2019</t>
        </is>
      </c>
      <c r="B1975" s="1" t="n">
        <v>43636</v>
      </c>
      <c r="C1975" s="1" t="n">
        <v>45225</v>
      </c>
      <c r="D1975" t="inlineStr">
        <is>
          <t>JÄMTLANDS LÄN</t>
        </is>
      </c>
      <c r="E1975" t="inlineStr">
        <is>
          <t>BRÄCKE</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31032-2019</t>
        </is>
      </c>
      <c r="B1976" s="1" t="n">
        <v>43640</v>
      </c>
      <c r="C1976" s="1" t="n">
        <v>45225</v>
      </c>
      <c r="D1976" t="inlineStr">
        <is>
          <t>JÄMTLANDS LÄN</t>
        </is>
      </c>
      <c r="E1976" t="inlineStr">
        <is>
          <t>KROKOM</t>
        </is>
      </c>
      <c r="F1976" t="inlineStr">
        <is>
          <t>Övriga Aktiebolag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31238-2019</t>
        </is>
      </c>
      <c r="B1977" s="1" t="n">
        <v>43640</v>
      </c>
      <c r="C1977" s="1" t="n">
        <v>45225</v>
      </c>
      <c r="D1977" t="inlineStr">
        <is>
          <t>JÄMTLANDS LÄN</t>
        </is>
      </c>
      <c r="E1977" t="inlineStr">
        <is>
          <t>BERG</t>
        </is>
      </c>
      <c r="F1977" t="inlineStr">
        <is>
          <t>Sveaskog</t>
        </is>
      </c>
      <c r="G1977" t="n">
        <v>9.6</v>
      </c>
      <c r="H1977" t="n">
        <v>0</v>
      </c>
      <c r="I1977" t="n">
        <v>0</v>
      </c>
      <c r="J1977" t="n">
        <v>0</v>
      </c>
      <c r="K1977" t="n">
        <v>0</v>
      </c>
      <c r="L1977" t="n">
        <v>0</v>
      </c>
      <c r="M1977" t="n">
        <v>0</v>
      </c>
      <c r="N1977" t="n">
        <v>0</v>
      </c>
      <c r="O1977" t="n">
        <v>0</v>
      </c>
      <c r="P1977" t="n">
        <v>0</v>
      </c>
      <c r="Q1977" t="n">
        <v>0</v>
      </c>
      <c r="R1977" s="2" t="inlineStr"/>
    </row>
    <row r="1978" ht="15" customHeight="1">
      <c r="A1978" t="inlineStr">
        <is>
          <t>A 31299-2019</t>
        </is>
      </c>
      <c r="B1978" s="1" t="n">
        <v>43640</v>
      </c>
      <c r="C1978" s="1" t="n">
        <v>45225</v>
      </c>
      <c r="D1978" t="inlineStr">
        <is>
          <t>JÄMTLANDS LÄN</t>
        </is>
      </c>
      <c r="E1978" t="inlineStr">
        <is>
          <t>RAGUNDA</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31071-2019</t>
        </is>
      </c>
      <c r="B1979" s="1" t="n">
        <v>43640</v>
      </c>
      <c r="C1979" s="1" t="n">
        <v>45225</v>
      </c>
      <c r="D1979" t="inlineStr">
        <is>
          <t>JÄMTLANDS LÄN</t>
        </is>
      </c>
      <c r="E1979" t="inlineStr">
        <is>
          <t>KROKOM</t>
        </is>
      </c>
      <c r="F1979" t="inlineStr">
        <is>
          <t>Övriga Aktiebolag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31621-2019</t>
        </is>
      </c>
      <c r="B1980" s="1" t="n">
        <v>43640</v>
      </c>
      <c r="C1980" s="1" t="n">
        <v>45225</v>
      </c>
      <c r="D1980" t="inlineStr">
        <is>
          <t>JÄMTLANDS LÄN</t>
        </is>
      </c>
      <c r="E1980" t="inlineStr">
        <is>
          <t>ÖSTERSUND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31206-2019</t>
        </is>
      </c>
      <c r="B1981" s="1" t="n">
        <v>43640</v>
      </c>
      <c r="C1981" s="1" t="n">
        <v>45225</v>
      </c>
      <c r="D1981" t="inlineStr">
        <is>
          <t>JÄMTLANDS LÄN</t>
        </is>
      </c>
      <c r="E1981" t="inlineStr">
        <is>
          <t>BERG</t>
        </is>
      </c>
      <c r="F1981" t="inlineStr">
        <is>
          <t>Sveaskog</t>
        </is>
      </c>
      <c r="G1981" t="n">
        <v>10.1</v>
      </c>
      <c r="H1981" t="n">
        <v>0</v>
      </c>
      <c r="I1981" t="n">
        <v>0</v>
      </c>
      <c r="J1981" t="n">
        <v>0</v>
      </c>
      <c r="K1981" t="n">
        <v>0</v>
      </c>
      <c r="L1981" t="n">
        <v>0</v>
      </c>
      <c r="M1981" t="n">
        <v>0</v>
      </c>
      <c r="N1981" t="n">
        <v>0</v>
      </c>
      <c r="O1981" t="n">
        <v>0</v>
      </c>
      <c r="P1981" t="n">
        <v>0</v>
      </c>
      <c r="Q1981" t="n">
        <v>0</v>
      </c>
      <c r="R1981" s="2" t="inlineStr"/>
    </row>
    <row r="1982" ht="15" customHeight="1">
      <c r="A1982" t="inlineStr">
        <is>
          <t>A 31291-2019</t>
        </is>
      </c>
      <c r="B1982" s="1" t="n">
        <v>43640</v>
      </c>
      <c r="C1982" s="1" t="n">
        <v>45225</v>
      </c>
      <c r="D1982" t="inlineStr">
        <is>
          <t>JÄMTLANDS LÄN</t>
        </is>
      </c>
      <c r="E1982" t="inlineStr">
        <is>
          <t>BRÄCKE</t>
        </is>
      </c>
      <c r="F1982" t="inlineStr">
        <is>
          <t>SCA</t>
        </is>
      </c>
      <c r="G1982" t="n">
        <v>18.7</v>
      </c>
      <c r="H1982" t="n">
        <v>0</v>
      </c>
      <c r="I1982" t="n">
        <v>0</v>
      </c>
      <c r="J1982" t="n">
        <v>0</v>
      </c>
      <c r="K1982" t="n">
        <v>0</v>
      </c>
      <c r="L1982" t="n">
        <v>0</v>
      </c>
      <c r="M1982" t="n">
        <v>0</v>
      </c>
      <c r="N1982" t="n">
        <v>0</v>
      </c>
      <c r="O1982" t="n">
        <v>0</v>
      </c>
      <c r="P1982" t="n">
        <v>0</v>
      </c>
      <c r="Q1982" t="n">
        <v>0</v>
      </c>
      <c r="R1982" s="2" t="inlineStr"/>
    </row>
    <row r="1983" ht="15" customHeight="1">
      <c r="A1983" t="inlineStr">
        <is>
          <t>A 31070-2019</t>
        </is>
      </c>
      <c r="B1983" s="1" t="n">
        <v>43640</v>
      </c>
      <c r="C1983" s="1" t="n">
        <v>45225</v>
      </c>
      <c r="D1983" t="inlineStr">
        <is>
          <t>JÄMTLANDS LÄN</t>
        </is>
      </c>
      <c r="E1983" t="inlineStr">
        <is>
          <t>KROKOM</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31292-2019</t>
        </is>
      </c>
      <c r="B1984" s="1" t="n">
        <v>43640</v>
      </c>
      <c r="C1984" s="1" t="n">
        <v>45225</v>
      </c>
      <c r="D1984" t="inlineStr">
        <is>
          <t>JÄMTLANDS LÄN</t>
        </is>
      </c>
      <c r="E1984" t="inlineStr">
        <is>
          <t>BRÄCKE</t>
        </is>
      </c>
      <c r="F1984" t="inlineStr">
        <is>
          <t>SCA</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31617-2019</t>
        </is>
      </c>
      <c r="B1985" s="1" t="n">
        <v>43640</v>
      </c>
      <c r="C1985" s="1" t="n">
        <v>45225</v>
      </c>
      <c r="D1985" t="inlineStr">
        <is>
          <t>JÄMTLANDS LÄN</t>
        </is>
      </c>
      <c r="E1985" t="inlineStr">
        <is>
          <t>ÖSTERSUND</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31563-2019</t>
        </is>
      </c>
      <c r="B1986" s="1" t="n">
        <v>43641</v>
      </c>
      <c r="C1986" s="1" t="n">
        <v>45225</v>
      </c>
      <c r="D1986" t="inlineStr">
        <is>
          <t>JÄMTLANDS LÄN</t>
        </is>
      </c>
      <c r="E1986" t="inlineStr">
        <is>
          <t>RAGUNDA</t>
        </is>
      </c>
      <c r="F1986" t="inlineStr">
        <is>
          <t>SCA</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31575-2019</t>
        </is>
      </c>
      <c r="B1987" s="1" t="n">
        <v>43641</v>
      </c>
      <c r="C1987" s="1" t="n">
        <v>45225</v>
      </c>
      <c r="D1987" t="inlineStr">
        <is>
          <t>JÄMTLANDS LÄN</t>
        </is>
      </c>
      <c r="E1987" t="inlineStr">
        <is>
          <t>KROKOM</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31562-2019</t>
        </is>
      </c>
      <c r="B1988" s="1" t="n">
        <v>43641</v>
      </c>
      <c r="C1988" s="1" t="n">
        <v>45225</v>
      </c>
      <c r="D1988" t="inlineStr">
        <is>
          <t>JÄMTLANDS LÄN</t>
        </is>
      </c>
      <c r="E1988" t="inlineStr">
        <is>
          <t>RAGUNDA</t>
        </is>
      </c>
      <c r="F1988" t="inlineStr">
        <is>
          <t>SCA</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31574-2019</t>
        </is>
      </c>
      <c r="B1989" s="1" t="n">
        <v>43641</v>
      </c>
      <c r="C1989" s="1" t="n">
        <v>45225</v>
      </c>
      <c r="D1989" t="inlineStr">
        <is>
          <t>JÄMTLANDS LÄN</t>
        </is>
      </c>
      <c r="E1989" t="inlineStr">
        <is>
          <t>KROKOM</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31568-2019</t>
        </is>
      </c>
      <c r="B1990" s="1" t="n">
        <v>43641</v>
      </c>
      <c r="C1990" s="1" t="n">
        <v>45225</v>
      </c>
      <c r="D1990" t="inlineStr">
        <is>
          <t>JÄMTLANDS LÄN</t>
        </is>
      </c>
      <c r="E1990" t="inlineStr">
        <is>
          <t>BERG</t>
        </is>
      </c>
      <c r="F1990" t="inlineStr">
        <is>
          <t>SCA</t>
        </is>
      </c>
      <c r="G1990" t="n">
        <v>16.4</v>
      </c>
      <c r="H1990" t="n">
        <v>0</v>
      </c>
      <c r="I1990" t="n">
        <v>0</v>
      </c>
      <c r="J1990" t="n">
        <v>0</v>
      </c>
      <c r="K1990" t="n">
        <v>0</v>
      </c>
      <c r="L1990" t="n">
        <v>0</v>
      </c>
      <c r="M1990" t="n">
        <v>0</v>
      </c>
      <c r="N1990" t="n">
        <v>0</v>
      </c>
      <c r="O1990" t="n">
        <v>0</v>
      </c>
      <c r="P1990" t="n">
        <v>0</v>
      </c>
      <c r="Q1990" t="n">
        <v>0</v>
      </c>
      <c r="R1990" s="2" t="inlineStr"/>
    </row>
    <row r="1991" ht="15" customHeight="1">
      <c r="A1991" t="inlineStr">
        <is>
          <t>A 32053-2019</t>
        </is>
      </c>
      <c r="B1991" s="1" t="n">
        <v>43642</v>
      </c>
      <c r="C1991" s="1" t="n">
        <v>45225</v>
      </c>
      <c r="D1991" t="inlineStr">
        <is>
          <t>JÄMTLANDS LÄN</t>
        </is>
      </c>
      <c r="E1991" t="inlineStr">
        <is>
          <t>KROKOM</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31911-2019</t>
        </is>
      </c>
      <c r="B1992" s="1" t="n">
        <v>43642</v>
      </c>
      <c r="C1992" s="1" t="n">
        <v>45225</v>
      </c>
      <c r="D1992" t="inlineStr">
        <is>
          <t>JÄMTLANDS LÄN</t>
        </is>
      </c>
      <c r="E1992" t="inlineStr">
        <is>
          <t>KROKOM</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32123-2019</t>
        </is>
      </c>
      <c r="B1993" s="1" t="n">
        <v>43643</v>
      </c>
      <c r="C1993" s="1" t="n">
        <v>45225</v>
      </c>
      <c r="D1993" t="inlineStr">
        <is>
          <t>JÄMTLANDS LÄN</t>
        </is>
      </c>
      <c r="E1993" t="inlineStr">
        <is>
          <t>BERG</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32211-2019</t>
        </is>
      </c>
      <c r="B1994" s="1" t="n">
        <v>43643</v>
      </c>
      <c r="C1994" s="1" t="n">
        <v>45225</v>
      </c>
      <c r="D1994" t="inlineStr">
        <is>
          <t>JÄMTLANDS LÄN</t>
        </is>
      </c>
      <c r="E1994" t="inlineStr">
        <is>
          <t>RAGUNDA</t>
        </is>
      </c>
      <c r="F1994" t="inlineStr">
        <is>
          <t>SCA</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32156-2019</t>
        </is>
      </c>
      <c r="B1995" s="1" t="n">
        <v>43643</v>
      </c>
      <c r="C1995" s="1" t="n">
        <v>45225</v>
      </c>
      <c r="D1995" t="inlineStr">
        <is>
          <t>JÄMTLANDS LÄN</t>
        </is>
      </c>
      <c r="E1995" t="inlineStr">
        <is>
          <t>BERG</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32121-2019</t>
        </is>
      </c>
      <c r="B1996" s="1" t="n">
        <v>43643</v>
      </c>
      <c r="C1996" s="1" t="n">
        <v>45225</v>
      </c>
      <c r="D1996" t="inlineStr">
        <is>
          <t>JÄMTLANDS LÄN</t>
        </is>
      </c>
      <c r="E1996" t="inlineStr">
        <is>
          <t>BERG</t>
        </is>
      </c>
      <c r="F1996" t="inlineStr">
        <is>
          <t>Sveaskog</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32482-2019</t>
        </is>
      </c>
      <c r="B1997" s="1" t="n">
        <v>43644</v>
      </c>
      <c r="C1997" s="1" t="n">
        <v>45225</v>
      </c>
      <c r="D1997" t="inlineStr">
        <is>
          <t>JÄMTLANDS LÄN</t>
        </is>
      </c>
      <c r="E1997" t="inlineStr">
        <is>
          <t>STRÖMSUND</t>
        </is>
      </c>
      <c r="F1997" t="inlineStr">
        <is>
          <t>SCA</t>
        </is>
      </c>
      <c r="G1997" t="n">
        <v>8.4</v>
      </c>
      <c r="H1997" t="n">
        <v>0</v>
      </c>
      <c r="I1997" t="n">
        <v>0</v>
      </c>
      <c r="J1997" t="n">
        <v>0</v>
      </c>
      <c r="K1997" t="n">
        <v>0</v>
      </c>
      <c r="L1997" t="n">
        <v>0</v>
      </c>
      <c r="M1997" t="n">
        <v>0</v>
      </c>
      <c r="N1997" t="n">
        <v>0</v>
      </c>
      <c r="O1997" t="n">
        <v>0</v>
      </c>
      <c r="P1997" t="n">
        <v>0</v>
      </c>
      <c r="Q1997" t="n">
        <v>0</v>
      </c>
      <c r="R1997" s="2" t="inlineStr"/>
    </row>
    <row r="1998" ht="15" customHeight="1">
      <c r="A1998" t="inlineStr">
        <is>
          <t>A 34618-2019</t>
        </is>
      </c>
      <c r="B1998" s="1" t="n">
        <v>43647</v>
      </c>
      <c r="C1998" s="1" t="n">
        <v>45225</v>
      </c>
      <c r="D1998" t="inlineStr">
        <is>
          <t>JÄMTLANDS LÄN</t>
        </is>
      </c>
      <c r="E1998" t="inlineStr">
        <is>
          <t>HÄRJEDALEN</t>
        </is>
      </c>
      <c r="F1998" t="inlineStr">
        <is>
          <t>SCA</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32572-2019</t>
        </is>
      </c>
      <c r="B1999" s="1" t="n">
        <v>43647</v>
      </c>
      <c r="C1999" s="1" t="n">
        <v>45225</v>
      </c>
      <c r="D1999" t="inlineStr">
        <is>
          <t>JÄMTLANDS LÄN</t>
        </is>
      </c>
      <c r="E1999" t="inlineStr">
        <is>
          <t>BRÄCKE</t>
        </is>
      </c>
      <c r="F1999" t="inlineStr">
        <is>
          <t>Övriga Aktiebolag</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32739-2019</t>
        </is>
      </c>
      <c r="B2000" s="1" t="n">
        <v>43647</v>
      </c>
      <c r="C2000" s="1" t="n">
        <v>45225</v>
      </c>
      <c r="D2000" t="inlineStr">
        <is>
          <t>JÄMTLANDS LÄN</t>
        </is>
      </c>
      <c r="E2000" t="inlineStr">
        <is>
          <t>STRÖMSUND</t>
        </is>
      </c>
      <c r="F2000" t="inlineStr">
        <is>
          <t>SCA</t>
        </is>
      </c>
      <c r="G2000" t="n">
        <v>174.6</v>
      </c>
      <c r="H2000" t="n">
        <v>0</v>
      </c>
      <c r="I2000" t="n">
        <v>0</v>
      </c>
      <c r="J2000" t="n">
        <v>0</v>
      </c>
      <c r="K2000" t="n">
        <v>0</v>
      </c>
      <c r="L2000" t="n">
        <v>0</v>
      </c>
      <c r="M2000" t="n">
        <v>0</v>
      </c>
      <c r="N2000" t="n">
        <v>0</v>
      </c>
      <c r="O2000" t="n">
        <v>0</v>
      </c>
      <c r="P2000" t="n">
        <v>0</v>
      </c>
      <c r="Q2000" t="n">
        <v>0</v>
      </c>
      <c r="R2000" s="2" t="inlineStr"/>
    </row>
    <row r="2001" ht="15" customHeight="1">
      <c r="A2001" t="inlineStr">
        <is>
          <t>A 32748-2019</t>
        </is>
      </c>
      <c r="B2001" s="1" t="n">
        <v>43647</v>
      </c>
      <c r="C2001" s="1" t="n">
        <v>45225</v>
      </c>
      <c r="D2001" t="inlineStr">
        <is>
          <t>JÄMTLANDS LÄN</t>
        </is>
      </c>
      <c r="E2001" t="inlineStr">
        <is>
          <t>STRÖMSUND</t>
        </is>
      </c>
      <c r="F2001" t="inlineStr">
        <is>
          <t>SCA</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32878-2019</t>
        </is>
      </c>
      <c r="B2002" s="1" t="n">
        <v>43648</v>
      </c>
      <c r="C2002" s="1" t="n">
        <v>45225</v>
      </c>
      <c r="D2002" t="inlineStr">
        <is>
          <t>JÄMTLANDS LÄN</t>
        </is>
      </c>
      <c r="E2002" t="inlineStr">
        <is>
          <t>HÄRJEDALEN</t>
        </is>
      </c>
      <c r="F2002" t="inlineStr">
        <is>
          <t>Övriga Aktiebolag</t>
        </is>
      </c>
      <c r="G2002" t="n">
        <v>91.8</v>
      </c>
      <c r="H2002" t="n">
        <v>0</v>
      </c>
      <c r="I2002" t="n">
        <v>0</v>
      </c>
      <c r="J2002" t="n">
        <v>0</v>
      </c>
      <c r="K2002" t="n">
        <v>0</v>
      </c>
      <c r="L2002" t="n">
        <v>0</v>
      </c>
      <c r="M2002" t="n">
        <v>0</v>
      </c>
      <c r="N2002" t="n">
        <v>0</v>
      </c>
      <c r="O2002" t="n">
        <v>0</v>
      </c>
      <c r="P2002" t="n">
        <v>0</v>
      </c>
      <c r="Q2002" t="n">
        <v>0</v>
      </c>
      <c r="R2002" s="2" t="inlineStr"/>
    </row>
    <row r="2003" ht="15" customHeight="1">
      <c r="A2003" t="inlineStr">
        <is>
          <t>A 32973-2019</t>
        </is>
      </c>
      <c r="B2003" s="1" t="n">
        <v>43648</v>
      </c>
      <c r="C2003" s="1" t="n">
        <v>45225</v>
      </c>
      <c r="D2003" t="inlineStr">
        <is>
          <t>JÄMTLANDS LÄN</t>
        </is>
      </c>
      <c r="E2003" t="inlineStr">
        <is>
          <t>STRÖMSUND</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32975-2019</t>
        </is>
      </c>
      <c r="B2004" s="1" t="n">
        <v>43648</v>
      </c>
      <c r="C2004" s="1" t="n">
        <v>45225</v>
      </c>
      <c r="D2004" t="inlineStr">
        <is>
          <t>JÄMTLANDS LÄN</t>
        </is>
      </c>
      <c r="E2004" t="inlineStr">
        <is>
          <t>STRÖMSUND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32971-2019</t>
        </is>
      </c>
      <c r="B2005" s="1" t="n">
        <v>43648</v>
      </c>
      <c r="C2005" s="1" t="n">
        <v>45225</v>
      </c>
      <c r="D2005" t="inlineStr">
        <is>
          <t>JÄMTLANDS LÄN</t>
        </is>
      </c>
      <c r="E2005" t="inlineStr">
        <is>
          <t>STRÖMSUND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34658-2019</t>
        </is>
      </c>
      <c r="B2006" s="1" t="n">
        <v>43648</v>
      </c>
      <c r="C2006" s="1" t="n">
        <v>45225</v>
      </c>
      <c r="D2006" t="inlineStr">
        <is>
          <t>JÄMTLANDS LÄN</t>
        </is>
      </c>
      <c r="E2006" t="inlineStr">
        <is>
          <t>BRÄCKE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32974-2019</t>
        </is>
      </c>
      <c r="B2007" s="1" t="n">
        <v>43648</v>
      </c>
      <c r="C2007" s="1" t="n">
        <v>45225</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33015-2019</t>
        </is>
      </c>
      <c r="B2008" s="1" t="n">
        <v>43649</v>
      </c>
      <c r="C2008" s="1" t="n">
        <v>45225</v>
      </c>
      <c r="D2008" t="inlineStr">
        <is>
          <t>JÄMTLANDS LÄN</t>
        </is>
      </c>
      <c r="E2008" t="inlineStr">
        <is>
          <t>KROKOM</t>
        </is>
      </c>
      <c r="F2008" t="inlineStr">
        <is>
          <t>Övriga Aktiebolag</t>
        </is>
      </c>
      <c r="G2008" t="n">
        <v>12.7</v>
      </c>
      <c r="H2008" t="n">
        <v>0</v>
      </c>
      <c r="I2008" t="n">
        <v>0</v>
      </c>
      <c r="J2008" t="n">
        <v>0</v>
      </c>
      <c r="K2008" t="n">
        <v>0</v>
      </c>
      <c r="L2008" t="n">
        <v>0</v>
      </c>
      <c r="M2008" t="n">
        <v>0</v>
      </c>
      <c r="N2008" t="n">
        <v>0</v>
      </c>
      <c r="O2008" t="n">
        <v>0</v>
      </c>
      <c r="P2008" t="n">
        <v>0</v>
      </c>
      <c r="Q2008" t="n">
        <v>0</v>
      </c>
      <c r="R2008" s="2" t="inlineStr"/>
    </row>
    <row r="2009" ht="15" customHeight="1">
      <c r="A2009" t="inlineStr">
        <is>
          <t>A 33222-2019</t>
        </is>
      </c>
      <c r="B2009" s="1" t="n">
        <v>43649</v>
      </c>
      <c r="C2009" s="1" t="n">
        <v>45225</v>
      </c>
      <c r="D2009" t="inlineStr">
        <is>
          <t>JÄMTLANDS LÄN</t>
        </is>
      </c>
      <c r="E2009" t="inlineStr">
        <is>
          <t>BRÄCKE</t>
        </is>
      </c>
      <c r="F2009" t="inlineStr">
        <is>
          <t>SCA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33001-2019</t>
        </is>
      </c>
      <c r="B2010" s="1" t="n">
        <v>43649</v>
      </c>
      <c r="C2010" s="1" t="n">
        <v>45225</v>
      </c>
      <c r="D2010" t="inlineStr">
        <is>
          <t>JÄMTLANDS LÄN</t>
        </is>
      </c>
      <c r="E2010" t="inlineStr">
        <is>
          <t>KROKOM</t>
        </is>
      </c>
      <c r="F2010" t="inlineStr">
        <is>
          <t>Övriga Aktiebolag</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34758-2019</t>
        </is>
      </c>
      <c r="B2011" s="1" t="n">
        <v>43649</v>
      </c>
      <c r="C2011" s="1" t="n">
        <v>45225</v>
      </c>
      <c r="D2011" t="inlineStr">
        <is>
          <t>JÄMTLANDS LÄN</t>
        </is>
      </c>
      <c r="E2011" t="inlineStr">
        <is>
          <t>STRÖMSUND</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33341-2019</t>
        </is>
      </c>
      <c r="B2012" s="1" t="n">
        <v>43650</v>
      </c>
      <c r="C2012" s="1" t="n">
        <v>45225</v>
      </c>
      <c r="D2012" t="inlineStr">
        <is>
          <t>JÄMTLANDS LÄN</t>
        </is>
      </c>
      <c r="E2012" t="inlineStr">
        <is>
          <t>RAGUNDA</t>
        </is>
      </c>
      <c r="F2012" t="inlineStr">
        <is>
          <t>Kommuner</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33360-2019</t>
        </is>
      </c>
      <c r="B2013" s="1" t="n">
        <v>43650</v>
      </c>
      <c r="C2013" s="1" t="n">
        <v>45225</v>
      </c>
      <c r="D2013" t="inlineStr">
        <is>
          <t>JÄMTLANDS LÄN</t>
        </is>
      </c>
      <c r="E2013" t="inlineStr">
        <is>
          <t>KROKOM</t>
        </is>
      </c>
      <c r="G2013" t="n">
        <v>15.8</v>
      </c>
      <c r="H2013" t="n">
        <v>0</v>
      </c>
      <c r="I2013" t="n">
        <v>0</v>
      </c>
      <c r="J2013" t="n">
        <v>0</v>
      </c>
      <c r="K2013" t="n">
        <v>0</v>
      </c>
      <c r="L2013" t="n">
        <v>0</v>
      </c>
      <c r="M2013" t="n">
        <v>0</v>
      </c>
      <c r="N2013" t="n">
        <v>0</v>
      </c>
      <c r="O2013" t="n">
        <v>0</v>
      </c>
      <c r="P2013" t="n">
        <v>0</v>
      </c>
      <c r="Q2013" t="n">
        <v>0</v>
      </c>
      <c r="R2013" s="2" t="inlineStr"/>
    </row>
    <row r="2014" ht="15" customHeight="1">
      <c r="A2014" t="inlineStr">
        <is>
          <t>A 34903-2019</t>
        </is>
      </c>
      <c r="B2014" s="1" t="n">
        <v>43650</v>
      </c>
      <c r="C2014" s="1" t="n">
        <v>45225</v>
      </c>
      <c r="D2014" t="inlineStr">
        <is>
          <t>JÄMTLANDS LÄN</t>
        </is>
      </c>
      <c r="E2014" t="inlineStr">
        <is>
          <t>ÖSTERSUND</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33379-2019</t>
        </is>
      </c>
      <c r="B2015" s="1" t="n">
        <v>43650</v>
      </c>
      <c r="C2015" s="1" t="n">
        <v>45225</v>
      </c>
      <c r="D2015" t="inlineStr">
        <is>
          <t>JÄMTLANDS LÄN</t>
        </is>
      </c>
      <c r="E2015" t="inlineStr">
        <is>
          <t>BRÄCKE</t>
        </is>
      </c>
      <c r="F2015" t="inlineStr">
        <is>
          <t>Övriga Aktiebolag</t>
        </is>
      </c>
      <c r="G2015" t="n">
        <v>32.7</v>
      </c>
      <c r="H2015" t="n">
        <v>0</v>
      </c>
      <c r="I2015" t="n">
        <v>0</v>
      </c>
      <c r="J2015" t="n">
        <v>0</v>
      </c>
      <c r="K2015" t="n">
        <v>0</v>
      </c>
      <c r="L2015" t="n">
        <v>0</v>
      </c>
      <c r="M2015" t="n">
        <v>0</v>
      </c>
      <c r="N2015" t="n">
        <v>0</v>
      </c>
      <c r="O2015" t="n">
        <v>0</v>
      </c>
      <c r="P2015" t="n">
        <v>0</v>
      </c>
      <c r="Q2015" t="n">
        <v>0</v>
      </c>
      <c r="R2015" s="2" t="inlineStr"/>
    </row>
    <row r="2016" ht="15" customHeight="1">
      <c r="A2016" t="inlineStr">
        <is>
          <t>A 35264-2019</t>
        </is>
      </c>
      <c r="B2016" s="1" t="n">
        <v>43651</v>
      </c>
      <c r="C2016" s="1" t="n">
        <v>45225</v>
      </c>
      <c r="D2016" t="inlineStr">
        <is>
          <t>JÄMTLANDS LÄN</t>
        </is>
      </c>
      <c r="E2016" t="inlineStr">
        <is>
          <t>KROKOM</t>
        </is>
      </c>
      <c r="G2016" t="n">
        <v>10</v>
      </c>
      <c r="H2016" t="n">
        <v>0</v>
      </c>
      <c r="I2016" t="n">
        <v>0</v>
      </c>
      <c r="J2016" t="n">
        <v>0</v>
      </c>
      <c r="K2016" t="n">
        <v>0</v>
      </c>
      <c r="L2016" t="n">
        <v>0</v>
      </c>
      <c r="M2016" t="n">
        <v>0</v>
      </c>
      <c r="N2016" t="n">
        <v>0</v>
      </c>
      <c r="O2016" t="n">
        <v>0</v>
      </c>
      <c r="P2016" t="n">
        <v>0</v>
      </c>
      <c r="Q2016" t="n">
        <v>0</v>
      </c>
      <c r="R2016" s="2" t="inlineStr"/>
    </row>
    <row r="2017" ht="15" customHeight="1">
      <c r="A2017" t="inlineStr">
        <is>
          <t>A 35337-2019</t>
        </is>
      </c>
      <c r="B2017" s="1" t="n">
        <v>43651</v>
      </c>
      <c r="C2017" s="1" t="n">
        <v>45225</v>
      </c>
      <c r="D2017" t="inlineStr">
        <is>
          <t>JÄMTLANDS LÄN</t>
        </is>
      </c>
      <c r="E2017" t="inlineStr">
        <is>
          <t>KROKOM</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33552-2019</t>
        </is>
      </c>
      <c r="B2018" s="1" t="n">
        <v>43651</v>
      </c>
      <c r="C2018" s="1" t="n">
        <v>45225</v>
      </c>
      <c r="D2018" t="inlineStr">
        <is>
          <t>JÄMTLANDS LÄN</t>
        </is>
      </c>
      <c r="E2018" t="inlineStr">
        <is>
          <t>STRÖMSUND</t>
        </is>
      </c>
      <c r="F2018" t="inlineStr">
        <is>
          <t>Holmen skog AB</t>
        </is>
      </c>
      <c r="G2018" t="n">
        <v>15.9</v>
      </c>
      <c r="H2018" t="n">
        <v>0</v>
      </c>
      <c r="I2018" t="n">
        <v>0</v>
      </c>
      <c r="J2018" t="n">
        <v>0</v>
      </c>
      <c r="K2018" t="n">
        <v>0</v>
      </c>
      <c r="L2018" t="n">
        <v>0</v>
      </c>
      <c r="M2018" t="n">
        <v>0</v>
      </c>
      <c r="N2018" t="n">
        <v>0</v>
      </c>
      <c r="O2018" t="n">
        <v>0</v>
      </c>
      <c r="P2018" t="n">
        <v>0</v>
      </c>
      <c r="Q2018" t="n">
        <v>0</v>
      </c>
      <c r="R2018" s="2" t="inlineStr"/>
    </row>
    <row r="2019" ht="15" customHeight="1">
      <c r="A2019" t="inlineStr">
        <is>
          <t>A 33701-2019</t>
        </is>
      </c>
      <c r="B2019" s="1" t="n">
        <v>43651</v>
      </c>
      <c r="C2019" s="1" t="n">
        <v>45225</v>
      </c>
      <c r="D2019" t="inlineStr">
        <is>
          <t>JÄMTLANDS LÄN</t>
        </is>
      </c>
      <c r="E2019" t="inlineStr">
        <is>
          <t>STRÖMSUND</t>
        </is>
      </c>
      <c r="F2019" t="inlineStr">
        <is>
          <t>Holmen skog AB</t>
        </is>
      </c>
      <c r="G2019" t="n">
        <v>21.7</v>
      </c>
      <c r="H2019" t="n">
        <v>0</v>
      </c>
      <c r="I2019" t="n">
        <v>0</v>
      </c>
      <c r="J2019" t="n">
        <v>0</v>
      </c>
      <c r="K2019" t="n">
        <v>0</v>
      </c>
      <c r="L2019" t="n">
        <v>0</v>
      </c>
      <c r="M2019" t="n">
        <v>0</v>
      </c>
      <c r="N2019" t="n">
        <v>0</v>
      </c>
      <c r="O2019" t="n">
        <v>0</v>
      </c>
      <c r="P2019" t="n">
        <v>0</v>
      </c>
      <c r="Q2019" t="n">
        <v>0</v>
      </c>
      <c r="R2019" s="2" t="inlineStr"/>
    </row>
    <row r="2020" ht="15" customHeight="1">
      <c r="A2020" t="inlineStr">
        <is>
          <t>A 33830-2019</t>
        </is>
      </c>
      <c r="B2020" s="1" t="n">
        <v>43651</v>
      </c>
      <c r="C2020" s="1" t="n">
        <v>45225</v>
      </c>
      <c r="D2020" t="inlineStr">
        <is>
          <t>JÄMTLANDS LÄN</t>
        </is>
      </c>
      <c r="E2020" t="inlineStr">
        <is>
          <t>BRÄCKE</t>
        </is>
      </c>
      <c r="F2020" t="inlineStr">
        <is>
          <t>SCA</t>
        </is>
      </c>
      <c r="G2020" t="n">
        <v>6.7</v>
      </c>
      <c r="H2020" t="n">
        <v>0</v>
      </c>
      <c r="I2020" t="n">
        <v>0</v>
      </c>
      <c r="J2020" t="n">
        <v>0</v>
      </c>
      <c r="K2020" t="n">
        <v>0</v>
      </c>
      <c r="L2020" t="n">
        <v>0</v>
      </c>
      <c r="M2020" t="n">
        <v>0</v>
      </c>
      <c r="N2020" t="n">
        <v>0</v>
      </c>
      <c r="O2020" t="n">
        <v>0</v>
      </c>
      <c r="P2020" t="n">
        <v>0</v>
      </c>
      <c r="Q2020" t="n">
        <v>0</v>
      </c>
      <c r="R2020" s="2" t="inlineStr"/>
    </row>
    <row r="2021" ht="15" customHeight="1">
      <c r="A2021" t="inlineStr">
        <is>
          <t>A 35266-2019</t>
        </is>
      </c>
      <c r="B2021" s="1" t="n">
        <v>43651</v>
      </c>
      <c r="C2021" s="1" t="n">
        <v>45225</v>
      </c>
      <c r="D2021" t="inlineStr">
        <is>
          <t>JÄMTLANDS LÄN</t>
        </is>
      </c>
      <c r="E2021" t="inlineStr">
        <is>
          <t>KROKOM</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35339-2019</t>
        </is>
      </c>
      <c r="B2022" s="1" t="n">
        <v>43651</v>
      </c>
      <c r="C2022" s="1" t="n">
        <v>45225</v>
      </c>
      <c r="D2022" t="inlineStr">
        <is>
          <t>JÄMTLANDS LÄN</t>
        </is>
      </c>
      <c r="E2022" t="inlineStr">
        <is>
          <t>KROKOM</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33496-2019</t>
        </is>
      </c>
      <c r="B2023" s="1" t="n">
        <v>43651</v>
      </c>
      <c r="C2023" s="1" t="n">
        <v>45225</v>
      </c>
      <c r="D2023" t="inlineStr">
        <is>
          <t>JÄMTLANDS LÄN</t>
        </is>
      </c>
      <c r="E2023" t="inlineStr">
        <is>
          <t>HÄRJEDALEN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35466-2019</t>
        </is>
      </c>
      <c r="B2024" s="1" t="n">
        <v>43651</v>
      </c>
      <c r="C2024" s="1" t="n">
        <v>45225</v>
      </c>
      <c r="D2024" t="inlineStr">
        <is>
          <t>JÄMTLANDS LÄN</t>
        </is>
      </c>
      <c r="E2024" t="inlineStr">
        <is>
          <t>RAGUNDA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33538-2019</t>
        </is>
      </c>
      <c r="B2025" s="1" t="n">
        <v>43651</v>
      </c>
      <c r="C2025" s="1" t="n">
        <v>45225</v>
      </c>
      <c r="D2025" t="inlineStr">
        <is>
          <t>JÄMTLANDS LÄN</t>
        </is>
      </c>
      <c r="E2025" t="inlineStr">
        <is>
          <t>STRÖMSUND</t>
        </is>
      </c>
      <c r="F2025" t="inlineStr">
        <is>
          <t>Holmen skog AB</t>
        </is>
      </c>
      <c r="G2025" t="n">
        <v>15.6</v>
      </c>
      <c r="H2025" t="n">
        <v>0</v>
      </c>
      <c r="I2025" t="n">
        <v>0</v>
      </c>
      <c r="J2025" t="n">
        <v>0</v>
      </c>
      <c r="K2025" t="n">
        <v>0</v>
      </c>
      <c r="L2025" t="n">
        <v>0</v>
      </c>
      <c r="M2025" t="n">
        <v>0</v>
      </c>
      <c r="N2025" t="n">
        <v>0</v>
      </c>
      <c r="O2025" t="n">
        <v>0</v>
      </c>
      <c r="P2025" t="n">
        <v>0</v>
      </c>
      <c r="Q2025" t="n">
        <v>0</v>
      </c>
      <c r="R2025" s="2" t="inlineStr"/>
    </row>
    <row r="2026" ht="15" customHeight="1">
      <c r="A2026" t="inlineStr">
        <is>
          <t>A 33825-2019</t>
        </is>
      </c>
      <c r="B2026" s="1" t="n">
        <v>43651</v>
      </c>
      <c r="C2026" s="1" t="n">
        <v>45225</v>
      </c>
      <c r="D2026" t="inlineStr">
        <is>
          <t>JÄMTLANDS LÄN</t>
        </is>
      </c>
      <c r="E2026" t="inlineStr">
        <is>
          <t>STRÖMSUND</t>
        </is>
      </c>
      <c r="F2026" t="inlineStr">
        <is>
          <t>SCA</t>
        </is>
      </c>
      <c r="G2026" t="n">
        <v>15.6</v>
      </c>
      <c r="H2026" t="n">
        <v>0</v>
      </c>
      <c r="I2026" t="n">
        <v>0</v>
      </c>
      <c r="J2026" t="n">
        <v>0</v>
      </c>
      <c r="K2026" t="n">
        <v>0</v>
      </c>
      <c r="L2026" t="n">
        <v>0</v>
      </c>
      <c r="M2026" t="n">
        <v>0</v>
      </c>
      <c r="N2026" t="n">
        <v>0</v>
      </c>
      <c r="O2026" t="n">
        <v>0</v>
      </c>
      <c r="P2026" t="n">
        <v>0</v>
      </c>
      <c r="Q2026" t="n">
        <v>0</v>
      </c>
      <c r="R2026" s="2" t="inlineStr"/>
    </row>
    <row r="2027" ht="15" customHeight="1">
      <c r="A2027" t="inlineStr">
        <is>
          <t>A 35288-2019</t>
        </is>
      </c>
      <c r="B2027" s="1" t="n">
        <v>43651</v>
      </c>
      <c r="C2027" s="1" t="n">
        <v>45225</v>
      </c>
      <c r="D2027" t="inlineStr">
        <is>
          <t>JÄMTLANDS LÄN</t>
        </is>
      </c>
      <c r="E2027" t="inlineStr">
        <is>
          <t>KROKOM</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35500-2019</t>
        </is>
      </c>
      <c r="B2028" s="1" t="n">
        <v>43651</v>
      </c>
      <c r="C2028" s="1" t="n">
        <v>45225</v>
      </c>
      <c r="D2028" t="inlineStr">
        <is>
          <t>JÄMTLANDS LÄN</t>
        </is>
      </c>
      <c r="E2028" t="inlineStr">
        <is>
          <t>ÖSTERSUND</t>
        </is>
      </c>
      <c r="F2028" t="inlineStr">
        <is>
          <t>SCA</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33856-2019</t>
        </is>
      </c>
      <c r="B2029" s="1" t="n">
        <v>43652</v>
      </c>
      <c r="C2029" s="1" t="n">
        <v>45225</v>
      </c>
      <c r="D2029" t="inlineStr">
        <is>
          <t>JÄMTLANDS LÄN</t>
        </is>
      </c>
      <c r="E2029" t="inlineStr">
        <is>
          <t>ÅRE</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34119-2019</t>
        </is>
      </c>
      <c r="B2030" s="1" t="n">
        <v>43654</v>
      </c>
      <c r="C2030" s="1" t="n">
        <v>45225</v>
      </c>
      <c r="D2030" t="inlineStr">
        <is>
          <t>JÄMTLANDS LÄN</t>
        </is>
      </c>
      <c r="E2030" t="inlineStr">
        <is>
          <t>RAGUNDA</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34065-2019</t>
        </is>
      </c>
      <c r="B2031" s="1" t="n">
        <v>43654</v>
      </c>
      <c r="C2031" s="1" t="n">
        <v>45225</v>
      </c>
      <c r="D2031" t="inlineStr">
        <is>
          <t>JÄMTLANDS LÄN</t>
        </is>
      </c>
      <c r="E2031" t="inlineStr">
        <is>
          <t>KROKOM</t>
        </is>
      </c>
      <c r="G2031" t="n">
        <v>12.3</v>
      </c>
      <c r="H2031" t="n">
        <v>0</v>
      </c>
      <c r="I2031" t="n">
        <v>0</v>
      </c>
      <c r="J2031" t="n">
        <v>0</v>
      </c>
      <c r="K2031" t="n">
        <v>0</v>
      </c>
      <c r="L2031" t="n">
        <v>0</v>
      </c>
      <c r="M2031" t="n">
        <v>0</v>
      </c>
      <c r="N2031" t="n">
        <v>0</v>
      </c>
      <c r="O2031" t="n">
        <v>0</v>
      </c>
      <c r="P2031" t="n">
        <v>0</v>
      </c>
      <c r="Q2031" t="n">
        <v>0</v>
      </c>
      <c r="R2031" s="2" t="inlineStr"/>
    </row>
    <row r="2032" ht="15" customHeight="1">
      <c r="A2032" t="inlineStr">
        <is>
          <t>A 34103-2019</t>
        </is>
      </c>
      <c r="B2032" s="1" t="n">
        <v>43654</v>
      </c>
      <c r="C2032" s="1" t="n">
        <v>45225</v>
      </c>
      <c r="D2032" t="inlineStr">
        <is>
          <t>JÄMTLANDS LÄN</t>
        </is>
      </c>
      <c r="E2032" t="inlineStr">
        <is>
          <t>BRÄCKE</t>
        </is>
      </c>
      <c r="F2032" t="inlineStr">
        <is>
          <t>SCA</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34109-2019</t>
        </is>
      </c>
      <c r="B2033" s="1" t="n">
        <v>43654</v>
      </c>
      <c r="C2033" s="1" t="n">
        <v>45225</v>
      </c>
      <c r="D2033" t="inlineStr">
        <is>
          <t>JÄMTLANDS LÄN</t>
        </is>
      </c>
      <c r="E2033" t="inlineStr">
        <is>
          <t>ÖSTERSUND</t>
        </is>
      </c>
      <c r="F2033" t="inlineStr">
        <is>
          <t>SCA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34125-2019</t>
        </is>
      </c>
      <c r="B2034" s="1" t="n">
        <v>43654</v>
      </c>
      <c r="C2034" s="1" t="n">
        <v>45225</v>
      </c>
      <c r="D2034" t="inlineStr">
        <is>
          <t>JÄMTLANDS LÄN</t>
        </is>
      </c>
      <c r="E2034" t="inlineStr">
        <is>
          <t>STRÖMSUND</t>
        </is>
      </c>
      <c r="F2034" t="inlineStr">
        <is>
          <t>SCA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34121-2019</t>
        </is>
      </c>
      <c r="B2035" s="1" t="n">
        <v>43654</v>
      </c>
      <c r="C2035" s="1" t="n">
        <v>45225</v>
      </c>
      <c r="D2035" t="inlineStr">
        <is>
          <t>JÄMTLANDS LÄN</t>
        </is>
      </c>
      <c r="E2035" t="inlineStr">
        <is>
          <t>RAGUNDA</t>
        </is>
      </c>
      <c r="F2035" t="inlineStr">
        <is>
          <t>SCA</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35535-2019</t>
        </is>
      </c>
      <c r="B2036" s="1" t="n">
        <v>43654</v>
      </c>
      <c r="C2036" s="1" t="n">
        <v>45225</v>
      </c>
      <c r="D2036" t="inlineStr">
        <is>
          <t>JÄMTLANDS LÄN</t>
        </is>
      </c>
      <c r="E2036" t="inlineStr">
        <is>
          <t>ÖSTERSUND</t>
        </is>
      </c>
      <c r="G2036" t="n">
        <v>9.800000000000001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35674-2019</t>
        </is>
      </c>
      <c r="B2037" s="1" t="n">
        <v>43655</v>
      </c>
      <c r="C2037" s="1" t="n">
        <v>45225</v>
      </c>
      <c r="D2037" t="inlineStr">
        <is>
          <t>JÄMTLANDS LÄN</t>
        </is>
      </c>
      <c r="E2037" t="inlineStr">
        <is>
          <t>STRÖMSUND</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34152-2019</t>
        </is>
      </c>
      <c r="B2038" s="1" t="n">
        <v>43655</v>
      </c>
      <c r="C2038" s="1" t="n">
        <v>45225</v>
      </c>
      <c r="D2038" t="inlineStr">
        <is>
          <t>JÄMTLANDS LÄN</t>
        </is>
      </c>
      <c r="E2038" t="inlineStr">
        <is>
          <t>STRÖMSUND</t>
        </is>
      </c>
      <c r="F2038" t="inlineStr">
        <is>
          <t>Sveaskog</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34246-2019</t>
        </is>
      </c>
      <c r="B2039" s="1" t="n">
        <v>43655</v>
      </c>
      <c r="C2039" s="1" t="n">
        <v>45225</v>
      </c>
      <c r="D2039" t="inlineStr">
        <is>
          <t>JÄMTLANDS LÄN</t>
        </is>
      </c>
      <c r="E2039" t="inlineStr">
        <is>
          <t>ÖSTERSUND</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35668-2019</t>
        </is>
      </c>
      <c r="B2040" s="1" t="n">
        <v>43655</v>
      </c>
      <c r="C2040" s="1" t="n">
        <v>45225</v>
      </c>
      <c r="D2040" t="inlineStr">
        <is>
          <t>JÄMTLANDS LÄN</t>
        </is>
      </c>
      <c r="E2040" t="inlineStr">
        <is>
          <t>KROKOM</t>
        </is>
      </c>
      <c r="G2040" t="n">
        <v>8.199999999999999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34219-2019</t>
        </is>
      </c>
      <c r="B2041" s="1" t="n">
        <v>43655</v>
      </c>
      <c r="C2041" s="1" t="n">
        <v>45225</v>
      </c>
      <c r="D2041" t="inlineStr">
        <is>
          <t>JÄMTLANDS LÄN</t>
        </is>
      </c>
      <c r="E2041" t="inlineStr">
        <is>
          <t>STRÖMSUND</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34233-2019</t>
        </is>
      </c>
      <c r="B2042" s="1" t="n">
        <v>43655</v>
      </c>
      <c r="C2042" s="1" t="n">
        <v>45225</v>
      </c>
      <c r="D2042" t="inlineStr">
        <is>
          <t>JÄMTLANDS LÄN</t>
        </is>
      </c>
      <c r="E2042" t="inlineStr">
        <is>
          <t>STRÖMSUND</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35678-2019</t>
        </is>
      </c>
      <c r="B2043" s="1" t="n">
        <v>43656</v>
      </c>
      <c r="C2043" s="1" t="n">
        <v>45225</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35754-2019</t>
        </is>
      </c>
      <c r="B2044" s="1" t="n">
        <v>43656</v>
      </c>
      <c r="C2044" s="1" t="n">
        <v>45225</v>
      </c>
      <c r="D2044" t="inlineStr">
        <is>
          <t>JÄMTLANDS LÄN</t>
        </is>
      </c>
      <c r="E2044" t="inlineStr">
        <is>
          <t>KROKOM</t>
        </is>
      </c>
      <c r="G2044" t="n">
        <v>4.5</v>
      </c>
      <c r="H2044" t="n">
        <v>0</v>
      </c>
      <c r="I2044" t="n">
        <v>0</v>
      </c>
      <c r="J2044" t="n">
        <v>0</v>
      </c>
      <c r="K2044" t="n">
        <v>0</v>
      </c>
      <c r="L2044" t="n">
        <v>0</v>
      </c>
      <c r="M2044" t="n">
        <v>0</v>
      </c>
      <c r="N2044" t="n">
        <v>0</v>
      </c>
      <c r="O2044" t="n">
        <v>0</v>
      </c>
      <c r="P2044" t="n">
        <v>0</v>
      </c>
      <c r="Q2044" t="n">
        <v>0</v>
      </c>
      <c r="R2044" s="2" t="inlineStr"/>
    </row>
    <row r="2045" ht="15" customHeight="1">
      <c r="A2045" t="inlineStr">
        <is>
          <t>A 34469-2019</t>
        </is>
      </c>
      <c r="B2045" s="1" t="n">
        <v>43656</v>
      </c>
      <c r="C2045" s="1" t="n">
        <v>45225</v>
      </c>
      <c r="D2045" t="inlineStr">
        <is>
          <t>JÄMTLANDS LÄN</t>
        </is>
      </c>
      <c r="E2045" t="inlineStr">
        <is>
          <t>BERG</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34468-2019</t>
        </is>
      </c>
      <c r="B2046" s="1" t="n">
        <v>43656</v>
      </c>
      <c r="C2046" s="1" t="n">
        <v>45225</v>
      </c>
      <c r="D2046" t="inlineStr">
        <is>
          <t>JÄMTLANDS LÄN</t>
        </is>
      </c>
      <c r="E2046" t="inlineStr">
        <is>
          <t>BERG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34490-2019</t>
        </is>
      </c>
      <c r="B2047" s="1" t="n">
        <v>43656</v>
      </c>
      <c r="C2047" s="1" t="n">
        <v>45225</v>
      </c>
      <c r="D2047" t="inlineStr">
        <is>
          <t>JÄMTLANDS LÄN</t>
        </is>
      </c>
      <c r="E2047" t="inlineStr">
        <is>
          <t>RAGUNDA</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35688-2019</t>
        </is>
      </c>
      <c r="B2048" s="1" t="n">
        <v>43656</v>
      </c>
      <c r="C2048" s="1" t="n">
        <v>45225</v>
      </c>
      <c r="D2048" t="inlineStr">
        <is>
          <t>JÄMTLANDS LÄN</t>
        </is>
      </c>
      <c r="E2048" t="inlineStr">
        <is>
          <t>ÖSTERSUND</t>
        </is>
      </c>
      <c r="G2048" t="n">
        <v>12.6</v>
      </c>
      <c r="H2048" t="n">
        <v>0</v>
      </c>
      <c r="I2048" t="n">
        <v>0</v>
      </c>
      <c r="J2048" t="n">
        <v>0</v>
      </c>
      <c r="K2048" t="n">
        <v>0</v>
      </c>
      <c r="L2048" t="n">
        <v>0</v>
      </c>
      <c r="M2048" t="n">
        <v>0</v>
      </c>
      <c r="N2048" t="n">
        <v>0</v>
      </c>
      <c r="O2048" t="n">
        <v>0</v>
      </c>
      <c r="P2048" t="n">
        <v>0</v>
      </c>
      <c r="Q2048" t="n">
        <v>0</v>
      </c>
      <c r="R2048" s="2" t="inlineStr"/>
    </row>
    <row r="2049" ht="15" customHeight="1">
      <c r="A2049" t="inlineStr">
        <is>
          <t>A 34663-2019</t>
        </is>
      </c>
      <c r="B2049" s="1" t="n">
        <v>43657</v>
      </c>
      <c r="C2049" s="1" t="n">
        <v>45225</v>
      </c>
      <c r="D2049" t="inlineStr">
        <is>
          <t>JÄMTLANDS LÄN</t>
        </is>
      </c>
      <c r="E2049" t="inlineStr">
        <is>
          <t>BERG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34739-2019</t>
        </is>
      </c>
      <c r="B2050" s="1" t="n">
        <v>43657</v>
      </c>
      <c r="C2050" s="1" t="n">
        <v>45225</v>
      </c>
      <c r="D2050" t="inlineStr">
        <is>
          <t>JÄMTLANDS LÄN</t>
        </is>
      </c>
      <c r="E2050" t="inlineStr">
        <is>
          <t>KROKOM</t>
        </is>
      </c>
      <c r="F2050" t="inlineStr">
        <is>
          <t>SCA</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36009-2019</t>
        </is>
      </c>
      <c r="B2051" s="1" t="n">
        <v>43657</v>
      </c>
      <c r="C2051" s="1" t="n">
        <v>45225</v>
      </c>
      <c r="D2051" t="inlineStr">
        <is>
          <t>JÄMTLANDS LÄN</t>
        </is>
      </c>
      <c r="E2051" t="inlineStr">
        <is>
          <t>KROKOM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36193-2019</t>
        </is>
      </c>
      <c r="B2052" s="1" t="n">
        <v>43657</v>
      </c>
      <c r="C2052" s="1" t="n">
        <v>45225</v>
      </c>
      <c r="D2052" t="inlineStr">
        <is>
          <t>JÄMTLANDS LÄN</t>
        </is>
      </c>
      <c r="E2052" t="inlineStr">
        <is>
          <t>STRÖMSUND</t>
        </is>
      </c>
      <c r="F2052" t="inlineStr">
        <is>
          <t>Holmen skog AB</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36003-2019</t>
        </is>
      </c>
      <c r="B2053" s="1" t="n">
        <v>43657</v>
      </c>
      <c r="C2053" s="1" t="n">
        <v>45225</v>
      </c>
      <c r="D2053" t="inlineStr">
        <is>
          <t>JÄMTLANDS LÄN</t>
        </is>
      </c>
      <c r="E2053" t="inlineStr">
        <is>
          <t>ÖSTERSUND</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34741-2019</t>
        </is>
      </c>
      <c r="B2054" s="1" t="n">
        <v>43657</v>
      </c>
      <c r="C2054" s="1" t="n">
        <v>45225</v>
      </c>
      <c r="D2054" t="inlineStr">
        <is>
          <t>JÄMTLANDS LÄN</t>
        </is>
      </c>
      <c r="E2054" t="inlineStr">
        <is>
          <t>STRÖMSUND</t>
        </is>
      </c>
      <c r="F2054" t="inlineStr">
        <is>
          <t>SCA</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34805-2019</t>
        </is>
      </c>
      <c r="B2055" s="1" t="n">
        <v>43658</v>
      </c>
      <c r="C2055" s="1" t="n">
        <v>45225</v>
      </c>
      <c r="D2055" t="inlineStr">
        <is>
          <t>JÄMTLANDS LÄN</t>
        </is>
      </c>
      <c r="E2055" t="inlineStr">
        <is>
          <t>HÄRJEDALEN</t>
        </is>
      </c>
      <c r="F2055" t="inlineStr">
        <is>
          <t>Sveaskog</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34794-2019</t>
        </is>
      </c>
      <c r="B2056" s="1" t="n">
        <v>43658</v>
      </c>
      <c r="C2056" s="1" t="n">
        <v>45225</v>
      </c>
      <c r="D2056" t="inlineStr">
        <is>
          <t>JÄMTLANDS LÄN</t>
        </is>
      </c>
      <c r="E2056" t="inlineStr">
        <is>
          <t>STRÖMSUND</t>
        </is>
      </c>
      <c r="F2056" t="inlineStr">
        <is>
          <t>Sveaskog</t>
        </is>
      </c>
      <c r="G2056" t="n">
        <v>9.5</v>
      </c>
      <c r="H2056" t="n">
        <v>0</v>
      </c>
      <c r="I2056" t="n">
        <v>0</v>
      </c>
      <c r="J2056" t="n">
        <v>0</v>
      </c>
      <c r="K2056" t="n">
        <v>0</v>
      </c>
      <c r="L2056" t="n">
        <v>0</v>
      </c>
      <c r="M2056" t="n">
        <v>0</v>
      </c>
      <c r="N2056" t="n">
        <v>0</v>
      </c>
      <c r="O2056" t="n">
        <v>0</v>
      </c>
      <c r="P2056" t="n">
        <v>0</v>
      </c>
      <c r="Q2056" t="n">
        <v>0</v>
      </c>
      <c r="R2056" s="2" t="inlineStr"/>
    </row>
    <row r="2057" ht="15" customHeight="1">
      <c r="A2057" t="inlineStr">
        <is>
          <t>A 34987-2019</t>
        </is>
      </c>
      <c r="B2057" s="1" t="n">
        <v>43659</v>
      </c>
      <c r="C2057" s="1" t="n">
        <v>45225</v>
      </c>
      <c r="D2057" t="inlineStr">
        <is>
          <t>JÄMTLANDS LÄN</t>
        </is>
      </c>
      <c r="E2057" t="inlineStr">
        <is>
          <t>BRÄCKE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35043-2019</t>
        </is>
      </c>
      <c r="B2058" s="1" t="n">
        <v>43661</v>
      </c>
      <c r="C2058" s="1" t="n">
        <v>45225</v>
      </c>
      <c r="D2058" t="inlineStr">
        <is>
          <t>JÄMTLANDS LÄN</t>
        </is>
      </c>
      <c r="E2058" t="inlineStr">
        <is>
          <t>BERG</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35160-2019</t>
        </is>
      </c>
      <c r="B2059" s="1" t="n">
        <v>43661</v>
      </c>
      <c r="C2059" s="1" t="n">
        <v>45225</v>
      </c>
      <c r="D2059" t="inlineStr">
        <is>
          <t>JÄMTLANDS LÄN</t>
        </is>
      </c>
      <c r="E2059" t="inlineStr">
        <is>
          <t>HÄRJEDALEN</t>
        </is>
      </c>
      <c r="F2059" t="inlineStr">
        <is>
          <t>Sveaskog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35391-2019</t>
        </is>
      </c>
      <c r="B2060" s="1" t="n">
        <v>43661</v>
      </c>
      <c r="C2060" s="1" t="n">
        <v>45225</v>
      </c>
      <c r="D2060" t="inlineStr">
        <is>
          <t>JÄMTLANDS LÄN</t>
        </is>
      </c>
      <c r="E2060" t="inlineStr">
        <is>
          <t>ÅRE</t>
        </is>
      </c>
      <c r="G2060" t="n">
        <v>19.7</v>
      </c>
      <c r="H2060" t="n">
        <v>0</v>
      </c>
      <c r="I2060" t="n">
        <v>0</v>
      </c>
      <c r="J2060" t="n">
        <v>0</v>
      </c>
      <c r="K2060" t="n">
        <v>0</v>
      </c>
      <c r="L2060" t="n">
        <v>0</v>
      </c>
      <c r="M2060" t="n">
        <v>0</v>
      </c>
      <c r="N2060" t="n">
        <v>0</v>
      </c>
      <c r="O2060" t="n">
        <v>0</v>
      </c>
      <c r="P2060" t="n">
        <v>0</v>
      </c>
      <c r="Q2060" t="n">
        <v>0</v>
      </c>
      <c r="R2060" s="2" t="inlineStr"/>
    </row>
    <row r="2061" ht="15" customHeight="1">
      <c r="A2061" t="inlineStr">
        <is>
          <t>A 35485-2019</t>
        </is>
      </c>
      <c r="B2061" s="1" t="n">
        <v>43661</v>
      </c>
      <c r="C2061" s="1" t="n">
        <v>45225</v>
      </c>
      <c r="D2061" t="inlineStr">
        <is>
          <t>JÄMTLANDS LÄN</t>
        </is>
      </c>
      <c r="E2061" t="inlineStr">
        <is>
          <t>ÅRE</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35131-2019</t>
        </is>
      </c>
      <c r="B2062" s="1" t="n">
        <v>43661</v>
      </c>
      <c r="C2062" s="1" t="n">
        <v>45225</v>
      </c>
      <c r="D2062" t="inlineStr">
        <is>
          <t>JÄMTLANDS LÄN</t>
        </is>
      </c>
      <c r="E2062" t="inlineStr">
        <is>
          <t>KROKOM</t>
        </is>
      </c>
      <c r="G2062" t="n">
        <v>10.4</v>
      </c>
      <c r="H2062" t="n">
        <v>0</v>
      </c>
      <c r="I2062" t="n">
        <v>0</v>
      </c>
      <c r="J2062" t="n">
        <v>0</v>
      </c>
      <c r="K2062" t="n">
        <v>0</v>
      </c>
      <c r="L2062" t="n">
        <v>0</v>
      </c>
      <c r="M2062" t="n">
        <v>0</v>
      </c>
      <c r="N2062" t="n">
        <v>0</v>
      </c>
      <c r="O2062" t="n">
        <v>0</v>
      </c>
      <c r="P2062" t="n">
        <v>0</v>
      </c>
      <c r="Q2062" t="n">
        <v>0</v>
      </c>
      <c r="R2062" s="2" t="inlineStr"/>
    </row>
    <row r="2063" ht="15" customHeight="1">
      <c r="A2063" t="inlineStr">
        <is>
          <t>A 35340-2019</t>
        </is>
      </c>
      <c r="B2063" s="1" t="n">
        <v>43661</v>
      </c>
      <c r="C2063" s="1" t="n">
        <v>45225</v>
      </c>
      <c r="D2063" t="inlineStr">
        <is>
          <t>JÄMTLANDS LÄN</t>
        </is>
      </c>
      <c r="E2063" t="inlineStr">
        <is>
          <t>KROKOM</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36271-2019</t>
        </is>
      </c>
      <c r="B2064" s="1" t="n">
        <v>43661</v>
      </c>
      <c r="C2064" s="1" t="n">
        <v>45225</v>
      </c>
      <c r="D2064" t="inlineStr">
        <is>
          <t>JÄMTLANDS LÄN</t>
        </is>
      </c>
      <c r="E2064" t="inlineStr">
        <is>
          <t>KROKOM</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35323-2019</t>
        </is>
      </c>
      <c r="B2065" s="1" t="n">
        <v>43662</v>
      </c>
      <c r="C2065" s="1" t="n">
        <v>45225</v>
      </c>
      <c r="D2065" t="inlineStr">
        <is>
          <t>JÄMTLANDS LÄN</t>
        </is>
      </c>
      <c r="E2065" t="inlineStr">
        <is>
          <t>STRÖMSUND</t>
        </is>
      </c>
      <c r="F2065" t="inlineStr">
        <is>
          <t>SCA</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36375-2019</t>
        </is>
      </c>
      <c r="B2066" s="1" t="n">
        <v>43662</v>
      </c>
      <c r="C2066" s="1" t="n">
        <v>45225</v>
      </c>
      <c r="D2066" t="inlineStr">
        <is>
          <t>JÄMTLANDS LÄN</t>
        </is>
      </c>
      <c r="E2066" t="inlineStr">
        <is>
          <t>BERG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36343-2019</t>
        </is>
      </c>
      <c r="B2067" s="1" t="n">
        <v>43662</v>
      </c>
      <c r="C2067" s="1" t="n">
        <v>45225</v>
      </c>
      <c r="D2067" t="inlineStr">
        <is>
          <t>JÄMTLANDS LÄN</t>
        </is>
      </c>
      <c r="E2067" t="inlineStr">
        <is>
          <t>HÄRJEDALEN</t>
        </is>
      </c>
      <c r="G2067" t="n">
        <v>8</v>
      </c>
      <c r="H2067" t="n">
        <v>0</v>
      </c>
      <c r="I2067" t="n">
        <v>0</v>
      </c>
      <c r="J2067" t="n">
        <v>0</v>
      </c>
      <c r="K2067" t="n">
        <v>0</v>
      </c>
      <c r="L2067" t="n">
        <v>0</v>
      </c>
      <c r="M2067" t="n">
        <v>0</v>
      </c>
      <c r="N2067" t="n">
        <v>0</v>
      </c>
      <c r="O2067" t="n">
        <v>0</v>
      </c>
      <c r="P2067" t="n">
        <v>0</v>
      </c>
      <c r="Q2067" t="n">
        <v>0</v>
      </c>
      <c r="R2067" s="2" t="inlineStr"/>
    </row>
    <row r="2068" ht="15" customHeight="1">
      <c r="A2068" t="inlineStr">
        <is>
          <t>A 35442-2019</t>
        </is>
      </c>
      <c r="B2068" s="1" t="n">
        <v>43663</v>
      </c>
      <c r="C2068" s="1" t="n">
        <v>45225</v>
      </c>
      <c r="D2068" t="inlineStr">
        <is>
          <t>JÄMTLANDS LÄN</t>
        </is>
      </c>
      <c r="E2068" t="inlineStr">
        <is>
          <t>STRÖMSUND</t>
        </is>
      </c>
      <c r="F2068" t="inlineStr">
        <is>
          <t>Holmen skog AB</t>
        </is>
      </c>
      <c r="G2068" t="n">
        <v>5</v>
      </c>
      <c r="H2068" t="n">
        <v>0</v>
      </c>
      <c r="I2068" t="n">
        <v>0</v>
      </c>
      <c r="J2068" t="n">
        <v>0</v>
      </c>
      <c r="K2068" t="n">
        <v>0</v>
      </c>
      <c r="L2068" t="n">
        <v>0</v>
      </c>
      <c r="M2068" t="n">
        <v>0</v>
      </c>
      <c r="N2068" t="n">
        <v>0</v>
      </c>
      <c r="O2068" t="n">
        <v>0</v>
      </c>
      <c r="P2068" t="n">
        <v>0</v>
      </c>
      <c r="Q2068" t="n">
        <v>0</v>
      </c>
      <c r="R2068" s="2" t="inlineStr"/>
    </row>
    <row r="2069" ht="15" customHeight="1">
      <c r="A2069" t="inlineStr">
        <is>
          <t>A 35472-2019</t>
        </is>
      </c>
      <c r="B2069" s="1" t="n">
        <v>43663</v>
      </c>
      <c r="C2069" s="1" t="n">
        <v>45225</v>
      </c>
      <c r="D2069" t="inlineStr">
        <is>
          <t>JÄMTLANDS LÄN</t>
        </is>
      </c>
      <c r="E2069" t="inlineStr">
        <is>
          <t>STRÖMSUND</t>
        </is>
      </c>
      <c r="F2069" t="inlineStr">
        <is>
          <t>Holmen skog AB</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35621-2019</t>
        </is>
      </c>
      <c r="B2070" s="1" t="n">
        <v>43664</v>
      </c>
      <c r="C2070" s="1" t="n">
        <v>45225</v>
      </c>
      <c r="D2070" t="inlineStr">
        <is>
          <t>JÄMTLANDS LÄN</t>
        </is>
      </c>
      <c r="E2070" t="inlineStr">
        <is>
          <t>STRÖMSUND</t>
        </is>
      </c>
      <c r="G2070" t="n">
        <v>35.5</v>
      </c>
      <c r="H2070" t="n">
        <v>0</v>
      </c>
      <c r="I2070" t="n">
        <v>0</v>
      </c>
      <c r="J2070" t="n">
        <v>0</v>
      </c>
      <c r="K2070" t="n">
        <v>0</v>
      </c>
      <c r="L2070" t="n">
        <v>0</v>
      </c>
      <c r="M2070" t="n">
        <v>0</v>
      </c>
      <c r="N2070" t="n">
        <v>0</v>
      </c>
      <c r="O2070" t="n">
        <v>0</v>
      </c>
      <c r="P2070" t="n">
        <v>0</v>
      </c>
      <c r="Q2070" t="n">
        <v>0</v>
      </c>
      <c r="R2070" s="2" t="inlineStr"/>
    </row>
    <row r="2071" ht="15" customHeight="1">
      <c r="A2071" t="inlineStr">
        <is>
          <t>A 36451-2019</t>
        </is>
      </c>
      <c r="B2071" s="1" t="n">
        <v>43664</v>
      </c>
      <c r="C2071" s="1" t="n">
        <v>45225</v>
      </c>
      <c r="D2071" t="inlineStr">
        <is>
          <t>JÄMTLANDS LÄN</t>
        </is>
      </c>
      <c r="E2071" t="inlineStr">
        <is>
          <t>BRÄCKE</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35713-2019</t>
        </is>
      </c>
      <c r="B2072" s="1" t="n">
        <v>43664</v>
      </c>
      <c r="C2072" s="1" t="n">
        <v>45225</v>
      </c>
      <c r="D2072" t="inlineStr">
        <is>
          <t>JÄMTLANDS LÄN</t>
        </is>
      </c>
      <c r="E2072" t="inlineStr">
        <is>
          <t>BRÄCKE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36182-2019</t>
        </is>
      </c>
      <c r="B2073" s="1" t="n">
        <v>43668</v>
      </c>
      <c r="C2073" s="1" t="n">
        <v>45225</v>
      </c>
      <c r="D2073" t="inlineStr">
        <is>
          <t>JÄMTLANDS LÄN</t>
        </is>
      </c>
      <c r="E2073" t="inlineStr">
        <is>
          <t>BRÄCKE</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36230-2019</t>
        </is>
      </c>
      <c r="B2074" s="1" t="n">
        <v>43669</v>
      </c>
      <c r="C2074" s="1" t="n">
        <v>45225</v>
      </c>
      <c r="D2074" t="inlineStr">
        <is>
          <t>JÄMTLANDS LÄN</t>
        </is>
      </c>
      <c r="E2074" t="inlineStr">
        <is>
          <t>RAGUNDA</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36652-2019</t>
        </is>
      </c>
      <c r="B2075" s="1" t="n">
        <v>43670</v>
      </c>
      <c r="C2075" s="1" t="n">
        <v>45225</v>
      </c>
      <c r="D2075" t="inlineStr">
        <is>
          <t>JÄMTLANDS LÄN</t>
        </is>
      </c>
      <c r="E2075" t="inlineStr">
        <is>
          <t>ÖSTERSUND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36702-2019</t>
        </is>
      </c>
      <c r="B2076" s="1" t="n">
        <v>43671</v>
      </c>
      <c r="C2076" s="1" t="n">
        <v>45225</v>
      </c>
      <c r="D2076" t="inlineStr">
        <is>
          <t>JÄMTLANDS LÄN</t>
        </is>
      </c>
      <c r="E2076" t="inlineStr">
        <is>
          <t>BERG</t>
        </is>
      </c>
      <c r="F2076" t="inlineStr">
        <is>
          <t>SCA</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36953-2019</t>
        </is>
      </c>
      <c r="B2077" s="1" t="n">
        <v>43675</v>
      </c>
      <c r="C2077" s="1" t="n">
        <v>45225</v>
      </c>
      <c r="D2077" t="inlineStr">
        <is>
          <t>JÄMTLANDS LÄN</t>
        </is>
      </c>
      <c r="E2077" t="inlineStr">
        <is>
          <t>BRÄCKE</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36975-2019</t>
        </is>
      </c>
      <c r="B2078" s="1" t="n">
        <v>43676</v>
      </c>
      <c r="C2078" s="1" t="n">
        <v>45225</v>
      </c>
      <c r="D2078" t="inlineStr">
        <is>
          <t>JÄMTLANDS LÄN</t>
        </is>
      </c>
      <c r="E2078" t="inlineStr">
        <is>
          <t>ÅRE</t>
        </is>
      </c>
      <c r="F2078" t="inlineStr">
        <is>
          <t>Sveaskog</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37133-2019</t>
        </is>
      </c>
      <c r="B2079" s="1" t="n">
        <v>43676</v>
      </c>
      <c r="C2079" s="1" t="n">
        <v>45225</v>
      </c>
      <c r="D2079" t="inlineStr">
        <is>
          <t>JÄMTLANDS LÄN</t>
        </is>
      </c>
      <c r="E2079" t="inlineStr">
        <is>
          <t>BRÄCKE</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37129-2019</t>
        </is>
      </c>
      <c r="B2080" s="1" t="n">
        <v>43676</v>
      </c>
      <c r="C2080" s="1" t="n">
        <v>45225</v>
      </c>
      <c r="D2080" t="inlineStr">
        <is>
          <t>JÄMTLANDS LÄN</t>
        </is>
      </c>
      <c r="E2080" t="inlineStr">
        <is>
          <t>BRÄCKE</t>
        </is>
      </c>
      <c r="F2080" t="inlineStr">
        <is>
          <t>SCA</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37222-2019</t>
        </is>
      </c>
      <c r="B2081" s="1" t="n">
        <v>43676</v>
      </c>
      <c r="C2081" s="1" t="n">
        <v>45225</v>
      </c>
      <c r="D2081" t="inlineStr">
        <is>
          <t>JÄMTLANDS LÄN</t>
        </is>
      </c>
      <c r="E2081" t="inlineStr">
        <is>
          <t>ÖSTERSUND</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37295-2019</t>
        </is>
      </c>
      <c r="B2082" s="1" t="n">
        <v>43677</v>
      </c>
      <c r="C2082" s="1" t="n">
        <v>45225</v>
      </c>
      <c r="D2082" t="inlineStr">
        <is>
          <t>JÄMTLANDS LÄN</t>
        </is>
      </c>
      <c r="E2082" t="inlineStr">
        <is>
          <t>BRÄCKE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37369-2019</t>
        </is>
      </c>
      <c r="B2083" s="1" t="n">
        <v>43678</v>
      </c>
      <c r="C2083" s="1" t="n">
        <v>45225</v>
      </c>
      <c r="D2083" t="inlineStr">
        <is>
          <t>JÄMTLANDS LÄN</t>
        </is>
      </c>
      <c r="E2083" t="inlineStr">
        <is>
          <t>KROKOM</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37426-2019</t>
        </is>
      </c>
      <c r="B2084" s="1" t="n">
        <v>43678</v>
      </c>
      <c r="C2084" s="1" t="n">
        <v>45225</v>
      </c>
      <c r="D2084" t="inlineStr">
        <is>
          <t>JÄMTLANDS LÄN</t>
        </is>
      </c>
      <c r="E2084" t="inlineStr">
        <is>
          <t>BERG</t>
        </is>
      </c>
      <c r="F2084" t="inlineStr">
        <is>
          <t>SCA</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37441-2019</t>
        </is>
      </c>
      <c r="B2085" s="1" t="n">
        <v>43678</v>
      </c>
      <c r="C2085" s="1" t="n">
        <v>45225</v>
      </c>
      <c r="D2085" t="inlineStr">
        <is>
          <t>JÄMTLANDS LÄN</t>
        </is>
      </c>
      <c r="E2085" t="inlineStr">
        <is>
          <t>RAGUNDA</t>
        </is>
      </c>
      <c r="F2085" t="inlineStr">
        <is>
          <t>SCA</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37890-2019</t>
        </is>
      </c>
      <c r="B2086" s="1" t="n">
        <v>43682</v>
      </c>
      <c r="C2086" s="1" t="n">
        <v>45225</v>
      </c>
      <c r="D2086" t="inlineStr">
        <is>
          <t>JÄMTLANDS LÄN</t>
        </is>
      </c>
      <c r="E2086" t="inlineStr">
        <is>
          <t>BERG</t>
        </is>
      </c>
      <c r="F2086" t="inlineStr">
        <is>
          <t>SCA</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37756-2019</t>
        </is>
      </c>
      <c r="B2087" s="1" t="n">
        <v>43682</v>
      </c>
      <c r="C2087" s="1" t="n">
        <v>45225</v>
      </c>
      <c r="D2087" t="inlineStr">
        <is>
          <t>JÄMTLANDS LÄN</t>
        </is>
      </c>
      <c r="E2087" t="inlineStr">
        <is>
          <t>KROKOM</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37880-2019</t>
        </is>
      </c>
      <c r="B2088" s="1" t="n">
        <v>43682</v>
      </c>
      <c r="C2088" s="1" t="n">
        <v>45225</v>
      </c>
      <c r="D2088" t="inlineStr">
        <is>
          <t>JÄMTLANDS LÄN</t>
        </is>
      </c>
      <c r="E2088" t="inlineStr">
        <is>
          <t>STRÖMSUND</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37879-2019</t>
        </is>
      </c>
      <c r="B2089" s="1" t="n">
        <v>43682</v>
      </c>
      <c r="C2089" s="1" t="n">
        <v>45225</v>
      </c>
      <c r="D2089" t="inlineStr">
        <is>
          <t>JÄMTLANDS LÄN</t>
        </is>
      </c>
      <c r="E2089" t="inlineStr">
        <is>
          <t>STRÖMSUND</t>
        </is>
      </c>
      <c r="F2089" t="inlineStr">
        <is>
          <t>SCA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38122-2019</t>
        </is>
      </c>
      <c r="B2090" s="1" t="n">
        <v>43683</v>
      </c>
      <c r="C2090" s="1" t="n">
        <v>45225</v>
      </c>
      <c r="D2090" t="inlineStr">
        <is>
          <t>JÄMTLANDS LÄN</t>
        </is>
      </c>
      <c r="E2090" t="inlineStr">
        <is>
          <t>STRÖMSUND</t>
        </is>
      </c>
      <c r="F2090" t="inlineStr">
        <is>
          <t>SCA</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38208-2019</t>
        </is>
      </c>
      <c r="B2091" s="1" t="n">
        <v>43684</v>
      </c>
      <c r="C2091" s="1" t="n">
        <v>45225</v>
      </c>
      <c r="D2091" t="inlineStr">
        <is>
          <t>JÄMTLANDS LÄN</t>
        </is>
      </c>
      <c r="E2091" t="inlineStr">
        <is>
          <t>KROKOM</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38319-2019</t>
        </is>
      </c>
      <c r="B2092" s="1" t="n">
        <v>43684</v>
      </c>
      <c r="C2092" s="1" t="n">
        <v>45225</v>
      </c>
      <c r="D2092" t="inlineStr">
        <is>
          <t>JÄMTLANDS LÄN</t>
        </is>
      </c>
      <c r="E2092" t="inlineStr">
        <is>
          <t>BERG</t>
        </is>
      </c>
      <c r="F2092" t="inlineStr">
        <is>
          <t>SCA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38662-2019</t>
        </is>
      </c>
      <c r="B2093" s="1" t="n">
        <v>43684</v>
      </c>
      <c r="C2093" s="1" t="n">
        <v>45225</v>
      </c>
      <c r="D2093" t="inlineStr">
        <is>
          <t>JÄMTLANDS LÄN</t>
        </is>
      </c>
      <c r="E2093" t="inlineStr">
        <is>
          <t>ÖSTERSUND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38283-2019</t>
        </is>
      </c>
      <c r="B2094" s="1" t="n">
        <v>43684</v>
      </c>
      <c r="C2094" s="1" t="n">
        <v>45225</v>
      </c>
      <c r="D2094" t="inlineStr">
        <is>
          <t>JÄMTLANDS LÄN</t>
        </is>
      </c>
      <c r="E2094" t="inlineStr">
        <is>
          <t>HÄRJEDALEN</t>
        </is>
      </c>
      <c r="F2094" t="inlineStr">
        <is>
          <t>Bergvik skog väst AB</t>
        </is>
      </c>
      <c r="G2094" t="n">
        <v>29.5</v>
      </c>
      <c r="H2094" t="n">
        <v>0</v>
      </c>
      <c r="I2094" t="n">
        <v>0</v>
      </c>
      <c r="J2094" t="n">
        <v>0</v>
      </c>
      <c r="K2094" t="n">
        <v>0</v>
      </c>
      <c r="L2094" t="n">
        <v>0</v>
      </c>
      <c r="M2094" t="n">
        <v>0</v>
      </c>
      <c r="N2094" t="n">
        <v>0</v>
      </c>
      <c r="O2094" t="n">
        <v>0</v>
      </c>
      <c r="P2094" t="n">
        <v>0</v>
      </c>
      <c r="Q2094" t="n">
        <v>0</v>
      </c>
      <c r="R2094" s="2" t="inlineStr"/>
    </row>
    <row r="2095" ht="15" customHeight="1">
      <c r="A2095" t="inlineStr">
        <is>
          <t>A 38312-2019</t>
        </is>
      </c>
      <c r="B2095" s="1" t="n">
        <v>43684</v>
      </c>
      <c r="C2095" s="1" t="n">
        <v>45225</v>
      </c>
      <c r="D2095" t="inlineStr">
        <is>
          <t>JÄMTLANDS LÄN</t>
        </is>
      </c>
      <c r="E2095" t="inlineStr">
        <is>
          <t>STRÖMSUND</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38577-2019</t>
        </is>
      </c>
      <c r="B2096" s="1" t="n">
        <v>43685</v>
      </c>
      <c r="C2096" s="1" t="n">
        <v>45225</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38578-2019</t>
        </is>
      </c>
      <c r="B2097" s="1" t="n">
        <v>43685</v>
      </c>
      <c r="C2097" s="1" t="n">
        <v>45225</v>
      </c>
      <c r="D2097" t="inlineStr">
        <is>
          <t>JÄMTLANDS LÄN</t>
        </is>
      </c>
      <c r="E2097" t="inlineStr">
        <is>
          <t>STRÖMSUND</t>
        </is>
      </c>
      <c r="F2097" t="inlineStr">
        <is>
          <t>SCA</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38777-2019</t>
        </is>
      </c>
      <c r="B2098" s="1" t="n">
        <v>43686</v>
      </c>
      <c r="C2098" s="1" t="n">
        <v>45225</v>
      </c>
      <c r="D2098" t="inlineStr">
        <is>
          <t>JÄMTLANDS LÄN</t>
        </is>
      </c>
      <c r="E2098" t="inlineStr">
        <is>
          <t>BRÄCKE</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39459-2019</t>
        </is>
      </c>
      <c r="B2099" s="1" t="n">
        <v>43686</v>
      </c>
      <c r="C2099" s="1" t="n">
        <v>45225</v>
      </c>
      <c r="D2099" t="inlineStr">
        <is>
          <t>JÄMTLANDS LÄN</t>
        </is>
      </c>
      <c r="E2099" t="inlineStr">
        <is>
          <t>ÖSTERSUND</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38859-2019</t>
        </is>
      </c>
      <c r="B2100" s="1" t="n">
        <v>43689</v>
      </c>
      <c r="C2100" s="1" t="n">
        <v>45225</v>
      </c>
      <c r="D2100" t="inlineStr">
        <is>
          <t>JÄMTLANDS LÄN</t>
        </is>
      </c>
      <c r="E2100" t="inlineStr">
        <is>
          <t>HÄRJEDALEN</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39130-2019</t>
        </is>
      </c>
      <c r="B2101" s="1" t="n">
        <v>43689</v>
      </c>
      <c r="C2101" s="1" t="n">
        <v>45225</v>
      </c>
      <c r="D2101" t="inlineStr">
        <is>
          <t>JÄMTLANDS LÄN</t>
        </is>
      </c>
      <c r="E2101" t="inlineStr">
        <is>
          <t>BERG</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39128-2019</t>
        </is>
      </c>
      <c r="B2102" s="1" t="n">
        <v>43689</v>
      </c>
      <c r="C2102" s="1" t="n">
        <v>45225</v>
      </c>
      <c r="D2102" t="inlineStr">
        <is>
          <t>JÄMTLANDS LÄN</t>
        </is>
      </c>
      <c r="E2102" t="inlineStr">
        <is>
          <t>BERG</t>
        </is>
      </c>
      <c r="F2102" t="inlineStr">
        <is>
          <t>SCA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39111-2019</t>
        </is>
      </c>
      <c r="B2103" s="1" t="n">
        <v>43689</v>
      </c>
      <c r="C2103" s="1" t="n">
        <v>45225</v>
      </c>
      <c r="D2103" t="inlineStr">
        <is>
          <t>JÄMTLANDS LÄN</t>
        </is>
      </c>
      <c r="E2103" t="inlineStr">
        <is>
          <t>BRÄCKE</t>
        </is>
      </c>
      <c r="F2103" t="inlineStr">
        <is>
          <t>SCA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39129-2019</t>
        </is>
      </c>
      <c r="B2104" s="1" t="n">
        <v>43689</v>
      </c>
      <c r="C2104" s="1" t="n">
        <v>45225</v>
      </c>
      <c r="D2104" t="inlineStr">
        <is>
          <t>JÄMTLANDS LÄN</t>
        </is>
      </c>
      <c r="E2104" t="inlineStr">
        <is>
          <t>STRÖMSUND</t>
        </is>
      </c>
      <c r="F2104" t="inlineStr">
        <is>
          <t>SCA</t>
        </is>
      </c>
      <c r="G2104" t="n">
        <v>67.2</v>
      </c>
      <c r="H2104" t="n">
        <v>0</v>
      </c>
      <c r="I2104" t="n">
        <v>0</v>
      </c>
      <c r="J2104" t="n">
        <v>0</v>
      </c>
      <c r="K2104" t="n">
        <v>0</v>
      </c>
      <c r="L2104" t="n">
        <v>0</v>
      </c>
      <c r="M2104" t="n">
        <v>0</v>
      </c>
      <c r="N2104" t="n">
        <v>0</v>
      </c>
      <c r="O2104" t="n">
        <v>0</v>
      </c>
      <c r="P2104" t="n">
        <v>0</v>
      </c>
      <c r="Q2104" t="n">
        <v>0</v>
      </c>
      <c r="R2104" s="2" t="inlineStr"/>
    </row>
    <row r="2105" ht="15" customHeight="1">
      <c r="A2105" t="inlineStr">
        <is>
          <t>A 38884-2019</t>
        </is>
      </c>
      <c r="B2105" s="1" t="n">
        <v>43689</v>
      </c>
      <c r="C2105" s="1" t="n">
        <v>45225</v>
      </c>
      <c r="D2105" t="inlineStr">
        <is>
          <t>JÄMTLANDS LÄN</t>
        </is>
      </c>
      <c r="E2105" t="inlineStr">
        <is>
          <t>HÄRJEDALEN</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39127-2019</t>
        </is>
      </c>
      <c r="B2106" s="1" t="n">
        <v>43689</v>
      </c>
      <c r="C2106" s="1" t="n">
        <v>45225</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39226-2019</t>
        </is>
      </c>
      <c r="B2107" s="1" t="n">
        <v>43690</v>
      </c>
      <c r="C2107" s="1" t="n">
        <v>45225</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39282-2019</t>
        </is>
      </c>
      <c r="B2108" s="1" t="n">
        <v>43690</v>
      </c>
      <c r="C2108" s="1" t="n">
        <v>45225</v>
      </c>
      <c r="D2108" t="inlineStr">
        <is>
          <t>JÄMTLANDS LÄN</t>
        </is>
      </c>
      <c r="E2108" t="inlineStr">
        <is>
          <t>STRÖMSUND</t>
        </is>
      </c>
      <c r="F2108" t="inlineStr">
        <is>
          <t>Holmen skog AB</t>
        </is>
      </c>
      <c r="G2108" t="n">
        <v>21.2</v>
      </c>
      <c r="H2108" t="n">
        <v>0</v>
      </c>
      <c r="I2108" t="n">
        <v>0</v>
      </c>
      <c r="J2108" t="n">
        <v>0</v>
      </c>
      <c r="K2108" t="n">
        <v>0</v>
      </c>
      <c r="L2108" t="n">
        <v>0</v>
      </c>
      <c r="M2108" t="n">
        <v>0</v>
      </c>
      <c r="N2108" t="n">
        <v>0</v>
      </c>
      <c r="O2108" t="n">
        <v>0</v>
      </c>
      <c r="P2108" t="n">
        <v>0</v>
      </c>
      <c r="Q2108" t="n">
        <v>0</v>
      </c>
      <c r="R2108" s="2" t="inlineStr"/>
    </row>
    <row r="2109" ht="15" customHeight="1">
      <c r="A2109" t="inlineStr">
        <is>
          <t>A 39353-2019</t>
        </is>
      </c>
      <c r="B2109" s="1" t="n">
        <v>43690</v>
      </c>
      <c r="C2109" s="1" t="n">
        <v>45225</v>
      </c>
      <c r="D2109" t="inlineStr">
        <is>
          <t>JÄMTLANDS LÄN</t>
        </is>
      </c>
      <c r="E2109" t="inlineStr">
        <is>
          <t>KROKOM</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39587-2019</t>
        </is>
      </c>
      <c r="B2110" s="1" t="n">
        <v>43691</v>
      </c>
      <c r="C2110" s="1" t="n">
        <v>45225</v>
      </c>
      <c r="D2110" t="inlineStr">
        <is>
          <t>JÄMTLANDS LÄN</t>
        </is>
      </c>
      <c r="E2110" t="inlineStr">
        <is>
          <t>KROKOM</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39645-2019</t>
        </is>
      </c>
      <c r="B2111" s="1" t="n">
        <v>43691</v>
      </c>
      <c r="C2111" s="1" t="n">
        <v>45225</v>
      </c>
      <c r="D2111" t="inlineStr">
        <is>
          <t>JÄMTLANDS LÄN</t>
        </is>
      </c>
      <c r="E2111" t="inlineStr">
        <is>
          <t>BRÄCKE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39956-2019</t>
        </is>
      </c>
      <c r="B2112" s="1" t="n">
        <v>43692</v>
      </c>
      <c r="C2112" s="1" t="n">
        <v>45225</v>
      </c>
      <c r="D2112" t="inlineStr">
        <is>
          <t>JÄMTLANDS LÄN</t>
        </is>
      </c>
      <c r="E2112" t="inlineStr">
        <is>
          <t>KROKOM</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39924-2019</t>
        </is>
      </c>
      <c r="B2113" s="1" t="n">
        <v>43692</v>
      </c>
      <c r="C2113" s="1" t="n">
        <v>45225</v>
      </c>
      <c r="D2113" t="inlineStr">
        <is>
          <t>JÄMTLANDS LÄN</t>
        </is>
      </c>
      <c r="E2113" t="inlineStr">
        <is>
          <t>STRÖMSUND</t>
        </is>
      </c>
      <c r="F2113" t="inlineStr">
        <is>
          <t>Holmen skog AB</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39943-2019</t>
        </is>
      </c>
      <c r="B2114" s="1" t="n">
        <v>43692</v>
      </c>
      <c r="C2114" s="1" t="n">
        <v>45225</v>
      </c>
      <c r="D2114" t="inlineStr">
        <is>
          <t>JÄMTLANDS LÄN</t>
        </is>
      </c>
      <c r="E2114" t="inlineStr">
        <is>
          <t>KROKOM</t>
        </is>
      </c>
      <c r="G2114" t="n">
        <v>17.9</v>
      </c>
      <c r="H2114" t="n">
        <v>0</v>
      </c>
      <c r="I2114" t="n">
        <v>0</v>
      </c>
      <c r="J2114" t="n">
        <v>0</v>
      </c>
      <c r="K2114" t="n">
        <v>0</v>
      </c>
      <c r="L2114" t="n">
        <v>0</v>
      </c>
      <c r="M2114" t="n">
        <v>0</v>
      </c>
      <c r="N2114" t="n">
        <v>0</v>
      </c>
      <c r="O2114" t="n">
        <v>0</v>
      </c>
      <c r="P2114" t="n">
        <v>0</v>
      </c>
      <c r="Q2114" t="n">
        <v>0</v>
      </c>
      <c r="R2114" s="2" t="inlineStr"/>
    </row>
    <row r="2115" ht="15" customHeight="1">
      <c r="A2115" t="inlineStr">
        <is>
          <t>A 40929-2019</t>
        </is>
      </c>
      <c r="B2115" s="1" t="n">
        <v>43693</v>
      </c>
      <c r="C2115" s="1" t="n">
        <v>45225</v>
      </c>
      <c r="D2115" t="inlineStr">
        <is>
          <t>JÄMTLANDS LÄN</t>
        </is>
      </c>
      <c r="E2115" t="inlineStr">
        <is>
          <t>KROKOM</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40244-2019</t>
        </is>
      </c>
      <c r="B2116" s="1" t="n">
        <v>43694</v>
      </c>
      <c r="C2116" s="1" t="n">
        <v>45225</v>
      </c>
      <c r="D2116" t="inlineStr">
        <is>
          <t>JÄMTLANDS LÄN</t>
        </is>
      </c>
      <c r="E2116" t="inlineStr">
        <is>
          <t>HÄRJEDALEN</t>
        </is>
      </c>
      <c r="G2116" t="n">
        <v>0.2</v>
      </c>
      <c r="H2116" t="n">
        <v>0</v>
      </c>
      <c r="I2116" t="n">
        <v>0</v>
      </c>
      <c r="J2116" t="n">
        <v>0</v>
      </c>
      <c r="K2116" t="n">
        <v>0</v>
      </c>
      <c r="L2116" t="n">
        <v>0</v>
      </c>
      <c r="M2116" t="n">
        <v>0</v>
      </c>
      <c r="N2116" t="n">
        <v>0</v>
      </c>
      <c r="O2116" t="n">
        <v>0</v>
      </c>
      <c r="P2116" t="n">
        <v>0</v>
      </c>
      <c r="Q2116" t="n">
        <v>0</v>
      </c>
      <c r="R2116" s="2" t="inlineStr"/>
    </row>
    <row r="2117" ht="15" customHeight="1">
      <c r="A2117" t="inlineStr">
        <is>
          <t>A 40508-2019</t>
        </is>
      </c>
      <c r="B2117" s="1" t="n">
        <v>43696</v>
      </c>
      <c r="C2117" s="1" t="n">
        <v>45225</v>
      </c>
      <c r="D2117" t="inlineStr">
        <is>
          <t>JÄMTLANDS LÄN</t>
        </is>
      </c>
      <c r="E2117" t="inlineStr">
        <is>
          <t>STRÖMSUND</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40529-2019</t>
        </is>
      </c>
      <c r="B2118" s="1" t="n">
        <v>43696</v>
      </c>
      <c r="C2118" s="1" t="n">
        <v>45225</v>
      </c>
      <c r="D2118" t="inlineStr">
        <is>
          <t>JÄMTLANDS LÄN</t>
        </is>
      </c>
      <c r="E2118" t="inlineStr">
        <is>
          <t>BERG</t>
        </is>
      </c>
      <c r="F2118" t="inlineStr">
        <is>
          <t>SCA</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40584-2019</t>
        </is>
      </c>
      <c r="B2119" s="1" t="n">
        <v>43696</v>
      </c>
      <c r="C2119" s="1" t="n">
        <v>45225</v>
      </c>
      <c r="D2119" t="inlineStr">
        <is>
          <t>JÄMTLANDS LÄN</t>
        </is>
      </c>
      <c r="E2119" t="inlineStr">
        <is>
          <t>BERG</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40668-2019</t>
        </is>
      </c>
      <c r="B2120" s="1" t="n">
        <v>43696</v>
      </c>
      <c r="C2120" s="1" t="n">
        <v>45225</v>
      </c>
      <c r="D2120" t="inlineStr">
        <is>
          <t>JÄMTLANDS LÄN</t>
        </is>
      </c>
      <c r="E2120" t="inlineStr">
        <is>
          <t>BRÄCKE</t>
        </is>
      </c>
      <c r="F2120" t="inlineStr">
        <is>
          <t>SCA</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40478-2019</t>
        </is>
      </c>
      <c r="B2121" s="1" t="n">
        <v>43696</v>
      </c>
      <c r="C2121" s="1" t="n">
        <v>45225</v>
      </c>
      <c r="D2121" t="inlineStr">
        <is>
          <t>JÄMTLANDS LÄN</t>
        </is>
      </c>
      <c r="E2121" t="inlineStr">
        <is>
          <t>BERG</t>
        </is>
      </c>
      <c r="F2121" t="inlineStr">
        <is>
          <t>SCA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40509-2019</t>
        </is>
      </c>
      <c r="B2122" s="1" t="n">
        <v>43696</v>
      </c>
      <c r="C2122" s="1" t="n">
        <v>45225</v>
      </c>
      <c r="D2122" t="inlineStr">
        <is>
          <t>JÄMTLANDS LÄN</t>
        </is>
      </c>
      <c r="E2122" t="inlineStr">
        <is>
          <t>STRÖMSUND</t>
        </is>
      </c>
      <c r="G2122" t="n">
        <v>16.4</v>
      </c>
      <c r="H2122" t="n">
        <v>0</v>
      </c>
      <c r="I2122" t="n">
        <v>0</v>
      </c>
      <c r="J2122" t="n">
        <v>0</v>
      </c>
      <c r="K2122" t="n">
        <v>0</v>
      </c>
      <c r="L2122" t="n">
        <v>0</v>
      </c>
      <c r="M2122" t="n">
        <v>0</v>
      </c>
      <c r="N2122" t="n">
        <v>0</v>
      </c>
      <c r="O2122" t="n">
        <v>0</v>
      </c>
      <c r="P2122" t="n">
        <v>0</v>
      </c>
      <c r="Q2122" t="n">
        <v>0</v>
      </c>
      <c r="R2122" s="2" t="inlineStr"/>
    </row>
    <row r="2123" ht="15" customHeight="1">
      <c r="A2123" t="inlineStr">
        <is>
          <t>A 40530-2019</t>
        </is>
      </c>
      <c r="B2123" s="1" t="n">
        <v>43696</v>
      </c>
      <c r="C2123" s="1" t="n">
        <v>45225</v>
      </c>
      <c r="D2123" t="inlineStr">
        <is>
          <t>JÄMTLANDS LÄN</t>
        </is>
      </c>
      <c r="E2123" t="inlineStr">
        <is>
          <t>ÖSTERSUND</t>
        </is>
      </c>
      <c r="F2123" t="inlineStr">
        <is>
          <t>SCA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40670-2019</t>
        </is>
      </c>
      <c r="B2124" s="1" t="n">
        <v>43696</v>
      </c>
      <c r="C2124" s="1" t="n">
        <v>45225</v>
      </c>
      <c r="D2124" t="inlineStr">
        <is>
          <t>JÄMTLANDS LÄN</t>
        </is>
      </c>
      <c r="E2124" t="inlineStr">
        <is>
          <t>STRÖMSUND</t>
        </is>
      </c>
      <c r="F2124" t="inlineStr">
        <is>
          <t>SCA</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40479-2019</t>
        </is>
      </c>
      <c r="B2125" s="1" t="n">
        <v>43696</v>
      </c>
      <c r="C2125" s="1" t="n">
        <v>45225</v>
      </c>
      <c r="D2125" t="inlineStr">
        <is>
          <t>JÄMTLANDS LÄN</t>
        </is>
      </c>
      <c r="E2125" t="inlineStr">
        <is>
          <t>BERG</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40491-2019</t>
        </is>
      </c>
      <c r="B2126" s="1" t="n">
        <v>43696</v>
      </c>
      <c r="C2126" s="1" t="n">
        <v>45225</v>
      </c>
      <c r="D2126" t="inlineStr">
        <is>
          <t>JÄMTLANDS LÄN</t>
        </is>
      </c>
      <c r="E2126" t="inlineStr">
        <is>
          <t>KROKOM</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40531-2019</t>
        </is>
      </c>
      <c r="B2127" s="1" t="n">
        <v>43696</v>
      </c>
      <c r="C2127" s="1" t="n">
        <v>45225</v>
      </c>
      <c r="D2127" t="inlineStr">
        <is>
          <t>JÄMTLANDS LÄN</t>
        </is>
      </c>
      <c r="E2127" t="inlineStr">
        <is>
          <t>ÖSTERSUND</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40661-2019</t>
        </is>
      </c>
      <c r="B2128" s="1" t="n">
        <v>43696</v>
      </c>
      <c r="C2128" s="1" t="n">
        <v>45225</v>
      </c>
      <c r="D2128" t="inlineStr">
        <is>
          <t>JÄMTLANDS LÄN</t>
        </is>
      </c>
      <c r="E2128" t="inlineStr">
        <is>
          <t>STRÖMSUND</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41364-2019</t>
        </is>
      </c>
      <c r="B2129" s="1" t="n">
        <v>43696</v>
      </c>
      <c r="C2129" s="1" t="n">
        <v>45225</v>
      </c>
      <c r="D2129" t="inlineStr">
        <is>
          <t>JÄMTLANDS LÄN</t>
        </is>
      </c>
      <c r="E2129" t="inlineStr">
        <is>
          <t>ÖSTERSUND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41556-2019</t>
        </is>
      </c>
      <c r="B2130" s="1" t="n">
        <v>43696</v>
      </c>
      <c r="C2130" s="1" t="n">
        <v>45225</v>
      </c>
      <c r="D2130" t="inlineStr">
        <is>
          <t>JÄMTLANDS LÄN</t>
        </is>
      </c>
      <c r="E2130" t="inlineStr">
        <is>
          <t>ÖSTERSUND</t>
        </is>
      </c>
      <c r="F2130" t="inlineStr">
        <is>
          <t>SCA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41007-2019</t>
        </is>
      </c>
      <c r="B2131" s="1" t="n">
        <v>43697</v>
      </c>
      <c r="C2131" s="1" t="n">
        <v>45225</v>
      </c>
      <c r="D2131" t="inlineStr">
        <is>
          <t>JÄMTLANDS LÄN</t>
        </is>
      </c>
      <c r="E2131" t="inlineStr">
        <is>
          <t>STRÖMSUND</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41029-2019</t>
        </is>
      </c>
      <c r="B2132" s="1" t="n">
        <v>43697</v>
      </c>
      <c r="C2132" s="1" t="n">
        <v>45225</v>
      </c>
      <c r="D2132" t="inlineStr">
        <is>
          <t>JÄMTLANDS LÄN</t>
        </is>
      </c>
      <c r="E2132" t="inlineStr">
        <is>
          <t>BRÄCKE</t>
        </is>
      </c>
      <c r="F2132" t="inlineStr">
        <is>
          <t>SCA</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41028-2019</t>
        </is>
      </c>
      <c r="B2133" s="1" t="n">
        <v>43697</v>
      </c>
      <c r="C2133" s="1" t="n">
        <v>45225</v>
      </c>
      <c r="D2133" t="inlineStr">
        <is>
          <t>JÄMTLANDS LÄN</t>
        </is>
      </c>
      <c r="E2133" t="inlineStr">
        <is>
          <t>BRÄCKE</t>
        </is>
      </c>
      <c r="F2133" t="inlineStr">
        <is>
          <t>SCA</t>
        </is>
      </c>
      <c r="G2133" t="n">
        <v>16.5</v>
      </c>
      <c r="H2133" t="n">
        <v>0</v>
      </c>
      <c r="I2133" t="n">
        <v>0</v>
      </c>
      <c r="J2133" t="n">
        <v>0</v>
      </c>
      <c r="K2133" t="n">
        <v>0</v>
      </c>
      <c r="L2133" t="n">
        <v>0</v>
      </c>
      <c r="M2133" t="n">
        <v>0</v>
      </c>
      <c r="N2133" t="n">
        <v>0</v>
      </c>
      <c r="O2133" t="n">
        <v>0</v>
      </c>
      <c r="P2133" t="n">
        <v>0</v>
      </c>
      <c r="Q2133" t="n">
        <v>0</v>
      </c>
      <c r="R2133" s="2" t="inlineStr"/>
    </row>
    <row r="2134" ht="15" customHeight="1">
      <c r="A2134" t="inlineStr">
        <is>
          <t>A 41042-2019</t>
        </is>
      </c>
      <c r="B2134" s="1" t="n">
        <v>43697</v>
      </c>
      <c r="C2134" s="1" t="n">
        <v>45225</v>
      </c>
      <c r="D2134" t="inlineStr">
        <is>
          <t>JÄMTLANDS LÄN</t>
        </is>
      </c>
      <c r="E2134" t="inlineStr">
        <is>
          <t>STRÖMSUND</t>
        </is>
      </c>
      <c r="F2134" t="inlineStr">
        <is>
          <t>SCA</t>
        </is>
      </c>
      <c r="G2134" t="n">
        <v>58.2</v>
      </c>
      <c r="H2134" t="n">
        <v>0</v>
      </c>
      <c r="I2134" t="n">
        <v>0</v>
      </c>
      <c r="J2134" t="n">
        <v>0</v>
      </c>
      <c r="K2134" t="n">
        <v>0</v>
      </c>
      <c r="L2134" t="n">
        <v>0</v>
      </c>
      <c r="M2134" t="n">
        <v>0</v>
      </c>
      <c r="N2134" t="n">
        <v>0</v>
      </c>
      <c r="O2134" t="n">
        <v>0</v>
      </c>
      <c r="P2134" t="n">
        <v>0</v>
      </c>
      <c r="Q2134" t="n">
        <v>0</v>
      </c>
      <c r="R2134" s="2" t="inlineStr"/>
    </row>
    <row r="2135" ht="15" customHeight="1">
      <c r="A2135" t="inlineStr">
        <is>
          <t>A 41033-2019</t>
        </is>
      </c>
      <c r="B2135" s="1" t="n">
        <v>43697</v>
      </c>
      <c r="C2135" s="1" t="n">
        <v>45225</v>
      </c>
      <c r="D2135" t="inlineStr">
        <is>
          <t>JÄMTLANDS LÄN</t>
        </is>
      </c>
      <c r="E2135" t="inlineStr">
        <is>
          <t>BRÄCKE</t>
        </is>
      </c>
      <c r="F2135" t="inlineStr">
        <is>
          <t>SCA</t>
        </is>
      </c>
      <c r="G2135" t="n">
        <v>27.1</v>
      </c>
      <c r="H2135" t="n">
        <v>0</v>
      </c>
      <c r="I2135" t="n">
        <v>0</v>
      </c>
      <c r="J2135" t="n">
        <v>0</v>
      </c>
      <c r="K2135" t="n">
        <v>0</v>
      </c>
      <c r="L2135" t="n">
        <v>0</v>
      </c>
      <c r="M2135" t="n">
        <v>0</v>
      </c>
      <c r="N2135" t="n">
        <v>0</v>
      </c>
      <c r="O2135" t="n">
        <v>0</v>
      </c>
      <c r="P2135" t="n">
        <v>0</v>
      </c>
      <c r="Q2135" t="n">
        <v>0</v>
      </c>
      <c r="R2135" s="2" t="inlineStr"/>
    </row>
    <row r="2136" ht="15" customHeight="1">
      <c r="A2136" t="inlineStr">
        <is>
          <t>A 41107-2019</t>
        </is>
      </c>
      <c r="B2136" s="1" t="n">
        <v>43698</v>
      </c>
      <c r="C2136" s="1" t="n">
        <v>45225</v>
      </c>
      <c r="D2136" t="inlineStr">
        <is>
          <t>JÄMTLANDS LÄN</t>
        </is>
      </c>
      <c r="E2136" t="inlineStr">
        <is>
          <t>ÅRE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41332-2019</t>
        </is>
      </c>
      <c r="B2137" s="1" t="n">
        <v>43698</v>
      </c>
      <c r="C2137" s="1" t="n">
        <v>45225</v>
      </c>
      <c r="D2137" t="inlineStr">
        <is>
          <t>JÄMTLANDS LÄN</t>
        </is>
      </c>
      <c r="E2137" t="inlineStr">
        <is>
          <t>BRÄCKE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41491-2019</t>
        </is>
      </c>
      <c r="B2138" s="1" t="n">
        <v>43699</v>
      </c>
      <c r="C2138" s="1" t="n">
        <v>45225</v>
      </c>
      <c r="D2138" t="inlineStr">
        <is>
          <t>JÄMTLANDS LÄN</t>
        </is>
      </c>
      <c r="E2138" t="inlineStr">
        <is>
          <t>KROKOM</t>
        </is>
      </c>
      <c r="G2138" t="n">
        <v>9.1</v>
      </c>
      <c r="H2138" t="n">
        <v>0</v>
      </c>
      <c r="I2138" t="n">
        <v>0</v>
      </c>
      <c r="J2138" t="n">
        <v>0</v>
      </c>
      <c r="K2138" t="n">
        <v>0</v>
      </c>
      <c r="L2138" t="n">
        <v>0</v>
      </c>
      <c r="M2138" t="n">
        <v>0</v>
      </c>
      <c r="N2138" t="n">
        <v>0</v>
      </c>
      <c r="O2138" t="n">
        <v>0</v>
      </c>
      <c r="P2138" t="n">
        <v>0</v>
      </c>
      <c r="Q2138" t="n">
        <v>0</v>
      </c>
      <c r="R2138" s="2" t="inlineStr"/>
    </row>
    <row r="2139" ht="15" customHeight="1">
      <c r="A2139" t="inlineStr">
        <is>
          <t>A 42311-2019</t>
        </is>
      </c>
      <c r="B2139" s="1" t="n">
        <v>43699</v>
      </c>
      <c r="C2139" s="1" t="n">
        <v>45225</v>
      </c>
      <c r="D2139" t="inlineStr">
        <is>
          <t>JÄMTLANDS LÄN</t>
        </is>
      </c>
      <c r="E2139" t="inlineStr">
        <is>
          <t>ÅRE</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41588-2019</t>
        </is>
      </c>
      <c r="B2140" s="1" t="n">
        <v>43699</v>
      </c>
      <c r="C2140" s="1" t="n">
        <v>45225</v>
      </c>
      <c r="D2140" t="inlineStr">
        <is>
          <t>JÄMTLANDS LÄN</t>
        </is>
      </c>
      <c r="E2140" t="inlineStr">
        <is>
          <t>ÖSTERSUND</t>
        </is>
      </c>
      <c r="G2140" t="n">
        <v>26.7</v>
      </c>
      <c r="H2140" t="n">
        <v>0</v>
      </c>
      <c r="I2140" t="n">
        <v>0</v>
      </c>
      <c r="J2140" t="n">
        <v>0</v>
      </c>
      <c r="K2140" t="n">
        <v>0</v>
      </c>
      <c r="L2140" t="n">
        <v>0</v>
      </c>
      <c r="M2140" t="n">
        <v>0</v>
      </c>
      <c r="N2140" t="n">
        <v>0</v>
      </c>
      <c r="O2140" t="n">
        <v>0</v>
      </c>
      <c r="P2140" t="n">
        <v>0</v>
      </c>
      <c r="Q2140" t="n">
        <v>0</v>
      </c>
      <c r="R2140" s="2" t="inlineStr"/>
    </row>
    <row r="2141" ht="15" customHeight="1">
      <c r="A2141" t="inlineStr">
        <is>
          <t>A 41781-2019</t>
        </is>
      </c>
      <c r="B2141" s="1" t="n">
        <v>43699</v>
      </c>
      <c r="C2141" s="1" t="n">
        <v>45225</v>
      </c>
      <c r="D2141" t="inlineStr">
        <is>
          <t>JÄMTLANDS LÄN</t>
        </is>
      </c>
      <c r="E2141" t="inlineStr">
        <is>
          <t>BRÄCKE</t>
        </is>
      </c>
      <c r="F2141" t="inlineStr">
        <is>
          <t>SCA</t>
        </is>
      </c>
      <c r="G2141" t="n">
        <v>8.1</v>
      </c>
      <c r="H2141" t="n">
        <v>0</v>
      </c>
      <c r="I2141" t="n">
        <v>0</v>
      </c>
      <c r="J2141" t="n">
        <v>0</v>
      </c>
      <c r="K2141" t="n">
        <v>0</v>
      </c>
      <c r="L2141" t="n">
        <v>0</v>
      </c>
      <c r="M2141" t="n">
        <v>0</v>
      </c>
      <c r="N2141" t="n">
        <v>0</v>
      </c>
      <c r="O2141" t="n">
        <v>0</v>
      </c>
      <c r="P2141" t="n">
        <v>0</v>
      </c>
      <c r="Q2141" t="n">
        <v>0</v>
      </c>
      <c r="R2141" s="2" t="inlineStr"/>
    </row>
    <row r="2142" ht="15" customHeight="1">
      <c r="A2142" t="inlineStr">
        <is>
          <t>A 42237-2019</t>
        </is>
      </c>
      <c r="B2142" s="1" t="n">
        <v>43703</v>
      </c>
      <c r="C2142" s="1" t="n">
        <v>45225</v>
      </c>
      <c r="D2142" t="inlineStr">
        <is>
          <t>JÄMTLANDS LÄN</t>
        </is>
      </c>
      <c r="E2142" t="inlineStr">
        <is>
          <t>KROKOM</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43295-2019</t>
        </is>
      </c>
      <c r="B2143" s="1" t="n">
        <v>43703</v>
      </c>
      <c r="C2143" s="1" t="n">
        <v>45225</v>
      </c>
      <c r="D2143" t="inlineStr">
        <is>
          <t>JÄMTLANDS LÄN</t>
        </is>
      </c>
      <c r="E2143" t="inlineStr">
        <is>
          <t>BERG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42123-2019</t>
        </is>
      </c>
      <c r="B2144" s="1" t="n">
        <v>43703</v>
      </c>
      <c r="C2144" s="1" t="n">
        <v>45225</v>
      </c>
      <c r="D2144" t="inlineStr">
        <is>
          <t>JÄMTLANDS LÄN</t>
        </is>
      </c>
      <c r="E2144" t="inlineStr">
        <is>
          <t>HÄRJEDALEN</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42258-2019</t>
        </is>
      </c>
      <c r="B2145" s="1" t="n">
        <v>43703</v>
      </c>
      <c r="C2145" s="1" t="n">
        <v>45225</v>
      </c>
      <c r="D2145" t="inlineStr">
        <is>
          <t>JÄMTLANDS LÄN</t>
        </is>
      </c>
      <c r="E2145" t="inlineStr">
        <is>
          <t>KROKOM</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42420-2019</t>
        </is>
      </c>
      <c r="B2146" s="1" t="n">
        <v>43703</v>
      </c>
      <c r="C2146" s="1" t="n">
        <v>45225</v>
      </c>
      <c r="D2146" t="inlineStr">
        <is>
          <t>JÄMTLANDS LÄN</t>
        </is>
      </c>
      <c r="E2146" t="inlineStr">
        <is>
          <t>STRÖMSUND</t>
        </is>
      </c>
      <c r="G2146" t="n">
        <v>8.4</v>
      </c>
      <c r="H2146" t="n">
        <v>0</v>
      </c>
      <c r="I2146" t="n">
        <v>0</v>
      </c>
      <c r="J2146" t="n">
        <v>0</v>
      </c>
      <c r="K2146" t="n">
        <v>0</v>
      </c>
      <c r="L2146" t="n">
        <v>0</v>
      </c>
      <c r="M2146" t="n">
        <v>0</v>
      </c>
      <c r="N2146" t="n">
        <v>0</v>
      </c>
      <c r="O2146" t="n">
        <v>0</v>
      </c>
      <c r="P2146" t="n">
        <v>0</v>
      </c>
      <c r="Q2146" t="n">
        <v>0</v>
      </c>
      <c r="R2146" s="2" t="inlineStr"/>
    </row>
    <row r="2147" ht="15" customHeight="1">
      <c r="A2147" t="inlineStr">
        <is>
          <t>A 43249-2019</t>
        </is>
      </c>
      <c r="B2147" s="1" t="n">
        <v>43703</v>
      </c>
      <c r="C2147" s="1" t="n">
        <v>45225</v>
      </c>
      <c r="D2147" t="inlineStr">
        <is>
          <t>JÄMTLANDS LÄN</t>
        </is>
      </c>
      <c r="E2147" t="inlineStr">
        <is>
          <t>ÖSTERSUND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43425-2019</t>
        </is>
      </c>
      <c r="B2148" s="1" t="n">
        <v>43703</v>
      </c>
      <c r="C2148" s="1" t="n">
        <v>45225</v>
      </c>
      <c r="D2148" t="inlineStr">
        <is>
          <t>JÄMTLANDS LÄN</t>
        </is>
      </c>
      <c r="E2148" t="inlineStr">
        <is>
          <t>ÖSTERSUND</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42537-2019</t>
        </is>
      </c>
      <c r="B2149" s="1" t="n">
        <v>43704</v>
      </c>
      <c r="C2149" s="1" t="n">
        <v>45225</v>
      </c>
      <c r="D2149" t="inlineStr">
        <is>
          <t>JÄMTLANDS LÄN</t>
        </is>
      </c>
      <c r="E2149" t="inlineStr">
        <is>
          <t>KROKOM</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42547-2019</t>
        </is>
      </c>
      <c r="B2150" s="1" t="n">
        <v>43704</v>
      </c>
      <c r="C2150" s="1" t="n">
        <v>45225</v>
      </c>
      <c r="D2150" t="inlineStr">
        <is>
          <t>JÄMTLANDS LÄN</t>
        </is>
      </c>
      <c r="E2150" t="inlineStr">
        <is>
          <t>KROKOM</t>
        </is>
      </c>
      <c r="F2150" t="inlineStr">
        <is>
          <t>Övriga Aktiebolag</t>
        </is>
      </c>
      <c r="G2150" t="n">
        <v>27.5</v>
      </c>
      <c r="H2150" t="n">
        <v>0</v>
      </c>
      <c r="I2150" t="n">
        <v>0</v>
      </c>
      <c r="J2150" t="n">
        <v>0</v>
      </c>
      <c r="K2150" t="n">
        <v>0</v>
      </c>
      <c r="L2150" t="n">
        <v>0</v>
      </c>
      <c r="M2150" t="n">
        <v>0</v>
      </c>
      <c r="N2150" t="n">
        <v>0</v>
      </c>
      <c r="O2150" t="n">
        <v>0</v>
      </c>
      <c r="P2150" t="n">
        <v>0</v>
      </c>
      <c r="Q2150" t="n">
        <v>0</v>
      </c>
      <c r="R2150" s="2" t="inlineStr"/>
    </row>
    <row r="2151" ht="15" customHeight="1">
      <c r="A2151" t="inlineStr">
        <is>
          <t>A 42785-2019</t>
        </is>
      </c>
      <c r="B2151" s="1" t="n">
        <v>43704</v>
      </c>
      <c r="C2151" s="1" t="n">
        <v>45225</v>
      </c>
      <c r="D2151" t="inlineStr">
        <is>
          <t>JÄMTLANDS LÄN</t>
        </is>
      </c>
      <c r="E2151" t="inlineStr">
        <is>
          <t>RAGUNDA</t>
        </is>
      </c>
      <c r="F2151" t="inlineStr">
        <is>
          <t>SCA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42602-2019</t>
        </is>
      </c>
      <c r="B2152" s="1" t="n">
        <v>43704</v>
      </c>
      <c r="C2152" s="1" t="n">
        <v>45225</v>
      </c>
      <c r="D2152" t="inlineStr">
        <is>
          <t>JÄMTLANDS LÄN</t>
        </is>
      </c>
      <c r="E2152" t="inlineStr">
        <is>
          <t>KROKOM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42788-2019</t>
        </is>
      </c>
      <c r="B2153" s="1" t="n">
        <v>43704</v>
      </c>
      <c r="C2153" s="1" t="n">
        <v>45225</v>
      </c>
      <c r="D2153" t="inlineStr">
        <is>
          <t>JÄMTLANDS LÄN</t>
        </is>
      </c>
      <c r="E2153" t="inlineStr">
        <is>
          <t>RAGUNDA</t>
        </is>
      </c>
      <c r="F2153" t="inlineStr">
        <is>
          <t>SCA</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42498-2019</t>
        </is>
      </c>
      <c r="B2154" s="1" t="n">
        <v>43704</v>
      </c>
      <c r="C2154" s="1" t="n">
        <v>45225</v>
      </c>
      <c r="D2154" t="inlineStr">
        <is>
          <t>JÄMTLANDS LÄN</t>
        </is>
      </c>
      <c r="E2154" t="inlineStr">
        <is>
          <t>KROKOM</t>
        </is>
      </c>
      <c r="F2154" t="inlineStr">
        <is>
          <t>Övriga Aktiebolag</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42512-2019</t>
        </is>
      </c>
      <c r="B2155" s="1" t="n">
        <v>43704</v>
      </c>
      <c r="C2155" s="1" t="n">
        <v>45225</v>
      </c>
      <c r="D2155" t="inlineStr">
        <is>
          <t>JÄMTLANDS LÄN</t>
        </is>
      </c>
      <c r="E2155" t="inlineStr">
        <is>
          <t>KROKOM</t>
        </is>
      </c>
      <c r="F2155" t="inlineStr">
        <is>
          <t>Övriga Aktiebolag</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42635-2019</t>
        </is>
      </c>
      <c r="B2156" s="1" t="n">
        <v>43704</v>
      </c>
      <c r="C2156" s="1" t="n">
        <v>45225</v>
      </c>
      <c r="D2156" t="inlineStr">
        <is>
          <t>JÄMTLANDS LÄN</t>
        </is>
      </c>
      <c r="E2156" t="inlineStr">
        <is>
          <t>KROKOM</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42786-2019</t>
        </is>
      </c>
      <c r="B2157" s="1" t="n">
        <v>43704</v>
      </c>
      <c r="C2157" s="1" t="n">
        <v>45225</v>
      </c>
      <c r="D2157" t="inlineStr">
        <is>
          <t>JÄMTLANDS LÄN</t>
        </is>
      </c>
      <c r="E2157" t="inlineStr">
        <is>
          <t>RAGUNDA</t>
        </is>
      </c>
      <c r="F2157" t="inlineStr">
        <is>
          <t>SCA</t>
        </is>
      </c>
      <c r="G2157" t="n">
        <v>9.699999999999999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43142-2019</t>
        </is>
      </c>
      <c r="B2158" s="1" t="n">
        <v>43705</v>
      </c>
      <c r="C2158" s="1" t="n">
        <v>45225</v>
      </c>
      <c r="D2158" t="inlineStr">
        <is>
          <t>JÄMTLANDS LÄN</t>
        </is>
      </c>
      <c r="E2158" t="inlineStr">
        <is>
          <t>HÄRJEDALEN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43210-2019</t>
        </is>
      </c>
      <c r="B2159" s="1" t="n">
        <v>43705</v>
      </c>
      <c r="C2159" s="1" t="n">
        <v>45225</v>
      </c>
      <c r="D2159" t="inlineStr">
        <is>
          <t>JÄMTLANDS LÄN</t>
        </is>
      </c>
      <c r="E2159" t="inlineStr">
        <is>
          <t>BERG</t>
        </is>
      </c>
      <c r="F2159" t="inlineStr">
        <is>
          <t>SCA</t>
        </is>
      </c>
      <c r="G2159" t="n">
        <v>11.7</v>
      </c>
      <c r="H2159" t="n">
        <v>0</v>
      </c>
      <c r="I2159" t="n">
        <v>0</v>
      </c>
      <c r="J2159" t="n">
        <v>0</v>
      </c>
      <c r="K2159" t="n">
        <v>0</v>
      </c>
      <c r="L2159" t="n">
        <v>0</v>
      </c>
      <c r="M2159" t="n">
        <v>0</v>
      </c>
      <c r="N2159" t="n">
        <v>0</v>
      </c>
      <c r="O2159" t="n">
        <v>0</v>
      </c>
      <c r="P2159" t="n">
        <v>0</v>
      </c>
      <c r="Q2159" t="n">
        <v>0</v>
      </c>
      <c r="R2159" s="2" t="inlineStr"/>
    </row>
    <row r="2160" ht="15" customHeight="1">
      <c r="A2160" t="inlineStr">
        <is>
          <t>A 43180-2019</t>
        </is>
      </c>
      <c r="B2160" s="1" t="n">
        <v>43705</v>
      </c>
      <c r="C2160" s="1" t="n">
        <v>45225</v>
      </c>
      <c r="D2160" t="inlineStr">
        <is>
          <t>JÄMTLANDS LÄN</t>
        </is>
      </c>
      <c r="E2160" t="inlineStr">
        <is>
          <t>STRÖMSUND</t>
        </is>
      </c>
      <c r="F2160" t="inlineStr">
        <is>
          <t>SCA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42875-2019</t>
        </is>
      </c>
      <c r="B2161" s="1" t="n">
        <v>43705</v>
      </c>
      <c r="C2161" s="1" t="n">
        <v>45225</v>
      </c>
      <c r="D2161" t="inlineStr">
        <is>
          <t>JÄMTLANDS LÄN</t>
        </is>
      </c>
      <c r="E2161" t="inlineStr">
        <is>
          <t>BRÄCKE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43103-2019</t>
        </is>
      </c>
      <c r="B2162" s="1" t="n">
        <v>43705</v>
      </c>
      <c r="C2162" s="1" t="n">
        <v>45225</v>
      </c>
      <c r="D2162" t="inlineStr">
        <is>
          <t>JÄMTLANDS LÄN</t>
        </is>
      </c>
      <c r="E2162" t="inlineStr">
        <is>
          <t>HÄRJEDALEN</t>
        </is>
      </c>
      <c r="G2162" t="n">
        <v>38.6</v>
      </c>
      <c r="H2162" t="n">
        <v>0</v>
      </c>
      <c r="I2162" t="n">
        <v>0</v>
      </c>
      <c r="J2162" t="n">
        <v>0</v>
      </c>
      <c r="K2162" t="n">
        <v>0</v>
      </c>
      <c r="L2162" t="n">
        <v>0</v>
      </c>
      <c r="M2162" t="n">
        <v>0</v>
      </c>
      <c r="N2162" t="n">
        <v>0</v>
      </c>
      <c r="O2162" t="n">
        <v>0</v>
      </c>
      <c r="P2162" t="n">
        <v>0</v>
      </c>
      <c r="Q2162" t="n">
        <v>0</v>
      </c>
      <c r="R2162" s="2" t="inlineStr"/>
    </row>
    <row r="2163" ht="15" customHeight="1">
      <c r="A2163" t="inlineStr">
        <is>
          <t>A 43206-2019</t>
        </is>
      </c>
      <c r="B2163" s="1" t="n">
        <v>43705</v>
      </c>
      <c r="C2163" s="1" t="n">
        <v>45225</v>
      </c>
      <c r="D2163" t="inlineStr">
        <is>
          <t>JÄMTLANDS LÄN</t>
        </is>
      </c>
      <c r="E2163" t="inlineStr">
        <is>
          <t>BRÄCKE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43208-2019</t>
        </is>
      </c>
      <c r="B2164" s="1" t="n">
        <v>43705</v>
      </c>
      <c r="C2164" s="1" t="n">
        <v>45225</v>
      </c>
      <c r="D2164" t="inlineStr">
        <is>
          <t>JÄMTLANDS LÄN</t>
        </is>
      </c>
      <c r="E2164" t="inlineStr">
        <is>
          <t>BRÄCKE</t>
        </is>
      </c>
      <c r="F2164" t="inlineStr">
        <is>
          <t>SCA</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43412-2019</t>
        </is>
      </c>
      <c r="B2165" s="1" t="n">
        <v>43706</v>
      </c>
      <c r="C2165" s="1" t="n">
        <v>45225</v>
      </c>
      <c r="D2165" t="inlineStr">
        <is>
          <t>JÄMTLANDS LÄN</t>
        </is>
      </c>
      <c r="E2165" t="inlineStr">
        <is>
          <t>RAGUNDA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43387-2019</t>
        </is>
      </c>
      <c r="B2166" s="1" t="n">
        <v>43706</v>
      </c>
      <c r="C2166" s="1" t="n">
        <v>45225</v>
      </c>
      <c r="D2166" t="inlineStr">
        <is>
          <t>JÄMTLANDS LÄN</t>
        </is>
      </c>
      <c r="E2166" t="inlineStr">
        <is>
          <t>RAGUNDA</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43649-2019</t>
        </is>
      </c>
      <c r="B2167" s="1" t="n">
        <v>43707</v>
      </c>
      <c r="C2167" s="1" t="n">
        <v>45225</v>
      </c>
      <c r="D2167" t="inlineStr">
        <is>
          <t>JÄMTLANDS LÄN</t>
        </is>
      </c>
      <c r="E2167" t="inlineStr">
        <is>
          <t>HÄRJEDALEN</t>
        </is>
      </c>
      <c r="F2167" t="inlineStr">
        <is>
          <t>Sveaskog</t>
        </is>
      </c>
      <c r="G2167" t="n">
        <v>6.7</v>
      </c>
      <c r="H2167" t="n">
        <v>0</v>
      </c>
      <c r="I2167" t="n">
        <v>0</v>
      </c>
      <c r="J2167" t="n">
        <v>0</v>
      </c>
      <c r="K2167" t="n">
        <v>0</v>
      </c>
      <c r="L2167" t="n">
        <v>0</v>
      </c>
      <c r="M2167" t="n">
        <v>0</v>
      </c>
      <c r="N2167" t="n">
        <v>0</v>
      </c>
      <c r="O2167" t="n">
        <v>0</v>
      </c>
      <c r="P2167" t="n">
        <v>0</v>
      </c>
      <c r="Q2167" t="n">
        <v>0</v>
      </c>
      <c r="R2167" s="2" t="inlineStr"/>
    </row>
    <row r="2168" ht="15" customHeight="1">
      <c r="A2168" t="inlineStr">
        <is>
          <t>A 43678-2019</t>
        </is>
      </c>
      <c r="B2168" s="1" t="n">
        <v>43707</v>
      </c>
      <c r="C2168" s="1" t="n">
        <v>45225</v>
      </c>
      <c r="D2168" t="inlineStr">
        <is>
          <t>JÄMTLANDS LÄN</t>
        </is>
      </c>
      <c r="E2168" t="inlineStr">
        <is>
          <t>ÅRE</t>
        </is>
      </c>
      <c r="G2168" t="n">
        <v>7.9</v>
      </c>
      <c r="H2168" t="n">
        <v>0</v>
      </c>
      <c r="I2168" t="n">
        <v>0</v>
      </c>
      <c r="J2168" t="n">
        <v>0</v>
      </c>
      <c r="K2168" t="n">
        <v>0</v>
      </c>
      <c r="L2168" t="n">
        <v>0</v>
      </c>
      <c r="M2168" t="n">
        <v>0</v>
      </c>
      <c r="N2168" t="n">
        <v>0</v>
      </c>
      <c r="O2168" t="n">
        <v>0</v>
      </c>
      <c r="P2168" t="n">
        <v>0</v>
      </c>
      <c r="Q2168" t="n">
        <v>0</v>
      </c>
      <c r="R2168" s="2" t="inlineStr"/>
    </row>
    <row r="2169" ht="15" customHeight="1">
      <c r="A2169" t="inlineStr">
        <is>
          <t>A 43721-2019</t>
        </is>
      </c>
      <c r="B2169" s="1" t="n">
        <v>43707</v>
      </c>
      <c r="C2169" s="1" t="n">
        <v>45225</v>
      </c>
      <c r="D2169" t="inlineStr">
        <is>
          <t>JÄMTLANDS LÄN</t>
        </is>
      </c>
      <c r="E2169" t="inlineStr">
        <is>
          <t>KROKOM</t>
        </is>
      </c>
      <c r="G2169" t="n">
        <v>7.1</v>
      </c>
      <c r="H2169" t="n">
        <v>0</v>
      </c>
      <c r="I2169" t="n">
        <v>0</v>
      </c>
      <c r="J2169" t="n">
        <v>0</v>
      </c>
      <c r="K2169" t="n">
        <v>0</v>
      </c>
      <c r="L2169" t="n">
        <v>0</v>
      </c>
      <c r="M2169" t="n">
        <v>0</v>
      </c>
      <c r="N2169" t="n">
        <v>0</v>
      </c>
      <c r="O2169" t="n">
        <v>0</v>
      </c>
      <c r="P2169" t="n">
        <v>0</v>
      </c>
      <c r="Q2169" t="n">
        <v>0</v>
      </c>
      <c r="R2169" s="2" t="inlineStr"/>
    </row>
    <row r="2170" ht="15" customHeight="1">
      <c r="A2170" t="inlineStr">
        <is>
          <t>A 43793-2019</t>
        </is>
      </c>
      <c r="B2170" s="1" t="n">
        <v>43707</v>
      </c>
      <c r="C2170" s="1" t="n">
        <v>45225</v>
      </c>
      <c r="D2170" t="inlineStr">
        <is>
          <t>JÄMTLANDS LÄN</t>
        </is>
      </c>
      <c r="E2170" t="inlineStr">
        <is>
          <t>STRÖMSUND</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45171-2019</t>
        </is>
      </c>
      <c r="B2171" s="1" t="n">
        <v>43707</v>
      </c>
      <c r="C2171" s="1" t="n">
        <v>45225</v>
      </c>
      <c r="D2171" t="inlineStr">
        <is>
          <t>JÄMTLANDS LÄN</t>
        </is>
      </c>
      <c r="E2171" t="inlineStr">
        <is>
          <t>STRÖMSUND</t>
        </is>
      </c>
      <c r="F2171" t="inlineStr">
        <is>
          <t>SCA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43707-2019</t>
        </is>
      </c>
      <c r="B2172" s="1" t="n">
        <v>43707</v>
      </c>
      <c r="C2172" s="1" t="n">
        <v>45225</v>
      </c>
      <c r="D2172" t="inlineStr">
        <is>
          <t>JÄMTLANDS LÄN</t>
        </is>
      </c>
      <c r="E2172" t="inlineStr">
        <is>
          <t>STRÖMSUND</t>
        </is>
      </c>
      <c r="F2172" t="inlineStr">
        <is>
          <t>Sveaskog</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43896-2019</t>
        </is>
      </c>
      <c r="B2173" s="1" t="n">
        <v>43707</v>
      </c>
      <c r="C2173" s="1" t="n">
        <v>45225</v>
      </c>
      <c r="D2173" t="inlineStr">
        <is>
          <t>JÄMTLANDS LÄN</t>
        </is>
      </c>
      <c r="E2173" t="inlineStr">
        <is>
          <t>HÄRJEDALEN</t>
        </is>
      </c>
      <c r="F2173" t="inlineStr">
        <is>
          <t>Sveaskog</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43942-2019</t>
        </is>
      </c>
      <c r="B2174" s="1" t="n">
        <v>43707</v>
      </c>
      <c r="C2174" s="1" t="n">
        <v>45225</v>
      </c>
      <c r="D2174" t="inlineStr">
        <is>
          <t>JÄMTLANDS LÄN</t>
        </is>
      </c>
      <c r="E2174" t="inlineStr">
        <is>
          <t>BERG</t>
        </is>
      </c>
      <c r="F2174" t="inlineStr">
        <is>
          <t>SCA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43683-2019</t>
        </is>
      </c>
      <c r="B2175" s="1" t="n">
        <v>43707</v>
      </c>
      <c r="C2175" s="1" t="n">
        <v>45225</v>
      </c>
      <c r="D2175" t="inlineStr">
        <is>
          <t>JÄMTLANDS LÄN</t>
        </is>
      </c>
      <c r="E2175" t="inlineStr">
        <is>
          <t>ÅRE</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43708-2019</t>
        </is>
      </c>
      <c r="B2176" s="1" t="n">
        <v>43707</v>
      </c>
      <c r="C2176" s="1" t="n">
        <v>45225</v>
      </c>
      <c r="D2176" t="inlineStr">
        <is>
          <t>JÄMTLANDS LÄN</t>
        </is>
      </c>
      <c r="E2176" t="inlineStr">
        <is>
          <t>KROKOM</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43943-2019</t>
        </is>
      </c>
      <c r="B2177" s="1" t="n">
        <v>43707</v>
      </c>
      <c r="C2177" s="1" t="n">
        <v>45225</v>
      </c>
      <c r="D2177" t="inlineStr">
        <is>
          <t>JÄMTLANDS LÄN</t>
        </is>
      </c>
      <c r="E2177" t="inlineStr">
        <is>
          <t>STRÖMSUND</t>
        </is>
      </c>
      <c r="F2177" t="inlineStr">
        <is>
          <t>SCA</t>
        </is>
      </c>
      <c r="G2177" t="n">
        <v>11.9</v>
      </c>
      <c r="H2177" t="n">
        <v>0</v>
      </c>
      <c r="I2177" t="n">
        <v>0</v>
      </c>
      <c r="J2177" t="n">
        <v>0</v>
      </c>
      <c r="K2177" t="n">
        <v>0</v>
      </c>
      <c r="L2177" t="n">
        <v>0</v>
      </c>
      <c r="M2177" t="n">
        <v>0</v>
      </c>
      <c r="N2177" t="n">
        <v>0</v>
      </c>
      <c r="O2177" t="n">
        <v>0</v>
      </c>
      <c r="P2177" t="n">
        <v>0</v>
      </c>
      <c r="Q2177" t="n">
        <v>0</v>
      </c>
      <c r="R2177" s="2" t="inlineStr"/>
    </row>
    <row r="2178" ht="15" customHeight="1">
      <c r="A2178" t="inlineStr">
        <is>
          <t>A 44010-2019</t>
        </is>
      </c>
      <c r="B2178" s="1" t="n">
        <v>43709</v>
      </c>
      <c r="C2178" s="1" t="n">
        <v>45225</v>
      </c>
      <c r="D2178" t="inlineStr">
        <is>
          <t>JÄMTLANDS LÄN</t>
        </is>
      </c>
      <c r="E2178" t="inlineStr">
        <is>
          <t>STRÖMSUND</t>
        </is>
      </c>
      <c r="F2178" t="inlineStr">
        <is>
          <t>SCA</t>
        </is>
      </c>
      <c r="G2178" t="n">
        <v>5.5</v>
      </c>
      <c r="H2178" t="n">
        <v>0</v>
      </c>
      <c r="I2178" t="n">
        <v>0</v>
      </c>
      <c r="J2178" t="n">
        <v>0</v>
      </c>
      <c r="K2178" t="n">
        <v>0</v>
      </c>
      <c r="L2178" t="n">
        <v>0</v>
      </c>
      <c r="M2178" t="n">
        <v>0</v>
      </c>
      <c r="N2178" t="n">
        <v>0</v>
      </c>
      <c r="O2178" t="n">
        <v>0</v>
      </c>
      <c r="P2178" t="n">
        <v>0</v>
      </c>
      <c r="Q2178" t="n">
        <v>0</v>
      </c>
      <c r="R2178" s="2" t="inlineStr"/>
    </row>
    <row r="2179" ht="15" customHeight="1">
      <c r="A2179" t="inlineStr">
        <is>
          <t>A 44329-2019</t>
        </is>
      </c>
      <c r="B2179" s="1" t="n">
        <v>43710</v>
      </c>
      <c r="C2179" s="1" t="n">
        <v>45225</v>
      </c>
      <c r="D2179" t="inlineStr">
        <is>
          <t>JÄMTLANDS LÄN</t>
        </is>
      </c>
      <c r="E2179" t="inlineStr">
        <is>
          <t>ÅRE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44190-2019</t>
        </is>
      </c>
      <c r="B2180" s="1" t="n">
        <v>43710</v>
      </c>
      <c r="C2180" s="1" t="n">
        <v>45225</v>
      </c>
      <c r="D2180" t="inlineStr">
        <is>
          <t>JÄMTLANDS LÄN</t>
        </is>
      </c>
      <c r="E2180" t="inlineStr">
        <is>
          <t>KROKOM</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44128-2019</t>
        </is>
      </c>
      <c r="B2181" s="1" t="n">
        <v>43710</v>
      </c>
      <c r="C2181" s="1" t="n">
        <v>45225</v>
      </c>
      <c r="D2181" t="inlineStr">
        <is>
          <t>JÄMTLANDS LÄN</t>
        </is>
      </c>
      <c r="E2181" t="inlineStr">
        <is>
          <t>KROKOM</t>
        </is>
      </c>
      <c r="G2181" t="n">
        <v>8.1</v>
      </c>
      <c r="H2181" t="n">
        <v>0</v>
      </c>
      <c r="I2181" t="n">
        <v>0</v>
      </c>
      <c r="J2181" t="n">
        <v>0</v>
      </c>
      <c r="K2181" t="n">
        <v>0</v>
      </c>
      <c r="L2181" t="n">
        <v>0</v>
      </c>
      <c r="M2181" t="n">
        <v>0</v>
      </c>
      <c r="N2181" t="n">
        <v>0</v>
      </c>
      <c r="O2181" t="n">
        <v>0</v>
      </c>
      <c r="P2181" t="n">
        <v>0</v>
      </c>
      <c r="Q2181" t="n">
        <v>0</v>
      </c>
      <c r="R2181" s="2" t="inlineStr"/>
    </row>
    <row r="2182" ht="15" customHeight="1">
      <c r="A2182" t="inlineStr">
        <is>
          <t>A 44535-2019</t>
        </is>
      </c>
      <c r="B2182" s="1" t="n">
        <v>43711</v>
      </c>
      <c r="C2182" s="1" t="n">
        <v>45225</v>
      </c>
      <c r="D2182" t="inlineStr">
        <is>
          <t>JÄMTLANDS LÄN</t>
        </is>
      </c>
      <c r="E2182" t="inlineStr">
        <is>
          <t>STRÖMSUND</t>
        </is>
      </c>
      <c r="G2182" t="n">
        <v>23.8</v>
      </c>
      <c r="H2182" t="n">
        <v>0</v>
      </c>
      <c r="I2182" t="n">
        <v>0</v>
      </c>
      <c r="J2182" t="n">
        <v>0</v>
      </c>
      <c r="K2182" t="n">
        <v>0</v>
      </c>
      <c r="L2182" t="n">
        <v>0</v>
      </c>
      <c r="M2182" t="n">
        <v>0</v>
      </c>
      <c r="N2182" t="n">
        <v>0</v>
      </c>
      <c r="O2182" t="n">
        <v>0</v>
      </c>
      <c r="P2182" t="n">
        <v>0</v>
      </c>
      <c r="Q2182" t="n">
        <v>0</v>
      </c>
      <c r="R2182" s="2" t="inlineStr"/>
    </row>
    <row r="2183" ht="15" customHeight="1">
      <c r="A2183" t="inlineStr">
        <is>
          <t>A 45737-2019</t>
        </is>
      </c>
      <c r="B2183" s="1" t="n">
        <v>43711</v>
      </c>
      <c r="C2183" s="1" t="n">
        <v>45225</v>
      </c>
      <c r="D2183" t="inlineStr">
        <is>
          <t>JÄMTLANDS LÄN</t>
        </is>
      </c>
      <c r="E2183" t="inlineStr">
        <is>
          <t>STRÖMSUND</t>
        </is>
      </c>
      <c r="F2183" t="inlineStr">
        <is>
          <t>Holmen skog AB</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45773-2019</t>
        </is>
      </c>
      <c r="B2184" s="1" t="n">
        <v>43711</v>
      </c>
      <c r="C2184" s="1" t="n">
        <v>45225</v>
      </c>
      <c r="D2184" t="inlineStr">
        <is>
          <t>JÄMTLANDS LÄN</t>
        </is>
      </c>
      <c r="E2184" t="inlineStr">
        <is>
          <t>STRÖMSUND</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44605-2019</t>
        </is>
      </c>
      <c r="B2185" s="1" t="n">
        <v>43711</v>
      </c>
      <c r="C2185" s="1" t="n">
        <v>45225</v>
      </c>
      <c r="D2185" t="inlineStr">
        <is>
          <t>JÄMTLANDS LÄN</t>
        </is>
      </c>
      <c r="E2185" t="inlineStr">
        <is>
          <t>STRÖMSUND</t>
        </is>
      </c>
      <c r="F2185" t="inlineStr">
        <is>
          <t>SCA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44604-2019</t>
        </is>
      </c>
      <c r="B2186" s="1" t="n">
        <v>43711</v>
      </c>
      <c r="C2186" s="1" t="n">
        <v>45225</v>
      </c>
      <c r="D2186" t="inlineStr">
        <is>
          <t>JÄMTLANDS LÄN</t>
        </is>
      </c>
      <c r="E2186" t="inlineStr">
        <is>
          <t>STRÖMSUND</t>
        </is>
      </c>
      <c r="F2186" t="inlineStr">
        <is>
          <t>SCA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45776-2019</t>
        </is>
      </c>
      <c r="B2187" s="1" t="n">
        <v>43711</v>
      </c>
      <c r="C2187" s="1" t="n">
        <v>45225</v>
      </c>
      <c r="D2187" t="inlineStr">
        <is>
          <t>JÄMTLANDS LÄN</t>
        </is>
      </c>
      <c r="E2187" t="inlineStr">
        <is>
          <t>STRÖMSUND</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44774-2019</t>
        </is>
      </c>
      <c r="B2188" s="1" t="n">
        <v>43712</v>
      </c>
      <c r="C2188" s="1" t="n">
        <v>45225</v>
      </c>
      <c r="D2188" t="inlineStr">
        <is>
          <t>JÄMTLANDS LÄN</t>
        </is>
      </c>
      <c r="E2188" t="inlineStr">
        <is>
          <t>STRÖMSUND</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44810-2019</t>
        </is>
      </c>
      <c r="B2189" s="1" t="n">
        <v>43712</v>
      </c>
      <c r="C2189" s="1" t="n">
        <v>45225</v>
      </c>
      <c r="D2189" t="inlineStr">
        <is>
          <t>JÄMTLANDS LÄN</t>
        </is>
      </c>
      <c r="E2189" t="inlineStr">
        <is>
          <t>BERG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44882-2019</t>
        </is>
      </c>
      <c r="B2190" s="1" t="n">
        <v>43712</v>
      </c>
      <c r="C2190" s="1" t="n">
        <v>45225</v>
      </c>
      <c r="D2190" t="inlineStr">
        <is>
          <t>JÄMTLANDS LÄN</t>
        </is>
      </c>
      <c r="E2190" t="inlineStr">
        <is>
          <t>STRÖMSUND</t>
        </is>
      </c>
      <c r="F2190" t="inlineStr">
        <is>
          <t>SCA</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44631-2019</t>
        </is>
      </c>
      <c r="B2191" s="1" t="n">
        <v>43712</v>
      </c>
      <c r="C2191" s="1" t="n">
        <v>45225</v>
      </c>
      <c r="D2191" t="inlineStr">
        <is>
          <t>JÄMTLANDS LÄN</t>
        </is>
      </c>
      <c r="E2191" t="inlineStr">
        <is>
          <t>BERG</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44653-2019</t>
        </is>
      </c>
      <c r="B2192" s="1" t="n">
        <v>43712</v>
      </c>
      <c r="C2192" s="1" t="n">
        <v>45225</v>
      </c>
      <c r="D2192" t="inlineStr">
        <is>
          <t>JÄMTLANDS LÄN</t>
        </is>
      </c>
      <c r="E2192" t="inlineStr">
        <is>
          <t>KROKOM</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44809-2019</t>
        </is>
      </c>
      <c r="B2193" s="1" t="n">
        <v>43712</v>
      </c>
      <c r="C2193" s="1" t="n">
        <v>45225</v>
      </c>
      <c r="D2193" t="inlineStr">
        <is>
          <t>JÄMTLANDS LÄN</t>
        </is>
      </c>
      <c r="E2193" t="inlineStr">
        <is>
          <t>STRÖMSUND</t>
        </is>
      </c>
      <c r="F2193" t="inlineStr">
        <is>
          <t>Kommuner</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45075-2019</t>
        </is>
      </c>
      <c r="B2194" s="1" t="n">
        <v>43713</v>
      </c>
      <c r="C2194" s="1" t="n">
        <v>45225</v>
      </c>
      <c r="D2194" t="inlineStr">
        <is>
          <t>JÄMTLANDS LÄN</t>
        </is>
      </c>
      <c r="E2194" t="inlineStr">
        <is>
          <t>RAGUNDA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45054-2019</t>
        </is>
      </c>
      <c r="B2195" s="1" t="n">
        <v>43713</v>
      </c>
      <c r="C2195" s="1" t="n">
        <v>45225</v>
      </c>
      <c r="D2195" t="inlineStr">
        <is>
          <t>JÄMTLANDS LÄN</t>
        </is>
      </c>
      <c r="E2195" t="inlineStr">
        <is>
          <t>BRÄCKE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45167-2019</t>
        </is>
      </c>
      <c r="B2196" s="1" t="n">
        <v>43713</v>
      </c>
      <c r="C2196" s="1" t="n">
        <v>45225</v>
      </c>
      <c r="D2196" t="inlineStr">
        <is>
          <t>JÄMTLANDS LÄN</t>
        </is>
      </c>
      <c r="E2196" t="inlineStr">
        <is>
          <t>HÄRJEDALEN</t>
        </is>
      </c>
      <c r="F2196" t="inlineStr">
        <is>
          <t>Holmen skog AB</t>
        </is>
      </c>
      <c r="G2196" t="n">
        <v>15.9</v>
      </c>
      <c r="H2196" t="n">
        <v>0</v>
      </c>
      <c r="I2196" t="n">
        <v>0</v>
      </c>
      <c r="J2196" t="n">
        <v>0</v>
      </c>
      <c r="K2196" t="n">
        <v>0</v>
      </c>
      <c r="L2196" t="n">
        <v>0</v>
      </c>
      <c r="M2196" t="n">
        <v>0</v>
      </c>
      <c r="N2196" t="n">
        <v>0</v>
      </c>
      <c r="O2196" t="n">
        <v>0</v>
      </c>
      <c r="P2196" t="n">
        <v>0</v>
      </c>
      <c r="Q2196" t="n">
        <v>0</v>
      </c>
      <c r="R2196" s="2" t="inlineStr"/>
    </row>
    <row r="2197" ht="15" customHeight="1">
      <c r="A2197" t="inlineStr">
        <is>
          <t>A 44956-2019</t>
        </is>
      </c>
      <c r="B2197" s="1" t="n">
        <v>43713</v>
      </c>
      <c r="C2197" s="1" t="n">
        <v>45225</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45061-2019</t>
        </is>
      </c>
      <c r="B2198" s="1" t="n">
        <v>43713</v>
      </c>
      <c r="C2198" s="1" t="n">
        <v>45225</v>
      </c>
      <c r="D2198" t="inlineStr">
        <is>
          <t>JÄMTLANDS LÄN</t>
        </is>
      </c>
      <c r="E2198" t="inlineStr">
        <is>
          <t>RAGUNDA</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45165-2019</t>
        </is>
      </c>
      <c r="B2199" s="1" t="n">
        <v>43713</v>
      </c>
      <c r="C2199" s="1" t="n">
        <v>45225</v>
      </c>
      <c r="D2199" t="inlineStr">
        <is>
          <t>JÄMTLANDS LÄN</t>
        </is>
      </c>
      <c r="E2199" t="inlineStr">
        <is>
          <t>STRÖMSUND</t>
        </is>
      </c>
      <c r="F2199" t="inlineStr">
        <is>
          <t>Holmen skog AB</t>
        </is>
      </c>
      <c r="G2199" t="n">
        <v>25.4</v>
      </c>
      <c r="H2199" t="n">
        <v>0</v>
      </c>
      <c r="I2199" t="n">
        <v>0</v>
      </c>
      <c r="J2199" t="n">
        <v>0</v>
      </c>
      <c r="K2199" t="n">
        <v>0</v>
      </c>
      <c r="L2199" t="n">
        <v>0</v>
      </c>
      <c r="M2199" t="n">
        <v>0</v>
      </c>
      <c r="N2199" t="n">
        <v>0</v>
      </c>
      <c r="O2199" t="n">
        <v>0</v>
      </c>
      <c r="P2199" t="n">
        <v>0</v>
      </c>
      <c r="Q2199" t="n">
        <v>0</v>
      </c>
      <c r="R2199" s="2" t="inlineStr"/>
    </row>
    <row r="2200" ht="15" customHeight="1">
      <c r="A2200" t="inlineStr">
        <is>
          <t>A 45362-2019</t>
        </is>
      </c>
      <c r="B2200" s="1" t="n">
        <v>43714</v>
      </c>
      <c r="C2200" s="1" t="n">
        <v>45225</v>
      </c>
      <c r="D2200" t="inlineStr">
        <is>
          <t>JÄMTLANDS LÄN</t>
        </is>
      </c>
      <c r="E2200" t="inlineStr">
        <is>
          <t>STRÖMSUND</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45540-2019</t>
        </is>
      </c>
      <c r="B2201" s="1" t="n">
        <v>43714</v>
      </c>
      <c r="C2201" s="1" t="n">
        <v>45225</v>
      </c>
      <c r="D2201" t="inlineStr">
        <is>
          <t>JÄMTLANDS LÄN</t>
        </is>
      </c>
      <c r="E2201" t="inlineStr">
        <is>
          <t>BRÄCKE</t>
        </is>
      </c>
      <c r="F2201" t="inlineStr">
        <is>
          <t>SCA</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45539-2019</t>
        </is>
      </c>
      <c r="B2202" s="1" t="n">
        <v>43714</v>
      </c>
      <c r="C2202" s="1" t="n">
        <v>45225</v>
      </c>
      <c r="D2202" t="inlineStr">
        <is>
          <t>JÄMTLANDS LÄN</t>
        </is>
      </c>
      <c r="E2202" t="inlineStr">
        <is>
          <t>BRÄCKE</t>
        </is>
      </c>
      <c r="F2202" t="inlineStr">
        <is>
          <t>SCA</t>
        </is>
      </c>
      <c r="G2202" t="n">
        <v>4.6</v>
      </c>
      <c r="H2202" t="n">
        <v>0</v>
      </c>
      <c r="I2202" t="n">
        <v>0</v>
      </c>
      <c r="J2202" t="n">
        <v>0</v>
      </c>
      <c r="K2202" t="n">
        <v>0</v>
      </c>
      <c r="L2202" t="n">
        <v>0</v>
      </c>
      <c r="M2202" t="n">
        <v>0</v>
      </c>
      <c r="N2202" t="n">
        <v>0</v>
      </c>
      <c r="O2202" t="n">
        <v>0</v>
      </c>
      <c r="P2202" t="n">
        <v>0</v>
      </c>
      <c r="Q2202" t="n">
        <v>0</v>
      </c>
      <c r="R2202" s="2" t="inlineStr"/>
    </row>
    <row r="2203" ht="15" customHeight="1">
      <c r="A2203" t="inlineStr">
        <is>
          <t>A 45781-2019</t>
        </is>
      </c>
      <c r="B2203" s="1" t="n">
        <v>43717</v>
      </c>
      <c r="C2203" s="1" t="n">
        <v>45225</v>
      </c>
      <c r="D2203" t="inlineStr">
        <is>
          <t>JÄMTLANDS LÄN</t>
        </is>
      </c>
      <c r="E2203" t="inlineStr">
        <is>
          <t>HÄRJEDALEN</t>
        </is>
      </c>
      <c r="F2203" t="inlineStr">
        <is>
          <t>Holmen skog AB</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45798-2019</t>
        </is>
      </c>
      <c r="B2204" s="1" t="n">
        <v>43717</v>
      </c>
      <c r="C2204" s="1" t="n">
        <v>45225</v>
      </c>
      <c r="D2204" t="inlineStr">
        <is>
          <t>JÄMTLANDS LÄN</t>
        </is>
      </c>
      <c r="E2204" t="inlineStr">
        <is>
          <t>ÅRE</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45858-2019</t>
        </is>
      </c>
      <c r="B2205" s="1" t="n">
        <v>43717</v>
      </c>
      <c r="C2205" s="1" t="n">
        <v>45225</v>
      </c>
      <c r="D2205" t="inlineStr">
        <is>
          <t>JÄMTLANDS LÄN</t>
        </is>
      </c>
      <c r="E2205" t="inlineStr">
        <is>
          <t>HÄRJEDALEN</t>
        </is>
      </c>
      <c r="F2205" t="inlineStr">
        <is>
          <t>Holmen skog AB</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45623-2019</t>
        </is>
      </c>
      <c r="B2206" s="1" t="n">
        <v>43717</v>
      </c>
      <c r="C2206" s="1" t="n">
        <v>45225</v>
      </c>
      <c r="D2206" t="inlineStr">
        <is>
          <t>JÄMTLANDS LÄN</t>
        </is>
      </c>
      <c r="E2206" t="inlineStr">
        <is>
          <t>BERG</t>
        </is>
      </c>
      <c r="G2206" t="n">
        <v>7.5</v>
      </c>
      <c r="H2206" t="n">
        <v>0</v>
      </c>
      <c r="I2206" t="n">
        <v>0</v>
      </c>
      <c r="J2206" t="n">
        <v>0</v>
      </c>
      <c r="K2206" t="n">
        <v>0</v>
      </c>
      <c r="L2206" t="n">
        <v>0</v>
      </c>
      <c r="M2206" t="n">
        <v>0</v>
      </c>
      <c r="N2206" t="n">
        <v>0</v>
      </c>
      <c r="O2206" t="n">
        <v>0</v>
      </c>
      <c r="P2206" t="n">
        <v>0</v>
      </c>
      <c r="Q2206" t="n">
        <v>0</v>
      </c>
      <c r="R2206" s="2" t="inlineStr"/>
    </row>
    <row r="2207" ht="15" customHeight="1">
      <c r="A2207" t="inlineStr">
        <is>
          <t>A 46288-2019</t>
        </is>
      </c>
      <c r="B2207" s="1" t="n">
        <v>43717</v>
      </c>
      <c r="C2207" s="1" t="n">
        <v>45225</v>
      </c>
      <c r="D2207" t="inlineStr">
        <is>
          <t>JÄMTLANDS LÄN</t>
        </is>
      </c>
      <c r="E2207" t="inlineStr">
        <is>
          <t>KROKOM</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45794-2019</t>
        </is>
      </c>
      <c r="B2208" s="1" t="n">
        <v>43717</v>
      </c>
      <c r="C2208" s="1" t="n">
        <v>45225</v>
      </c>
      <c r="D2208" t="inlineStr">
        <is>
          <t>JÄMTLANDS LÄN</t>
        </is>
      </c>
      <c r="E2208" t="inlineStr">
        <is>
          <t>ÅRE</t>
        </is>
      </c>
      <c r="G2208" t="n">
        <v>37.7</v>
      </c>
      <c r="H2208" t="n">
        <v>0</v>
      </c>
      <c r="I2208" t="n">
        <v>0</v>
      </c>
      <c r="J2208" t="n">
        <v>0</v>
      </c>
      <c r="K2208" t="n">
        <v>0</v>
      </c>
      <c r="L2208" t="n">
        <v>0</v>
      </c>
      <c r="M2208" t="n">
        <v>0</v>
      </c>
      <c r="N2208" t="n">
        <v>0</v>
      </c>
      <c r="O2208" t="n">
        <v>0</v>
      </c>
      <c r="P2208" t="n">
        <v>0</v>
      </c>
      <c r="Q2208" t="n">
        <v>0</v>
      </c>
      <c r="R2208" s="2" t="inlineStr"/>
    </row>
    <row r="2209" ht="15" customHeight="1">
      <c r="A2209" t="inlineStr">
        <is>
          <t>A 45835-2019</t>
        </is>
      </c>
      <c r="B2209" s="1" t="n">
        <v>43717</v>
      </c>
      <c r="C2209" s="1" t="n">
        <v>45225</v>
      </c>
      <c r="D2209" t="inlineStr">
        <is>
          <t>JÄMTLANDS LÄN</t>
        </is>
      </c>
      <c r="E2209" t="inlineStr">
        <is>
          <t>STRÖMSUND</t>
        </is>
      </c>
      <c r="F2209" t="inlineStr">
        <is>
          <t>Holmen skog AB</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45918-2019</t>
        </is>
      </c>
      <c r="B2210" s="1" t="n">
        <v>43717</v>
      </c>
      <c r="C2210" s="1" t="n">
        <v>45225</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45649-2019</t>
        </is>
      </c>
      <c r="B2211" s="1" t="n">
        <v>43717</v>
      </c>
      <c r="C2211" s="1" t="n">
        <v>45225</v>
      </c>
      <c r="D2211" t="inlineStr">
        <is>
          <t>JÄMTLANDS LÄN</t>
        </is>
      </c>
      <c r="E2211" t="inlineStr">
        <is>
          <t>STRÖMSUND</t>
        </is>
      </c>
      <c r="F2211" t="inlineStr">
        <is>
          <t>Holmen skog AB</t>
        </is>
      </c>
      <c r="G2211" t="n">
        <v>24.2</v>
      </c>
      <c r="H2211" t="n">
        <v>0</v>
      </c>
      <c r="I2211" t="n">
        <v>0</v>
      </c>
      <c r="J2211" t="n">
        <v>0</v>
      </c>
      <c r="K2211" t="n">
        <v>0</v>
      </c>
      <c r="L2211" t="n">
        <v>0</v>
      </c>
      <c r="M2211" t="n">
        <v>0</v>
      </c>
      <c r="N2211" t="n">
        <v>0</v>
      </c>
      <c r="O2211" t="n">
        <v>0</v>
      </c>
      <c r="P2211" t="n">
        <v>0</v>
      </c>
      <c r="Q2211" t="n">
        <v>0</v>
      </c>
      <c r="R2211" s="2" t="inlineStr"/>
    </row>
    <row r="2212" ht="15" customHeight="1">
      <c r="A2212" t="inlineStr">
        <is>
          <t>A 45917-2019</t>
        </is>
      </c>
      <c r="B2212" s="1" t="n">
        <v>43717</v>
      </c>
      <c r="C2212" s="1" t="n">
        <v>45225</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45963-2019</t>
        </is>
      </c>
      <c r="B2213" s="1" t="n">
        <v>43718</v>
      </c>
      <c r="C2213" s="1" t="n">
        <v>45225</v>
      </c>
      <c r="D2213" t="inlineStr">
        <is>
          <t>JÄMTLANDS LÄN</t>
        </is>
      </c>
      <c r="E2213" t="inlineStr">
        <is>
          <t>STRÖMSUND</t>
        </is>
      </c>
      <c r="F2213" t="inlineStr">
        <is>
          <t>Holmen skog AB</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46163-2019</t>
        </is>
      </c>
      <c r="B2214" s="1" t="n">
        <v>43718</v>
      </c>
      <c r="C2214" s="1" t="n">
        <v>45225</v>
      </c>
      <c r="D2214" t="inlineStr">
        <is>
          <t>JÄMTLANDS LÄN</t>
        </is>
      </c>
      <c r="E2214" t="inlineStr">
        <is>
          <t>HÄRJEDALEN</t>
        </is>
      </c>
      <c r="G2214" t="n">
        <v>28.9</v>
      </c>
      <c r="H2214" t="n">
        <v>0</v>
      </c>
      <c r="I2214" t="n">
        <v>0</v>
      </c>
      <c r="J2214" t="n">
        <v>0</v>
      </c>
      <c r="K2214" t="n">
        <v>0</v>
      </c>
      <c r="L2214" t="n">
        <v>0</v>
      </c>
      <c r="M2214" t="n">
        <v>0</v>
      </c>
      <c r="N2214" t="n">
        <v>0</v>
      </c>
      <c r="O2214" t="n">
        <v>0</v>
      </c>
      <c r="P2214" t="n">
        <v>0</v>
      </c>
      <c r="Q2214" t="n">
        <v>0</v>
      </c>
      <c r="R2214" s="2" t="inlineStr"/>
    </row>
    <row r="2215" ht="15" customHeight="1">
      <c r="A2215" t="inlineStr">
        <is>
          <t>A 46156-2019</t>
        </is>
      </c>
      <c r="B2215" s="1" t="n">
        <v>43718</v>
      </c>
      <c r="C2215" s="1" t="n">
        <v>45225</v>
      </c>
      <c r="D2215" t="inlineStr">
        <is>
          <t>JÄMTLANDS LÄN</t>
        </is>
      </c>
      <c r="E2215" t="inlineStr">
        <is>
          <t>HÄRJEDALEN</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46133-2019</t>
        </is>
      </c>
      <c r="B2216" s="1" t="n">
        <v>43718</v>
      </c>
      <c r="C2216" s="1" t="n">
        <v>45225</v>
      </c>
      <c r="D2216" t="inlineStr">
        <is>
          <t>JÄMTLANDS LÄN</t>
        </is>
      </c>
      <c r="E2216" t="inlineStr">
        <is>
          <t>HÄRJEDALEN</t>
        </is>
      </c>
      <c r="G2216" t="n">
        <v>17.6</v>
      </c>
      <c r="H2216" t="n">
        <v>0</v>
      </c>
      <c r="I2216" t="n">
        <v>0</v>
      </c>
      <c r="J2216" t="n">
        <v>0</v>
      </c>
      <c r="K2216" t="n">
        <v>0</v>
      </c>
      <c r="L2216" t="n">
        <v>0</v>
      </c>
      <c r="M2216" t="n">
        <v>0</v>
      </c>
      <c r="N2216" t="n">
        <v>0</v>
      </c>
      <c r="O2216" t="n">
        <v>0</v>
      </c>
      <c r="P2216" t="n">
        <v>0</v>
      </c>
      <c r="Q2216" t="n">
        <v>0</v>
      </c>
      <c r="R2216" s="2" t="inlineStr"/>
    </row>
    <row r="2217" ht="15" customHeight="1">
      <c r="A2217" t="inlineStr">
        <is>
          <t>A 46346-2019</t>
        </is>
      </c>
      <c r="B2217" s="1" t="n">
        <v>43718</v>
      </c>
      <c r="C2217" s="1" t="n">
        <v>45225</v>
      </c>
      <c r="D2217" t="inlineStr">
        <is>
          <t>JÄMTLANDS LÄN</t>
        </is>
      </c>
      <c r="E2217" t="inlineStr">
        <is>
          <t>ÖSTERSUND</t>
        </is>
      </c>
      <c r="F2217" t="inlineStr">
        <is>
          <t>SCA</t>
        </is>
      </c>
      <c r="G2217" t="n">
        <v>6.5</v>
      </c>
      <c r="H2217" t="n">
        <v>0</v>
      </c>
      <c r="I2217" t="n">
        <v>0</v>
      </c>
      <c r="J2217" t="n">
        <v>0</v>
      </c>
      <c r="K2217" t="n">
        <v>0</v>
      </c>
      <c r="L2217" t="n">
        <v>0</v>
      </c>
      <c r="M2217" t="n">
        <v>0</v>
      </c>
      <c r="N2217" t="n">
        <v>0</v>
      </c>
      <c r="O2217" t="n">
        <v>0</v>
      </c>
      <c r="P2217" t="n">
        <v>0</v>
      </c>
      <c r="Q2217" t="n">
        <v>0</v>
      </c>
      <c r="R2217" s="2" t="inlineStr"/>
    </row>
    <row r="2218" ht="15" customHeight="1">
      <c r="A2218" t="inlineStr">
        <is>
          <t>A 47004-2019</t>
        </is>
      </c>
      <c r="B2218" s="1" t="n">
        <v>43720</v>
      </c>
      <c r="C2218" s="1" t="n">
        <v>45225</v>
      </c>
      <c r="D2218" t="inlineStr">
        <is>
          <t>JÄMTLANDS LÄN</t>
        </is>
      </c>
      <c r="E2218" t="inlineStr">
        <is>
          <t>HÄRJEDALEN</t>
        </is>
      </c>
      <c r="F2218" t="inlineStr">
        <is>
          <t>Bergvik skog väst AB</t>
        </is>
      </c>
      <c r="G2218" t="n">
        <v>13.7</v>
      </c>
      <c r="H2218" t="n">
        <v>0</v>
      </c>
      <c r="I2218" t="n">
        <v>0</v>
      </c>
      <c r="J2218" t="n">
        <v>0</v>
      </c>
      <c r="K2218" t="n">
        <v>0</v>
      </c>
      <c r="L2218" t="n">
        <v>0</v>
      </c>
      <c r="M2218" t="n">
        <v>0</v>
      </c>
      <c r="N2218" t="n">
        <v>0</v>
      </c>
      <c r="O2218" t="n">
        <v>0</v>
      </c>
      <c r="P2218" t="n">
        <v>0</v>
      </c>
      <c r="Q2218" t="n">
        <v>0</v>
      </c>
      <c r="R2218" s="2" t="inlineStr"/>
    </row>
    <row r="2219" ht="15" customHeight="1">
      <c r="A2219" t="inlineStr">
        <is>
          <t>A 46844-2019</t>
        </is>
      </c>
      <c r="B2219" s="1" t="n">
        <v>43720</v>
      </c>
      <c r="C2219" s="1" t="n">
        <v>45225</v>
      </c>
      <c r="D2219" t="inlineStr">
        <is>
          <t>JÄMTLANDS LÄN</t>
        </is>
      </c>
      <c r="E2219" t="inlineStr">
        <is>
          <t>BRÄCKE</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47074-2019</t>
        </is>
      </c>
      <c r="B2220" s="1" t="n">
        <v>43720</v>
      </c>
      <c r="C2220" s="1" t="n">
        <v>45225</v>
      </c>
      <c r="D2220" t="inlineStr">
        <is>
          <t>JÄMTLANDS LÄN</t>
        </is>
      </c>
      <c r="E2220" t="inlineStr">
        <is>
          <t>BRÄCKE</t>
        </is>
      </c>
      <c r="F2220" t="inlineStr">
        <is>
          <t>SCA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47082-2019</t>
        </is>
      </c>
      <c r="B2221" s="1" t="n">
        <v>43720</v>
      </c>
      <c r="C2221" s="1" t="n">
        <v>45225</v>
      </c>
      <c r="D2221" t="inlineStr">
        <is>
          <t>JÄMTLANDS LÄN</t>
        </is>
      </c>
      <c r="E2221" t="inlineStr">
        <is>
          <t>STRÖMSUND</t>
        </is>
      </c>
      <c r="F2221" t="inlineStr">
        <is>
          <t>SCA</t>
        </is>
      </c>
      <c r="G2221" t="n">
        <v>11.6</v>
      </c>
      <c r="H2221" t="n">
        <v>0</v>
      </c>
      <c r="I2221" t="n">
        <v>0</v>
      </c>
      <c r="J2221" t="n">
        <v>0</v>
      </c>
      <c r="K2221" t="n">
        <v>0</v>
      </c>
      <c r="L2221" t="n">
        <v>0</v>
      </c>
      <c r="M2221" t="n">
        <v>0</v>
      </c>
      <c r="N2221" t="n">
        <v>0</v>
      </c>
      <c r="O2221" t="n">
        <v>0</v>
      </c>
      <c r="P2221" t="n">
        <v>0</v>
      </c>
      <c r="Q2221" t="n">
        <v>0</v>
      </c>
      <c r="R2221" s="2" t="inlineStr"/>
    </row>
    <row r="2222" ht="15" customHeight="1">
      <c r="A2222" t="inlineStr">
        <is>
          <t>A 47259-2019</t>
        </is>
      </c>
      <c r="B2222" s="1" t="n">
        <v>43721</v>
      </c>
      <c r="C2222" s="1" t="n">
        <v>45225</v>
      </c>
      <c r="D2222" t="inlineStr">
        <is>
          <t>JÄMTLANDS LÄN</t>
        </is>
      </c>
      <c r="E2222" t="inlineStr">
        <is>
          <t>ÅRE</t>
        </is>
      </c>
      <c r="G2222" t="n">
        <v>12.7</v>
      </c>
      <c r="H2222" t="n">
        <v>0</v>
      </c>
      <c r="I2222" t="n">
        <v>0</v>
      </c>
      <c r="J2222" t="n">
        <v>0</v>
      </c>
      <c r="K2222" t="n">
        <v>0</v>
      </c>
      <c r="L2222" t="n">
        <v>0</v>
      </c>
      <c r="M2222" t="n">
        <v>0</v>
      </c>
      <c r="N2222" t="n">
        <v>0</v>
      </c>
      <c r="O2222" t="n">
        <v>0</v>
      </c>
      <c r="P2222" t="n">
        <v>0</v>
      </c>
      <c r="Q2222" t="n">
        <v>0</v>
      </c>
      <c r="R2222" s="2" t="inlineStr"/>
    </row>
    <row r="2223" ht="15" customHeight="1">
      <c r="A2223" t="inlineStr">
        <is>
          <t>A 47406-2019</t>
        </is>
      </c>
      <c r="B2223" s="1" t="n">
        <v>43722</v>
      </c>
      <c r="C2223" s="1" t="n">
        <v>45225</v>
      </c>
      <c r="D2223" t="inlineStr">
        <is>
          <t>JÄMTLANDS LÄN</t>
        </is>
      </c>
      <c r="E2223" t="inlineStr">
        <is>
          <t>KROKOM</t>
        </is>
      </c>
      <c r="G2223" t="n">
        <v>7.4</v>
      </c>
      <c r="H2223" t="n">
        <v>0</v>
      </c>
      <c r="I2223" t="n">
        <v>0</v>
      </c>
      <c r="J2223" t="n">
        <v>0</v>
      </c>
      <c r="K2223" t="n">
        <v>0</v>
      </c>
      <c r="L2223" t="n">
        <v>0</v>
      </c>
      <c r="M2223" t="n">
        <v>0</v>
      </c>
      <c r="N2223" t="n">
        <v>0</v>
      </c>
      <c r="O2223" t="n">
        <v>0</v>
      </c>
      <c r="P2223" t="n">
        <v>0</v>
      </c>
      <c r="Q2223" t="n">
        <v>0</v>
      </c>
      <c r="R2223" s="2" t="inlineStr"/>
    </row>
    <row r="2224" ht="15" customHeight="1">
      <c r="A2224" t="inlineStr">
        <is>
          <t>A 47410-2019</t>
        </is>
      </c>
      <c r="B2224" s="1" t="n">
        <v>43723</v>
      </c>
      <c r="C2224" s="1" t="n">
        <v>45225</v>
      </c>
      <c r="D2224" t="inlineStr">
        <is>
          <t>JÄMTLANDS LÄN</t>
        </is>
      </c>
      <c r="E2224" t="inlineStr">
        <is>
          <t>STRÖMSUND</t>
        </is>
      </c>
      <c r="G2224" t="n">
        <v>5.4</v>
      </c>
      <c r="H2224" t="n">
        <v>0</v>
      </c>
      <c r="I2224" t="n">
        <v>0</v>
      </c>
      <c r="J2224" t="n">
        <v>0</v>
      </c>
      <c r="K2224" t="n">
        <v>0</v>
      </c>
      <c r="L2224" t="n">
        <v>0</v>
      </c>
      <c r="M2224" t="n">
        <v>0</v>
      </c>
      <c r="N2224" t="n">
        <v>0</v>
      </c>
      <c r="O2224" t="n">
        <v>0</v>
      </c>
      <c r="P2224" t="n">
        <v>0</v>
      </c>
      <c r="Q2224" t="n">
        <v>0</v>
      </c>
      <c r="R2224" s="2" t="inlineStr"/>
    </row>
    <row r="2225" ht="15" customHeight="1">
      <c r="A2225" t="inlineStr">
        <is>
          <t>A 47811-2019</t>
        </is>
      </c>
      <c r="B2225" s="1" t="n">
        <v>43724</v>
      </c>
      <c r="C2225" s="1" t="n">
        <v>45225</v>
      </c>
      <c r="D2225" t="inlineStr">
        <is>
          <t>JÄMTLANDS LÄN</t>
        </is>
      </c>
      <c r="E2225" t="inlineStr">
        <is>
          <t>STRÖMSUND</t>
        </is>
      </c>
      <c r="F2225" t="inlineStr">
        <is>
          <t>SCA</t>
        </is>
      </c>
      <c r="G2225" t="n">
        <v>14.6</v>
      </c>
      <c r="H2225" t="n">
        <v>0</v>
      </c>
      <c r="I2225" t="n">
        <v>0</v>
      </c>
      <c r="J2225" t="n">
        <v>0</v>
      </c>
      <c r="K2225" t="n">
        <v>0</v>
      </c>
      <c r="L2225" t="n">
        <v>0</v>
      </c>
      <c r="M2225" t="n">
        <v>0</v>
      </c>
      <c r="N2225" t="n">
        <v>0</v>
      </c>
      <c r="O2225" t="n">
        <v>0</v>
      </c>
      <c r="P2225" t="n">
        <v>0</v>
      </c>
      <c r="Q2225" t="n">
        <v>0</v>
      </c>
      <c r="R2225" s="2" t="inlineStr"/>
    </row>
    <row r="2226" ht="15" customHeight="1">
      <c r="A2226" t="inlineStr">
        <is>
          <t>A 47531-2019</t>
        </is>
      </c>
      <c r="B2226" s="1" t="n">
        <v>43724</v>
      </c>
      <c r="C2226" s="1" t="n">
        <v>45225</v>
      </c>
      <c r="D2226" t="inlineStr">
        <is>
          <t>JÄMTLANDS LÄN</t>
        </is>
      </c>
      <c r="E2226" t="inlineStr">
        <is>
          <t>STRÖMSUND</t>
        </is>
      </c>
      <c r="G2226" t="n">
        <v>30.4</v>
      </c>
      <c r="H2226" t="n">
        <v>0</v>
      </c>
      <c r="I2226" t="n">
        <v>0</v>
      </c>
      <c r="J2226" t="n">
        <v>0</v>
      </c>
      <c r="K2226" t="n">
        <v>0</v>
      </c>
      <c r="L2226" t="n">
        <v>0</v>
      </c>
      <c r="M2226" t="n">
        <v>0</v>
      </c>
      <c r="N2226" t="n">
        <v>0</v>
      </c>
      <c r="O2226" t="n">
        <v>0</v>
      </c>
      <c r="P2226" t="n">
        <v>0</v>
      </c>
      <c r="Q2226" t="n">
        <v>0</v>
      </c>
      <c r="R2226" s="2" t="inlineStr"/>
    </row>
    <row r="2227" ht="15" customHeight="1">
      <c r="A2227" t="inlineStr">
        <is>
          <t>A 47810-2019</t>
        </is>
      </c>
      <c r="B2227" s="1" t="n">
        <v>43724</v>
      </c>
      <c r="C2227" s="1" t="n">
        <v>45225</v>
      </c>
      <c r="D2227" t="inlineStr">
        <is>
          <t>JÄMTLANDS LÄN</t>
        </is>
      </c>
      <c r="E2227" t="inlineStr">
        <is>
          <t>ÖSTERSUND</t>
        </is>
      </c>
      <c r="F2227" t="inlineStr">
        <is>
          <t>SCA</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48115-2019</t>
        </is>
      </c>
      <c r="B2228" s="1" t="n">
        <v>43725</v>
      </c>
      <c r="C2228" s="1" t="n">
        <v>45225</v>
      </c>
      <c r="D2228" t="inlineStr">
        <is>
          <t>JÄMTLANDS LÄN</t>
        </is>
      </c>
      <c r="E2228" t="inlineStr">
        <is>
          <t>ÖSTERSUND</t>
        </is>
      </c>
      <c r="F2228" t="inlineStr">
        <is>
          <t>SCA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48052-2019</t>
        </is>
      </c>
      <c r="B2229" s="1" t="n">
        <v>43725</v>
      </c>
      <c r="C2229" s="1" t="n">
        <v>45225</v>
      </c>
      <c r="D2229" t="inlineStr">
        <is>
          <t>JÄMTLANDS LÄN</t>
        </is>
      </c>
      <c r="E2229" t="inlineStr">
        <is>
          <t>STRÖMSUND</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48291-2019</t>
        </is>
      </c>
      <c r="B2230" s="1" t="n">
        <v>43726</v>
      </c>
      <c r="C2230" s="1" t="n">
        <v>45225</v>
      </c>
      <c r="D2230" t="inlineStr">
        <is>
          <t>JÄMTLANDS LÄN</t>
        </is>
      </c>
      <c r="E2230" t="inlineStr">
        <is>
          <t>ÅRE</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48311-2019</t>
        </is>
      </c>
      <c r="B2231" s="1" t="n">
        <v>43726</v>
      </c>
      <c r="C2231" s="1" t="n">
        <v>45225</v>
      </c>
      <c r="D2231" t="inlineStr">
        <is>
          <t>JÄMTLANDS LÄN</t>
        </is>
      </c>
      <c r="E2231" t="inlineStr">
        <is>
          <t>KROKOM</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48578-2019</t>
        </is>
      </c>
      <c r="B2232" s="1" t="n">
        <v>43727</v>
      </c>
      <c r="C2232" s="1" t="n">
        <v>45225</v>
      </c>
      <c r="D2232" t="inlineStr">
        <is>
          <t>JÄMTLANDS LÄN</t>
        </is>
      </c>
      <c r="E2232" t="inlineStr">
        <is>
          <t>STRÖMSUND</t>
        </is>
      </c>
      <c r="G2232" t="n">
        <v>20.8</v>
      </c>
      <c r="H2232" t="n">
        <v>0</v>
      </c>
      <c r="I2232" t="n">
        <v>0</v>
      </c>
      <c r="J2232" t="n">
        <v>0</v>
      </c>
      <c r="K2232" t="n">
        <v>0</v>
      </c>
      <c r="L2232" t="n">
        <v>0</v>
      </c>
      <c r="M2232" t="n">
        <v>0</v>
      </c>
      <c r="N2232" t="n">
        <v>0</v>
      </c>
      <c r="O2232" t="n">
        <v>0</v>
      </c>
      <c r="P2232" t="n">
        <v>0</v>
      </c>
      <c r="Q2232" t="n">
        <v>0</v>
      </c>
      <c r="R2232" s="2" t="inlineStr"/>
    </row>
    <row r="2233" ht="15" customHeight="1">
      <c r="A2233" t="inlineStr">
        <is>
          <t>A 48680-2019</t>
        </is>
      </c>
      <c r="B2233" s="1" t="n">
        <v>43727</v>
      </c>
      <c r="C2233" s="1" t="n">
        <v>45225</v>
      </c>
      <c r="D2233" t="inlineStr">
        <is>
          <t>JÄMTLANDS LÄN</t>
        </is>
      </c>
      <c r="E2233" t="inlineStr">
        <is>
          <t>ÖSTERSUND</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48620-2019</t>
        </is>
      </c>
      <c r="B2234" s="1" t="n">
        <v>43727</v>
      </c>
      <c r="C2234" s="1" t="n">
        <v>45225</v>
      </c>
      <c r="D2234" t="inlineStr">
        <is>
          <t>JÄMTLANDS LÄN</t>
        </is>
      </c>
      <c r="E2234" t="inlineStr">
        <is>
          <t>STRÖMSUND</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48565-2019</t>
        </is>
      </c>
      <c r="B2235" s="1" t="n">
        <v>43727</v>
      </c>
      <c r="C2235" s="1" t="n">
        <v>45225</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48573-2019</t>
        </is>
      </c>
      <c r="B2236" s="1" t="n">
        <v>43727</v>
      </c>
      <c r="C2236" s="1" t="n">
        <v>45225</v>
      </c>
      <c r="D2236" t="inlineStr">
        <is>
          <t>JÄMTLANDS LÄN</t>
        </is>
      </c>
      <c r="E2236" t="inlineStr">
        <is>
          <t>STRÖMSUND</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48613-2019</t>
        </is>
      </c>
      <c r="B2237" s="1" t="n">
        <v>43727</v>
      </c>
      <c r="C2237" s="1" t="n">
        <v>45225</v>
      </c>
      <c r="D2237" t="inlineStr">
        <is>
          <t>JÄMTLANDS LÄN</t>
        </is>
      </c>
      <c r="E2237" t="inlineStr">
        <is>
          <t>KROKOM</t>
        </is>
      </c>
      <c r="G2237" t="n">
        <v>0.1</v>
      </c>
      <c r="H2237" t="n">
        <v>0</v>
      </c>
      <c r="I2237" t="n">
        <v>0</v>
      </c>
      <c r="J2237" t="n">
        <v>0</v>
      </c>
      <c r="K2237" t="n">
        <v>0</v>
      </c>
      <c r="L2237" t="n">
        <v>0</v>
      </c>
      <c r="M2237" t="n">
        <v>0</v>
      </c>
      <c r="N2237" t="n">
        <v>0</v>
      </c>
      <c r="O2237" t="n">
        <v>0</v>
      </c>
      <c r="P2237" t="n">
        <v>0</v>
      </c>
      <c r="Q2237" t="n">
        <v>0</v>
      </c>
      <c r="R2237" s="2" t="inlineStr"/>
    </row>
    <row r="2238" ht="15" customHeight="1">
      <c r="A2238" t="inlineStr">
        <is>
          <t>A 48965-2019</t>
        </is>
      </c>
      <c r="B2238" s="1" t="n">
        <v>43728</v>
      </c>
      <c r="C2238" s="1" t="n">
        <v>45225</v>
      </c>
      <c r="D2238" t="inlineStr">
        <is>
          <t>JÄMTLANDS LÄN</t>
        </is>
      </c>
      <c r="E2238" t="inlineStr">
        <is>
          <t>STRÖMSUND</t>
        </is>
      </c>
      <c r="F2238" t="inlineStr">
        <is>
          <t>SCA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48951-2019</t>
        </is>
      </c>
      <c r="B2239" s="1" t="n">
        <v>43728</v>
      </c>
      <c r="C2239" s="1" t="n">
        <v>45225</v>
      </c>
      <c r="D2239" t="inlineStr">
        <is>
          <t>JÄMTLANDS LÄN</t>
        </is>
      </c>
      <c r="E2239" t="inlineStr">
        <is>
          <t>STRÖMSUND</t>
        </is>
      </c>
      <c r="F2239" t="inlineStr">
        <is>
          <t>SCA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48961-2019</t>
        </is>
      </c>
      <c r="B2240" s="1" t="n">
        <v>43728</v>
      </c>
      <c r="C2240" s="1" t="n">
        <v>45225</v>
      </c>
      <c r="D2240" t="inlineStr">
        <is>
          <t>JÄMTLANDS LÄN</t>
        </is>
      </c>
      <c r="E2240" t="inlineStr">
        <is>
          <t>RAGUNDA</t>
        </is>
      </c>
      <c r="F2240" t="inlineStr">
        <is>
          <t>SCA</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50115-2019</t>
        </is>
      </c>
      <c r="B2241" s="1" t="n">
        <v>43731</v>
      </c>
      <c r="C2241" s="1" t="n">
        <v>45225</v>
      </c>
      <c r="D2241" t="inlineStr">
        <is>
          <t>JÄMTLANDS LÄN</t>
        </is>
      </c>
      <c r="E2241" t="inlineStr">
        <is>
          <t>KROKOM</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50084-2019</t>
        </is>
      </c>
      <c r="B2242" s="1" t="n">
        <v>43731</v>
      </c>
      <c r="C2242" s="1" t="n">
        <v>45225</v>
      </c>
      <c r="D2242" t="inlineStr">
        <is>
          <t>JÄMTLANDS LÄN</t>
        </is>
      </c>
      <c r="E2242" t="inlineStr">
        <is>
          <t>KROKOM</t>
        </is>
      </c>
      <c r="G2242" t="n">
        <v>12.5</v>
      </c>
      <c r="H2242" t="n">
        <v>0</v>
      </c>
      <c r="I2242" t="n">
        <v>0</v>
      </c>
      <c r="J2242" t="n">
        <v>0</v>
      </c>
      <c r="K2242" t="n">
        <v>0</v>
      </c>
      <c r="L2242" t="n">
        <v>0</v>
      </c>
      <c r="M2242" t="n">
        <v>0</v>
      </c>
      <c r="N2242" t="n">
        <v>0</v>
      </c>
      <c r="O2242" t="n">
        <v>0</v>
      </c>
      <c r="P2242" t="n">
        <v>0</v>
      </c>
      <c r="Q2242" t="n">
        <v>0</v>
      </c>
      <c r="R2242" s="2" t="inlineStr"/>
    </row>
    <row r="2243" ht="15" customHeight="1">
      <c r="A2243" t="inlineStr">
        <is>
          <t>A 49291-2019</t>
        </is>
      </c>
      <c r="B2243" s="1" t="n">
        <v>43731</v>
      </c>
      <c r="C2243" s="1" t="n">
        <v>45225</v>
      </c>
      <c r="D2243" t="inlineStr">
        <is>
          <t>JÄMTLANDS LÄN</t>
        </is>
      </c>
      <c r="E2243" t="inlineStr">
        <is>
          <t>STRÖMSUND</t>
        </is>
      </c>
      <c r="G2243" t="n">
        <v>20.7</v>
      </c>
      <c r="H2243" t="n">
        <v>0</v>
      </c>
      <c r="I2243" t="n">
        <v>0</v>
      </c>
      <c r="J2243" t="n">
        <v>0</v>
      </c>
      <c r="K2243" t="n">
        <v>0</v>
      </c>
      <c r="L2243" t="n">
        <v>0</v>
      </c>
      <c r="M2243" t="n">
        <v>0</v>
      </c>
      <c r="N2243" t="n">
        <v>0</v>
      </c>
      <c r="O2243" t="n">
        <v>0</v>
      </c>
      <c r="P2243" t="n">
        <v>0</v>
      </c>
      <c r="Q2243" t="n">
        <v>0</v>
      </c>
      <c r="R2243" s="2" t="inlineStr"/>
    </row>
    <row r="2244" ht="15" customHeight="1">
      <c r="A2244" t="inlineStr">
        <is>
          <t>A 49316-2019</t>
        </is>
      </c>
      <c r="B2244" s="1" t="n">
        <v>43731</v>
      </c>
      <c r="C2244" s="1" t="n">
        <v>45225</v>
      </c>
      <c r="D2244" t="inlineStr">
        <is>
          <t>JÄMTLANDS LÄN</t>
        </is>
      </c>
      <c r="E2244" t="inlineStr">
        <is>
          <t>STRÖMSUND</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49336-2019</t>
        </is>
      </c>
      <c r="B2245" s="1" t="n">
        <v>43731</v>
      </c>
      <c r="C2245" s="1" t="n">
        <v>45225</v>
      </c>
      <c r="D2245" t="inlineStr">
        <is>
          <t>JÄMTLANDS LÄN</t>
        </is>
      </c>
      <c r="E2245" t="inlineStr">
        <is>
          <t>HÄRJEDALEN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49367-2019</t>
        </is>
      </c>
      <c r="B2246" s="1" t="n">
        <v>43731</v>
      </c>
      <c r="C2246" s="1" t="n">
        <v>45225</v>
      </c>
      <c r="D2246" t="inlineStr">
        <is>
          <t>JÄMTLANDS LÄN</t>
        </is>
      </c>
      <c r="E2246" t="inlineStr">
        <is>
          <t>BRÄCKE</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50104-2019</t>
        </is>
      </c>
      <c r="B2247" s="1" t="n">
        <v>43731</v>
      </c>
      <c r="C2247" s="1" t="n">
        <v>45225</v>
      </c>
      <c r="D2247" t="inlineStr">
        <is>
          <t>JÄMTLANDS LÄN</t>
        </is>
      </c>
      <c r="E2247" t="inlineStr">
        <is>
          <t>KROKOM</t>
        </is>
      </c>
      <c r="G2247" t="n">
        <v>4.2</v>
      </c>
      <c r="H2247" t="n">
        <v>0</v>
      </c>
      <c r="I2247" t="n">
        <v>0</v>
      </c>
      <c r="J2247" t="n">
        <v>0</v>
      </c>
      <c r="K2247" t="n">
        <v>0</v>
      </c>
      <c r="L2247" t="n">
        <v>0</v>
      </c>
      <c r="M2247" t="n">
        <v>0</v>
      </c>
      <c r="N2247" t="n">
        <v>0</v>
      </c>
      <c r="O2247" t="n">
        <v>0</v>
      </c>
      <c r="P2247" t="n">
        <v>0</v>
      </c>
      <c r="Q2247" t="n">
        <v>0</v>
      </c>
      <c r="R2247" s="2" t="inlineStr"/>
    </row>
    <row r="2248" ht="15" customHeight="1">
      <c r="A2248" t="inlineStr">
        <is>
          <t>A 49213-2019</t>
        </is>
      </c>
      <c r="B2248" s="1" t="n">
        <v>43731</v>
      </c>
      <c r="C2248" s="1" t="n">
        <v>45225</v>
      </c>
      <c r="D2248" t="inlineStr">
        <is>
          <t>JÄMTLANDS LÄN</t>
        </is>
      </c>
      <c r="E2248" t="inlineStr">
        <is>
          <t>KROKOM</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49328-2019</t>
        </is>
      </c>
      <c r="B2249" s="1" t="n">
        <v>43731</v>
      </c>
      <c r="C2249" s="1" t="n">
        <v>45225</v>
      </c>
      <c r="D2249" t="inlineStr">
        <is>
          <t>JÄMTLANDS LÄN</t>
        </is>
      </c>
      <c r="E2249" t="inlineStr">
        <is>
          <t>HÄRJEDALEN</t>
        </is>
      </c>
      <c r="F2249" t="inlineStr">
        <is>
          <t>Sveaskog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50112-2019</t>
        </is>
      </c>
      <c r="B2250" s="1" t="n">
        <v>43731</v>
      </c>
      <c r="C2250" s="1" t="n">
        <v>45225</v>
      </c>
      <c r="D2250" t="inlineStr">
        <is>
          <t>JÄMTLANDS LÄN</t>
        </is>
      </c>
      <c r="E2250" t="inlineStr">
        <is>
          <t>KROKOM</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49629-2019</t>
        </is>
      </c>
      <c r="B2251" s="1" t="n">
        <v>43732</v>
      </c>
      <c r="C2251" s="1" t="n">
        <v>45225</v>
      </c>
      <c r="D2251" t="inlineStr">
        <is>
          <t>JÄMTLANDS LÄN</t>
        </is>
      </c>
      <c r="E2251" t="inlineStr">
        <is>
          <t>ÖSTERSUND</t>
        </is>
      </c>
      <c r="F2251" t="inlineStr">
        <is>
          <t>Övriga Aktiebolag</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49690-2019</t>
        </is>
      </c>
      <c r="B2252" s="1" t="n">
        <v>43732</v>
      </c>
      <c r="C2252" s="1" t="n">
        <v>45225</v>
      </c>
      <c r="D2252" t="inlineStr">
        <is>
          <t>JÄMTLANDS LÄN</t>
        </is>
      </c>
      <c r="E2252" t="inlineStr">
        <is>
          <t>BRÄCKE</t>
        </is>
      </c>
      <c r="F2252" t="inlineStr">
        <is>
          <t>SCA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51347-2019</t>
        </is>
      </c>
      <c r="B2253" s="1" t="n">
        <v>43732</v>
      </c>
      <c r="C2253" s="1" t="n">
        <v>45225</v>
      </c>
      <c r="D2253" t="inlineStr">
        <is>
          <t>JÄMTLANDS LÄN</t>
        </is>
      </c>
      <c r="E2253" t="inlineStr">
        <is>
          <t>ÖSTERSUND</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49858-2019</t>
        </is>
      </c>
      <c r="B2254" s="1" t="n">
        <v>43733</v>
      </c>
      <c r="C2254" s="1" t="n">
        <v>45225</v>
      </c>
      <c r="D2254" t="inlineStr">
        <is>
          <t>JÄMTLANDS LÄN</t>
        </is>
      </c>
      <c r="E2254" t="inlineStr">
        <is>
          <t>ÅRE</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49867-2019</t>
        </is>
      </c>
      <c r="B2255" s="1" t="n">
        <v>43733</v>
      </c>
      <c r="C2255" s="1" t="n">
        <v>45225</v>
      </c>
      <c r="D2255" t="inlineStr">
        <is>
          <t>JÄMTLANDS LÄN</t>
        </is>
      </c>
      <c r="E2255" t="inlineStr">
        <is>
          <t>ÅRE</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49945-2019</t>
        </is>
      </c>
      <c r="B2256" s="1" t="n">
        <v>43733</v>
      </c>
      <c r="C2256" s="1" t="n">
        <v>45225</v>
      </c>
      <c r="D2256" t="inlineStr">
        <is>
          <t>JÄMTLANDS LÄN</t>
        </is>
      </c>
      <c r="E2256" t="inlineStr">
        <is>
          <t>RAGUNDA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49997-2019</t>
        </is>
      </c>
      <c r="B2257" s="1" t="n">
        <v>43733</v>
      </c>
      <c r="C2257" s="1" t="n">
        <v>45225</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49863-2019</t>
        </is>
      </c>
      <c r="B2258" s="1" t="n">
        <v>43733</v>
      </c>
      <c r="C2258" s="1" t="n">
        <v>45225</v>
      </c>
      <c r="D2258" t="inlineStr">
        <is>
          <t>JÄMTLANDS LÄN</t>
        </is>
      </c>
      <c r="E2258" t="inlineStr">
        <is>
          <t>ÅRE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49875-2019</t>
        </is>
      </c>
      <c r="B2259" s="1" t="n">
        <v>43733</v>
      </c>
      <c r="C2259" s="1" t="n">
        <v>45225</v>
      </c>
      <c r="D2259" t="inlineStr">
        <is>
          <t>JÄMTLANDS LÄN</t>
        </is>
      </c>
      <c r="E2259" t="inlineStr">
        <is>
          <t>RAGUNDA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50001-2019</t>
        </is>
      </c>
      <c r="B2260" s="1" t="n">
        <v>43733</v>
      </c>
      <c r="C2260" s="1" t="n">
        <v>45225</v>
      </c>
      <c r="D2260" t="inlineStr">
        <is>
          <t>JÄMTLANDS LÄN</t>
        </is>
      </c>
      <c r="E2260" t="inlineStr">
        <is>
          <t>STRÖMSUND</t>
        </is>
      </c>
      <c r="F2260" t="inlineStr">
        <is>
          <t>SCA</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50012-2019</t>
        </is>
      </c>
      <c r="B2261" s="1" t="n">
        <v>43733</v>
      </c>
      <c r="C2261" s="1" t="n">
        <v>45225</v>
      </c>
      <c r="D2261" t="inlineStr">
        <is>
          <t>JÄMTLANDS LÄN</t>
        </is>
      </c>
      <c r="E2261" t="inlineStr">
        <is>
          <t>ÅRE</t>
        </is>
      </c>
      <c r="G2261" t="n">
        <v>5.8</v>
      </c>
      <c r="H2261" t="n">
        <v>0</v>
      </c>
      <c r="I2261" t="n">
        <v>0</v>
      </c>
      <c r="J2261" t="n">
        <v>0</v>
      </c>
      <c r="K2261" t="n">
        <v>0</v>
      </c>
      <c r="L2261" t="n">
        <v>0</v>
      </c>
      <c r="M2261" t="n">
        <v>0</v>
      </c>
      <c r="N2261" t="n">
        <v>0</v>
      </c>
      <c r="O2261" t="n">
        <v>0</v>
      </c>
      <c r="P2261" t="n">
        <v>0</v>
      </c>
      <c r="Q2261" t="n">
        <v>0</v>
      </c>
      <c r="R2261" s="2" t="inlineStr"/>
    </row>
    <row r="2262" ht="15" customHeight="1">
      <c r="A2262" t="inlineStr">
        <is>
          <t>A 52056-2019</t>
        </is>
      </c>
      <c r="B2262" s="1" t="n">
        <v>43734</v>
      </c>
      <c r="C2262" s="1" t="n">
        <v>45225</v>
      </c>
      <c r="D2262" t="inlineStr">
        <is>
          <t>JÄMTLANDS LÄN</t>
        </is>
      </c>
      <c r="E2262" t="inlineStr">
        <is>
          <t>ÅRE</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50302-2019</t>
        </is>
      </c>
      <c r="B2263" s="1" t="n">
        <v>43734</v>
      </c>
      <c r="C2263" s="1" t="n">
        <v>45225</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52047-2019</t>
        </is>
      </c>
      <c r="B2264" s="1" t="n">
        <v>43734</v>
      </c>
      <c r="C2264" s="1" t="n">
        <v>45225</v>
      </c>
      <c r="D2264" t="inlineStr">
        <is>
          <t>JÄMTLANDS LÄN</t>
        </is>
      </c>
      <c r="E2264" t="inlineStr">
        <is>
          <t>ÅRE</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52028-2019</t>
        </is>
      </c>
      <c r="B2265" s="1" t="n">
        <v>43734</v>
      </c>
      <c r="C2265" s="1" t="n">
        <v>45225</v>
      </c>
      <c r="D2265" t="inlineStr">
        <is>
          <t>JÄMTLANDS LÄN</t>
        </is>
      </c>
      <c r="E2265" t="inlineStr">
        <is>
          <t>KROKOM</t>
        </is>
      </c>
      <c r="F2265" t="inlineStr">
        <is>
          <t>Övriga Aktiebolag</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52059-2019</t>
        </is>
      </c>
      <c r="B2266" s="1" t="n">
        <v>43734</v>
      </c>
      <c r="C2266" s="1" t="n">
        <v>45225</v>
      </c>
      <c r="D2266" t="inlineStr">
        <is>
          <t>JÄMTLANDS LÄN</t>
        </is>
      </c>
      <c r="E2266" t="inlineStr">
        <is>
          <t>KROKOM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50144-2019</t>
        </is>
      </c>
      <c r="B2267" s="1" t="n">
        <v>43734</v>
      </c>
      <c r="C2267" s="1" t="n">
        <v>45225</v>
      </c>
      <c r="D2267" t="inlineStr">
        <is>
          <t>JÄMTLANDS LÄN</t>
        </is>
      </c>
      <c r="E2267" t="inlineStr">
        <is>
          <t>KROKOM</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50305-2019</t>
        </is>
      </c>
      <c r="B2268" s="1" t="n">
        <v>43734</v>
      </c>
      <c r="C2268" s="1" t="n">
        <v>45225</v>
      </c>
      <c r="D2268" t="inlineStr">
        <is>
          <t>JÄMTLANDS LÄN</t>
        </is>
      </c>
      <c r="E2268" t="inlineStr">
        <is>
          <t>STRÖMSUND</t>
        </is>
      </c>
      <c r="F2268" t="inlineStr">
        <is>
          <t>SCA</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52049-2019</t>
        </is>
      </c>
      <c r="B2269" s="1" t="n">
        <v>43734</v>
      </c>
      <c r="C2269" s="1" t="n">
        <v>45225</v>
      </c>
      <c r="D2269" t="inlineStr">
        <is>
          <t>JÄMTLANDS LÄN</t>
        </is>
      </c>
      <c r="E2269" t="inlineStr">
        <is>
          <t>KROKOM</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50316-2019</t>
        </is>
      </c>
      <c r="B2270" s="1" t="n">
        <v>43735</v>
      </c>
      <c r="C2270" s="1" t="n">
        <v>45225</v>
      </c>
      <c r="D2270" t="inlineStr">
        <is>
          <t>JÄMTLANDS LÄN</t>
        </is>
      </c>
      <c r="E2270" t="inlineStr">
        <is>
          <t>ÖSTERSUND</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50395-2019</t>
        </is>
      </c>
      <c r="B2271" s="1" t="n">
        <v>43735</v>
      </c>
      <c r="C2271" s="1" t="n">
        <v>45225</v>
      </c>
      <c r="D2271" t="inlineStr">
        <is>
          <t>JÄMTLANDS LÄN</t>
        </is>
      </c>
      <c r="E2271" t="inlineStr">
        <is>
          <t>HÄRJEDALEN</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50587-2019</t>
        </is>
      </c>
      <c r="B2272" s="1" t="n">
        <v>43735</v>
      </c>
      <c r="C2272" s="1" t="n">
        <v>45225</v>
      </c>
      <c r="D2272" t="inlineStr">
        <is>
          <t>JÄMTLANDS LÄN</t>
        </is>
      </c>
      <c r="E2272" t="inlineStr">
        <is>
          <t>BRÄCKE</t>
        </is>
      </c>
      <c r="F2272" t="inlineStr">
        <is>
          <t>SCA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50580-2019</t>
        </is>
      </c>
      <c r="B2273" s="1" t="n">
        <v>43735</v>
      </c>
      <c r="C2273" s="1" t="n">
        <v>45225</v>
      </c>
      <c r="D2273" t="inlineStr">
        <is>
          <t>JÄMTLANDS LÄN</t>
        </is>
      </c>
      <c r="E2273" t="inlineStr">
        <is>
          <t>BRÄCKE</t>
        </is>
      </c>
      <c r="F2273" t="inlineStr">
        <is>
          <t>SCA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52446-2019</t>
        </is>
      </c>
      <c r="B2274" s="1" t="n">
        <v>43735</v>
      </c>
      <c r="C2274" s="1" t="n">
        <v>45225</v>
      </c>
      <c r="D2274" t="inlineStr">
        <is>
          <t>JÄMTLANDS LÄN</t>
        </is>
      </c>
      <c r="E2274" t="inlineStr">
        <is>
          <t>KROKOM</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50310-2019</t>
        </is>
      </c>
      <c r="B2275" s="1" t="n">
        <v>43735</v>
      </c>
      <c r="C2275" s="1" t="n">
        <v>45225</v>
      </c>
      <c r="D2275" t="inlineStr">
        <is>
          <t>JÄMTLANDS LÄN</t>
        </is>
      </c>
      <c r="E2275" t="inlineStr">
        <is>
          <t>HÄRJEDALEN</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50360-2019</t>
        </is>
      </c>
      <c r="B2276" s="1" t="n">
        <v>43735</v>
      </c>
      <c r="C2276" s="1" t="n">
        <v>45225</v>
      </c>
      <c r="D2276" t="inlineStr">
        <is>
          <t>JÄMTLANDS LÄN</t>
        </is>
      </c>
      <c r="E2276" t="inlineStr">
        <is>
          <t>KROKOM</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50584-2019</t>
        </is>
      </c>
      <c r="B2277" s="1" t="n">
        <v>43735</v>
      </c>
      <c r="C2277" s="1" t="n">
        <v>45225</v>
      </c>
      <c r="D2277" t="inlineStr">
        <is>
          <t>JÄMTLANDS LÄN</t>
        </is>
      </c>
      <c r="E2277" t="inlineStr">
        <is>
          <t>BRÄCKE</t>
        </is>
      </c>
      <c r="F2277" t="inlineStr">
        <is>
          <t>SCA</t>
        </is>
      </c>
      <c r="G2277" t="n">
        <v>19.1</v>
      </c>
      <c r="H2277" t="n">
        <v>0</v>
      </c>
      <c r="I2277" t="n">
        <v>0</v>
      </c>
      <c r="J2277" t="n">
        <v>0</v>
      </c>
      <c r="K2277" t="n">
        <v>0</v>
      </c>
      <c r="L2277" t="n">
        <v>0</v>
      </c>
      <c r="M2277" t="n">
        <v>0</v>
      </c>
      <c r="N2277" t="n">
        <v>0</v>
      </c>
      <c r="O2277" t="n">
        <v>0</v>
      </c>
      <c r="P2277" t="n">
        <v>0</v>
      </c>
      <c r="Q2277" t="n">
        <v>0</v>
      </c>
      <c r="R2277" s="2" t="inlineStr"/>
    </row>
    <row r="2278" ht="15" customHeight="1">
      <c r="A2278" t="inlineStr">
        <is>
          <t>A 50519-2019</t>
        </is>
      </c>
      <c r="B2278" s="1" t="n">
        <v>43735</v>
      </c>
      <c r="C2278" s="1" t="n">
        <v>45225</v>
      </c>
      <c r="D2278" t="inlineStr">
        <is>
          <t>JÄMTLANDS LÄN</t>
        </is>
      </c>
      <c r="E2278" t="inlineStr">
        <is>
          <t>HÄRJEDALEN</t>
        </is>
      </c>
      <c r="G2278" t="n">
        <v>4.2</v>
      </c>
      <c r="H2278" t="n">
        <v>0</v>
      </c>
      <c r="I2278" t="n">
        <v>0</v>
      </c>
      <c r="J2278" t="n">
        <v>0</v>
      </c>
      <c r="K2278" t="n">
        <v>0</v>
      </c>
      <c r="L2278" t="n">
        <v>0</v>
      </c>
      <c r="M2278" t="n">
        <v>0</v>
      </c>
      <c r="N2278" t="n">
        <v>0</v>
      </c>
      <c r="O2278" t="n">
        <v>0</v>
      </c>
      <c r="P2278" t="n">
        <v>0</v>
      </c>
      <c r="Q2278" t="n">
        <v>0</v>
      </c>
      <c r="R2278" s="2" t="inlineStr"/>
    </row>
    <row r="2279" ht="15" customHeight="1">
      <c r="A2279" t="inlineStr">
        <is>
          <t>A 52098-2019</t>
        </is>
      </c>
      <c r="B2279" s="1" t="n">
        <v>43735</v>
      </c>
      <c r="C2279" s="1" t="n">
        <v>45225</v>
      </c>
      <c r="D2279" t="inlineStr">
        <is>
          <t>JÄMTLANDS LÄN</t>
        </is>
      </c>
      <c r="E2279" t="inlineStr">
        <is>
          <t>RAGUNDA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52462-2019</t>
        </is>
      </c>
      <c r="B2280" s="1" t="n">
        <v>43735</v>
      </c>
      <c r="C2280" s="1" t="n">
        <v>45225</v>
      </c>
      <c r="D2280" t="inlineStr">
        <is>
          <t>JÄMTLANDS LÄN</t>
        </is>
      </c>
      <c r="E2280" t="inlineStr">
        <is>
          <t>KROKOM</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50624-2019</t>
        </is>
      </c>
      <c r="B2281" s="1" t="n">
        <v>43736</v>
      </c>
      <c r="C2281" s="1" t="n">
        <v>45225</v>
      </c>
      <c r="D2281" t="inlineStr">
        <is>
          <t>JÄMTLANDS LÄN</t>
        </is>
      </c>
      <c r="E2281" t="inlineStr">
        <is>
          <t>HÄRJEDALEN</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50896-2019</t>
        </is>
      </c>
      <c r="B2282" s="1" t="n">
        <v>43738</v>
      </c>
      <c r="C2282" s="1" t="n">
        <v>45225</v>
      </c>
      <c r="D2282" t="inlineStr">
        <is>
          <t>JÄMTLANDS LÄN</t>
        </is>
      </c>
      <c r="E2282" t="inlineStr">
        <is>
          <t>BERG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50968-2019</t>
        </is>
      </c>
      <c r="B2283" s="1" t="n">
        <v>43738</v>
      </c>
      <c r="C2283" s="1" t="n">
        <v>45225</v>
      </c>
      <c r="D2283" t="inlineStr">
        <is>
          <t>JÄMTLANDS LÄN</t>
        </is>
      </c>
      <c r="E2283" t="inlineStr">
        <is>
          <t>ÖSTERSUND</t>
        </is>
      </c>
      <c r="F2283" t="inlineStr">
        <is>
          <t>SCA</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50779-2019</t>
        </is>
      </c>
      <c r="B2284" s="1" t="n">
        <v>43738</v>
      </c>
      <c r="C2284" s="1" t="n">
        <v>45225</v>
      </c>
      <c r="D2284" t="inlineStr">
        <is>
          <t>JÄMTLANDS LÄN</t>
        </is>
      </c>
      <c r="E2284" t="inlineStr">
        <is>
          <t>ÖSTERSUND</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51008-2019</t>
        </is>
      </c>
      <c r="B2285" s="1" t="n">
        <v>43738</v>
      </c>
      <c r="C2285" s="1" t="n">
        <v>45225</v>
      </c>
      <c r="D2285" t="inlineStr">
        <is>
          <t>JÄMTLANDS LÄN</t>
        </is>
      </c>
      <c r="E2285" t="inlineStr">
        <is>
          <t>STRÖMSUND</t>
        </is>
      </c>
      <c r="F2285" t="inlineStr">
        <is>
          <t>SCA</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50969-2019</t>
        </is>
      </c>
      <c r="B2286" s="1" t="n">
        <v>43738</v>
      </c>
      <c r="C2286" s="1" t="n">
        <v>45225</v>
      </c>
      <c r="D2286" t="inlineStr">
        <is>
          <t>JÄMTLANDS LÄN</t>
        </is>
      </c>
      <c r="E2286" t="inlineStr">
        <is>
          <t>BERG</t>
        </is>
      </c>
      <c r="F2286" t="inlineStr">
        <is>
          <t>SCA</t>
        </is>
      </c>
      <c r="G2286" t="n">
        <v>9.1</v>
      </c>
      <c r="H2286" t="n">
        <v>0</v>
      </c>
      <c r="I2286" t="n">
        <v>0</v>
      </c>
      <c r="J2286" t="n">
        <v>0</v>
      </c>
      <c r="K2286" t="n">
        <v>0</v>
      </c>
      <c r="L2286" t="n">
        <v>0</v>
      </c>
      <c r="M2286" t="n">
        <v>0</v>
      </c>
      <c r="N2286" t="n">
        <v>0</v>
      </c>
      <c r="O2286" t="n">
        <v>0</v>
      </c>
      <c r="P2286" t="n">
        <v>0</v>
      </c>
      <c r="Q2286" t="n">
        <v>0</v>
      </c>
      <c r="R2286" s="2" t="inlineStr"/>
    </row>
    <row r="2287" ht="15" customHeight="1">
      <c r="A2287" t="inlineStr">
        <is>
          <t>A 51015-2019</t>
        </is>
      </c>
      <c r="B2287" s="1" t="n">
        <v>43739</v>
      </c>
      <c r="C2287" s="1" t="n">
        <v>45225</v>
      </c>
      <c r="D2287" t="inlineStr">
        <is>
          <t>JÄMTLANDS LÄN</t>
        </is>
      </c>
      <c r="E2287" t="inlineStr">
        <is>
          <t>STRÖMSUND</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51123-2019</t>
        </is>
      </c>
      <c r="B2288" s="1" t="n">
        <v>43739</v>
      </c>
      <c r="C2288" s="1" t="n">
        <v>45225</v>
      </c>
      <c r="D2288" t="inlineStr">
        <is>
          <t>JÄMTLANDS LÄN</t>
        </is>
      </c>
      <c r="E2288" t="inlineStr">
        <is>
          <t>HÄRJEDALEN</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51328-2019</t>
        </is>
      </c>
      <c r="B2289" s="1" t="n">
        <v>43739</v>
      </c>
      <c r="C2289" s="1" t="n">
        <v>45225</v>
      </c>
      <c r="D2289" t="inlineStr">
        <is>
          <t>JÄMTLANDS LÄN</t>
        </is>
      </c>
      <c r="E2289" t="inlineStr">
        <is>
          <t>BRÄCKE</t>
        </is>
      </c>
      <c r="F2289" t="inlineStr">
        <is>
          <t>SCA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51118-2019</t>
        </is>
      </c>
      <c r="B2290" s="1" t="n">
        <v>43739</v>
      </c>
      <c r="C2290" s="1" t="n">
        <v>45225</v>
      </c>
      <c r="D2290" t="inlineStr">
        <is>
          <t>JÄMTLANDS LÄN</t>
        </is>
      </c>
      <c r="E2290" t="inlineStr">
        <is>
          <t>HÄRJEDALEN</t>
        </is>
      </c>
      <c r="G2290" t="n">
        <v>12.5</v>
      </c>
      <c r="H2290" t="n">
        <v>0</v>
      </c>
      <c r="I2290" t="n">
        <v>0</v>
      </c>
      <c r="J2290" t="n">
        <v>0</v>
      </c>
      <c r="K2290" t="n">
        <v>0</v>
      </c>
      <c r="L2290" t="n">
        <v>0</v>
      </c>
      <c r="M2290" t="n">
        <v>0</v>
      </c>
      <c r="N2290" t="n">
        <v>0</v>
      </c>
      <c r="O2290" t="n">
        <v>0</v>
      </c>
      <c r="P2290" t="n">
        <v>0</v>
      </c>
      <c r="Q2290" t="n">
        <v>0</v>
      </c>
      <c r="R2290" s="2" t="inlineStr"/>
    </row>
    <row r="2291" ht="15" customHeight="1">
      <c r="A2291" t="inlineStr">
        <is>
          <t>A 51183-2019</t>
        </is>
      </c>
      <c r="B2291" s="1" t="n">
        <v>43739</v>
      </c>
      <c r="C2291" s="1" t="n">
        <v>45225</v>
      </c>
      <c r="D2291" t="inlineStr">
        <is>
          <t>JÄMTLANDS LÄN</t>
        </is>
      </c>
      <c r="E2291" t="inlineStr">
        <is>
          <t>STRÖMSUND</t>
        </is>
      </c>
      <c r="F2291" t="inlineStr">
        <is>
          <t>Sveaskog</t>
        </is>
      </c>
      <c r="G2291" t="n">
        <v>6.9</v>
      </c>
      <c r="H2291" t="n">
        <v>0</v>
      </c>
      <c r="I2291" t="n">
        <v>0</v>
      </c>
      <c r="J2291" t="n">
        <v>0</v>
      </c>
      <c r="K2291" t="n">
        <v>0</v>
      </c>
      <c r="L2291" t="n">
        <v>0</v>
      </c>
      <c r="M2291" t="n">
        <v>0</v>
      </c>
      <c r="N2291" t="n">
        <v>0</v>
      </c>
      <c r="O2291" t="n">
        <v>0</v>
      </c>
      <c r="P2291" t="n">
        <v>0</v>
      </c>
      <c r="Q2291" t="n">
        <v>0</v>
      </c>
      <c r="R2291" s="2" t="inlineStr"/>
    </row>
    <row r="2292" ht="15" customHeight="1">
      <c r="A2292" t="inlineStr">
        <is>
          <t>A 51206-2019</t>
        </is>
      </c>
      <c r="B2292" s="1" t="n">
        <v>43739</v>
      </c>
      <c r="C2292" s="1" t="n">
        <v>45225</v>
      </c>
      <c r="D2292" t="inlineStr">
        <is>
          <t>JÄMTLANDS LÄN</t>
        </is>
      </c>
      <c r="E2292" t="inlineStr">
        <is>
          <t>BERG</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51257-2019</t>
        </is>
      </c>
      <c r="B2293" s="1" t="n">
        <v>43739</v>
      </c>
      <c r="C2293" s="1" t="n">
        <v>45225</v>
      </c>
      <c r="D2293" t="inlineStr">
        <is>
          <t>JÄMTLANDS LÄN</t>
        </is>
      </c>
      <c r="E2293" t="inlineStr">
        <is>
          <t>BRÄCKE</t>
        </is>
      </c>
      <c r="F2293" t="inlineStr">
        <is>
          <t>Övriga Aktiebolag</t>
        </is>
      </c>
      <c r="G2293" t="n">
        <v>6</v>
      </c>
      <c r="H2293" t="n">
        <v>0</v>
      </c>
      <c r="I2293" t="n">
        <v>0</v>
      </c>
      <c r="J2293" t="n">
        <v>0</v>
      </c>
      <c r="K2293" t="n">
        <v>0</v>
      </c>
      <c r="L2293" t="n">
        <v>0</v>
      </c>
      <c r="M2293" t="n">
        <v>0</v>
      </c>
      <c r="N2293" t="n">
        <v>0</v>
      </c>
      <c r="O2293" t="n">
        <v>0</v>
      </c>
      <c r="P2293" t="n">
        <v>0</v>
      </c>
      <c r="Q2293" t="n">
        <v>0</v>
      </c>
      <c r="R2293" s="2" t="inlineStr"/>
    </row>
    <row r="2294" ht="15" customHeight="1">
      <c r="A2294" t="inlineStr">
        <is>
          <t>A 51329-2019</t>
        </is>
      </c>
      <c r="B2294" s="1" t="n">
        <v>43739</v>
      </c>
      <c r="C2294" s="1" t="n">
        <v>45225</v>
      </c>
      <c r="D2294" t="inlineStr">
        <is>
          <t>JÄMTLANDS LÄN</t>
        </is>
      </c>
      <c r="E2294" t="inlineStr">
        <is>
          <t>BRÄCKE</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51661-2019</t>
        </is>
      </c>
      <c r="B2295" s="1" t="n">
        <v>43740</v>
      </c>
      <c r="C2295" s="1" t="n">
        <v>45225</v>
      </c>
      <c r="D2295" t="inlineStr">
        <is>
          <t>JÄMTLANDS LÄN</t>
        </is>
      </c>
      <c r="E2295" t="inlineStr">
        <is>
          <t>RAGUNDA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51678-2019</t>
        </is>
      </c>
      <c r="B2296" s="1" t="n">
        <v>43740</v>
      </c>
      <c r="C2296" s="1" t="n">
        <v>45225</v>
      </c>
      <c r="D2296" t="inlineStr">
        <is>
          <t>JÄMTLANDS LÄN</t>
        </is>
      </c>
      <c r="E2296" t="inlineStr">
        <is>
          <t>STRÖMSUND</t>
        </is>
      </c>
      <c r="F2296" t="inlineStr">
        <is>
          <t>SCA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53415-2019</t>
        </is>
      </c>
      <c r="B2297" s="1" t="n">
        <v>43740</v>
      </c>
      <c r="C2297" s="1" t="n">
        <v>45225</v>
      </c>
      <c r="D2297" t="inlineStr">
        <is>
          <t>JÄMTLANDS LÄN</t>
        </is>
      </c>
      <c r="E2297" t="inlineStr">
        <is>
          <t>BERG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51951-2019</t>
        </is>
      </c>
      <c r="B2298" s="1" t="n">
        <v>43741</v>
      </c>
      <c r="C2298" s="1" t="n">
        <v>45225</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53662-2019</t>
        </is>
      </c>
      <c r="B2299" s="1" t="n">
        <v>43741</v>
      </c>
      <c r="C2299" s="1" t="n">
        <v>45225</v>
      </c>
      <c r="D2299" t="inlineStr">
        <is>
          <t>JÄMTLANDS LÄN</t>
        </is>
      </c>
      <c r="E2299" t="inlineStr">
        <is>
          <t>KROKOM</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53849-2019</t>
        </is>
      </c>
      <c r="B2300" s="1" t="n">
        <v>43742</v>
      </c>
      <c r="C2300" s="1" t="n">
        <v>45225</v>
      </c>
      <c r="D2300" t="inlineStr">
        <is>
          <t>JÄMTLANDS LÄN</t>
        </is>
      </c>
      <c r="E2300" t="inlineStr">
        <is>
          <t>RAGUNDA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52258-2019</t>
        </is>
      </c>
      <c r="B2301" s="1" t="n">
        <v>43742</v>
      </c>
      <c r="C2301" s="1" t="n">
        <v>45225</v>
      </c>
      <c r="D2301" t="inlineStr">
        <is>
          <t>JÄMTLANDS LÄN</t>
        </is>
      </c>
      <c r="E2301" t="inlineStr">
        <is>
          <t>STRÖMSUND</t>
        </is>
      </c>
      <c r="F2301" t="inlineStr">
        <is>
          <t>SCA</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52304-2019</t>
        </is>
      </c>
      <c r="B2302" s="1" t="n">
        <v>43745</v>
      </c>
      <c r="C2302" s="1" t="n">
        <v>45225</v>
      </c>
      <c r="D2302" t="inlineStr">
        <is>
          <t>JÄMTLANDS LÄN</t>
        </is>
      </c>
      <c r="E2302" t="inlineStr">
        <is>
          <t>HÄRJEDALEN</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54154-2019</t>
        </is>
      </c>
      <c r="B2303" s="1" t="n">
        <v>43745</v>
      </c>
      <c r="C2303" s="1" t="n">
        <v>45225</v>
      </c>
      <c r="D2303" t="inlineStr">
        <is>
          <t>JÄMTLANDS LÄN</t>
        </is>
      </c>
      <c r="E2303" t="inlineStr">
        <is>
          <t>KROKOM</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52384-2019</t>
        </is>
      </c>
      <c r="B2304" s="1" t="n">
        <v>43745</v>
      </c>
      <c r="C2304" s="1" t="n">
        <v>45225</v>
      </c>
      <c r="D2304" t="inlineStr">
        <is>
          <t>JÄMTLANDS LÄN</t>
        </is>
      </c>
      <c r="E2304" t="inlineStr">
        <is>
          <t>STRÖMSUND</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52470-2019</t>
        </is>
      </c>
      <c r="B2305" s="1" t="n">
        <v>43745</v>
      </c>
      <c r="C2305" s="1" t="n">
        <v>45225</v>
      </c>
      <c r="D2305" t="inlineStr">
        <is>
          <t>JÄMTLANDS LÄN</t>
        </is>
      </c>
      <c r="E2305" t="inlineStr">
        <is>
          <t>BERG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53886-2019</t>
        </is>
      </c>
      <c r="B2306" s="1" t="n">
        <v>43745</v>
      </c>
      <c r="C2306" s="1" t="n">
        <v>45225</v>
      </c>
      <c r="D2306" t="inlineStr">
        <is>
          <t>JÄMTLANDS LÄN</t>
        </is>
      </c>
      <c r="E2306" t="inlineStr">
        <is>
          <t>STRÖMSUND</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53874-2019</t>
        </is>
      </c>
      <c r="B2307" s="1" t="n">
        <v>43745</v>
      </c>
      <c r="C2307" s="1" t="n">
        <v>45225</v>
      </c>
      <c r="D2307" t="inlineStr">
        <is>
          <t>JÄMTLANDS LÄN</t>
        </is>
      </c>
      <c r="E2307" t="inlineStr">
        <is>
          <t>STRÖMSUND</t>
        </is>
      </c>
      <c r="G2307" t="n">
        <v>10.1</v>
      </c>
      <c r="H2307" t="n">
        <v>0</v>
      </c>
      <c r="I2307" t="n">
        <v>0</v>
      </c>
      <c r="J2307" t="n">
        <v>0</v>
      </c>
      <c r="K2307" t="n">
        <v>0</v>
      </c>
      <c r="L2307" t="n">
        <v>0</v>
      </c>
      <c r="M2307" t="n">
        <v>0</v>
      </c>
      <c r="N2307" t="n">
        <v>0</v>
      </c>
      <c r="O2307" t="n">
        <v>0</v>
      </c>
      <c r="P2307" t="n">
        <v>0</v>
      </c>
      <c r="Q2307" t="n">
        <v>0</v>
      </c>
      <c r="R2307" s="2" t="inlineStr"/>
    </row>
    <row r="2308" ht="15" customHeight="1">
      <c r="A2308" t="inlineStr">
        <is>
          <t>A 52882-2019</t>
        </is>
      </c>
      <c r="B2308" s="1" t="n">
        <v>43746</v>
      </c>
      <c r="C2308" s="1" t="n">
        <v>45225</v>
      </c>
      <c r="D2308" t="inlineStr">
        <is>
          <t>JÄMTLANDS LÄN</t>
        </is>
      </c>
      <c r="E2308" t="inlineStr">
        <is>
          <t>BRÄCKE</t>
        </is>
      </c>
      <c r="F2308" t="inlineStr">
        <is>
          <t>Övriga Aktiebolag</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52728-2019</t>
        </is>
      </c>
      <c r="B2309" s="1" t="n">
        <v>43746</v>
      </c>
      <c r="C2309" s="1" t="n">
        <v>45225</v>
      </c>
      <c r="D2309" t="inlineStr">
        <is>
          <t>JÄMTLANDS LÄN</t>
        </is>
      </c>
      <c r="E2309" t="inlineStr">
        <is>
          <t>RAGUNDA</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52985-2019</t>
        </is>
      </c>
      <c r="B2310" s="1" t="n">
        <v>43747</v>
      </c>
      <c r="C2310" s="1" t="n">
        <v>45225</v>
      </c>
      <c r="D2310" t="inlineStr">
        <is>
          <t>JÄMTLANDS LÄN</t>
        </is>
      </c>
      <c r="E2310" t="inlineStr">
        <is>
          <t>BERG</t>
        </is>
      </c>
      <c r="G2310" t="n">
        <v>8.4</v>
      </c>
      <c r="H2310" t="n">
        <v>0</v>
      </c>
      <c r="I2310" t="n">
        <v>0</v>
      </c>
      <c r="J2310" t="n">
        <v>0</v>
      </c>
      <c r="K2310" t="n">
        <v>0</v>
      </c>
      <c r="L2310" t="n">
        <v>0</v>
      </c>
      <c r="M2310" t="n">
        <v>0</v>
      </c>
      <c r="N2310" t="n">
        <v>0</v>
      </c>
      <c r="O2310" t="n">
        <v>0</v>
      </c>
      <c r="P2310" t="n">
        <v>0</v>
      </c>
      <c r="Q2310" t="n">
        <v>0</v>
      </c>
      <c r="R2310" s="2" t="inlineStr"/>
    </row>
    <row r="2311" ht="15" customHeight="1">
      <c r="A2311" t="inlineStr">
        <is>
          <t>A 54498-2019</t>
        </is>
      </c>
      <c r="B2311" s="1" t="n">
        <v>43747</v>
      </c>
      <c r="C2311" s="1" t="n">
        <v>45225</v>
      </c>
      <c r="D2311" t="inlineStr">
        <is>
          <t>JÄMTLANDS LÄN</t>
        </is>
      </c>
      <c r="E2311" t="inlineStr">
        <is>
          <t>ÖSTERSUND</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52992-2019</t>
        </is>
      </c>
      <c r="B2312" s="1" t="n">
        <v>43747</v>
      </c>
      <c r="C2312" s="1" t="n">
        <v>45225</v>
      </c>
      <c r="D2312" t="inlineStr">
        <is>
          <t>JÄMTLANDS LÄN</t>
        </is>
      </c>
      <c r="E2312" t="inlineStr">
        <is>
          <t>HÄRJEDALEN</t>
        </is>
      </c>
      <c r="F2312" t="inlineStr">
        <is>
          <t>Sveaskog</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52991-2019</t>
        </is>
      </c>
      <c r="B2313" s="1" t="n">
        <v>43747</v>
      </c>
      <c r="C2313" s="1" t="n">
        <v>45225</v>
      </c>
      <c r="D2313" t="inlineStr">
        <is>
          <t>JÄMTLANDS LÄN</t>
        </is>
      </c>
      <c r="E2313" t="inlineStr">
        <is>
          <t>HÄRJEDALEN</t>
        </is>
      </c>
      <c r="F2313" t="inlineStr">
        <is>
          <t>Sveaskog</t>
        </is>
      </c>
      <c r="G2313" t="n">
        <v>13.6</v>
      </c>
      <c r="H2313" t="n">
        <v>0</v>
      </c>
      <c r="I2313" t="n">
        <v>0</v>
      </c>
      <c r="J2313" t="n">
        <v>0</v>
      </c>
      <c r="K2313" t="n">
        <v>0</v>
      </c>
      <c r="L2313" t="n">
        <v>0</v>
      </c>
      <c r="M2313" t="n">
        <v>0</v>
      </c>
      <c r="N2313" t="n">
        <v>0</v>
      </c>
      <c r="O2313" t="n">
        <v>0</v>
      </c>
      <c r="P2313" t="n">
        <v>0</v>
      </c>
      <c r="Q2313" t="n">
        <v>0</v>
      </c>
      <c r="R2313" s="2" t="inlineStr"/>
    </row>
    <row r="2314" ht="15" customHeight="1">
      <c r="A2314" t="inlineStr">
        <is>
          <t>A 54494-2019</t>
        </is>
      </c>
      <c r="B2314" s="1" t="n">
        <v>43747</v>
      </c>
      <c r="C2314" s="1" t="n">
        <v>45225</v>
      </c>
      <c r="D2314" t="inlineStr">
        <is>
          <t>JÄMTLANDS LÄN</t>
        </is>
      </c>
      <c r="E2314" t="inlineStr">
        <is>
          <t>KROKOM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53023-2019</t>
        </is>
      </c>
      <c r="B2315" s="1" t="n">
        <v>43747</v>
      </c>
      <c r="C2315" s="1" t="n">
        <v>45225</v>
      </c>
      <c r="D2315" t="inlineStr">
        <is>
          <t>JÄMTLANDS LÄN</t>
        </is>
      </c>
      <c r="E2315" t="inlineStr">
        <is>
          <t>KROKOM</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53483-2019</t>
        </is>
      </c>
      <c r="B2316" s="1" t="n">
        <v>43748</v>
      </c>
      <c r="C2316" s="1" t="n">
        <v>45225</v>
      </c>
      <c r="D2316" t="inlineStr">
        <is>
          <t>JÄMTLANDS LÄN</t>
        </is>
      </c>
      <c r="E2316" t="inlineStr">
        <is>
          <t>STRÖMSUND</t>
        </is>
      </c>
      <c r="F2316" t="inlineStr">
        <is>
          <t>SCA</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53895-2019</t>
        </is>
      </c>
      <c r="B2317" s="1" t="n">
        <v>43748</v>
      </c>
      <c r="C2317" s="1" t="n">
        <v>45225</v>
      </c>
      <c r="D2317" t="inlineStr">
        <is>
          <t>JÄMTLANDS LÄN</t>
        </is>
      </c>
      <c r="E2317" t="inlineStr">
        <is>
          <t>STRÖMSUND</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53418-2019</t>
        </is>
      </c>
      <c r="B2318" s="1" t="n">
        <v>43748</v>
      </c>
      <c r="C2318" s="1" t="n">
        <v>45225</v>
      </c>
      <c r="D2318" t="inlineStr">
        <is>
          <t>JÄMTLANDS LÄN</t>
        </is>
      </c>
      <c r="E2318" t="inlineStr">
        <is>
          <t>HÄRJEDALEN</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53485-2019</t>
        </is>
      </c>
      <c r="B2319" s="1" t="n">
        <v>43748</v>
      </c>
      <c r="C2319" s="1" t="n">
        <v>45225</v>
      </c>
      <c r="D2319" t="inlineStr">
        <is>
          <t>JÄMTLANDS LÄN</t>
        </is>
      </c>
      <c r="E2319" t="inlineStr">
        <is>
          <t>BRÄCKE</t>
        </is>
      </c>
      <c r="F2319" t="inlineStr">
        <is>
          <t>SCA</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53898-2019</t>
        </is>
      </c>
      <c r="B2320" s="1" t="n">
        <v>43748</v>
      </c>
      <c r="C2320" s="1" t="n">
        <v>45225</v>
      </c>
      <c r="D2320" t="inlineStr">
        <is>
          <t>JÄMTLANDS LÄN</t>
        </is>
      </c>
      <c r="E2320" t="inlineStr">
        <is>
          <t>STRÖMSUND</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53297-2019</t>
        </is>
      </c>
      <c r="B2321" s="1" t="n">
        <v>43748</v>
      </c>
      <c r="C2321" s="1" t="n">
        <v>45225</v>
      </c>
      <c r="D2321" t="inlineStr">
        <is>
          <t>JÄMTLANDS LÄN</t>
        </is>
      </c>
      <c r="E2321" t="inlineStr">
        <is>
          <t>ÖSTERSUND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53482-2019</t>
        </is>
      </c>
      <c r="B2322" s="1" t="n">
        <v>43748</v>
      </c>
      <c r="C2322" s="1" t="n">
        <v>45225</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54235-2019</t>
        </is>
      </c>
      <c r="B2323" s="1" t="n">
        <v>43748</v>
      </c>
      <c r="C2323" s="1" t="n">
        <v>45225</v>
      </c>
      <c r="D2323" t="inlineStr">
        <is>
          <t>JÄMTLANDS LÄN</t>
        </is>
      </c>
      <c r="E2323" t="inlineStr">
        <is>
          <t>STRÖMSUND</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57227-2019</t>
        </is>
      </c>
      <c r="B2324" s="1" t="n">
        <v>43748</v>
      </c>
      <c r="C2324" s="1" t="n">
        <v>45225</v>
      </c>
      <c r="D2324" t="inlineStr">
        <is>
          <t>JÄMTLANDS LÄN</t>
        </is>
      </c>
      <c r="E2324" t="inlineStr">
        <is>
          <t>STRÖMSUND</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53533-2019</t>
        </is>
      </c>
      <c r="B2325" s="1" t="n">
        <v>43749</v>
      </c>
      <c r="C2325" s="1" t="n">
        <v>45225</v>
      </c>
      <c r="D2325" t="inlineStr">
        <is>
          <t>JÄMTLANDS LÄN</t>
        </is>
      </c>
      <c r="E2325" t="inlineStr">
        <is>
          <t>ÖSTERSUND</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53756-2019</t>
        </is>
      </c>
      <c r="B2326" s="1" t="n">
        <v>43749</v>
      </c>
      <c r="C2326" s="1" t="n">
        <v>45225</v>
      </c>
      <c r="D2326" t="inlineStr">
        <is>
          <t>JÄMTLANDS LÄN</t>
        </is>
      </c>
      <c r="E2326" t="inlineStr">
        <is>
          <t>BRÄCKE</t>
        </is>
      </c>
      <c r="F2326" t="inlineStr">
        <is>
          <t>SCA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54013-2019</t>
        </is>
      </c>
      <c r="B2327" s="1" t="n">
        <v>43752</v>
      </c>
      <c r="C2327" s="1" t="n">
        <v>45225</v>
      </c>
      <c r="D2327" t="inlineStr">
        <is>
          <t>JÄMTLANDS LÄN</t>
        </is>
      </c>
      <c r="E2327" t="inlineStr">
        <is>
          <t>KROKOM</t>
        </is>
      </c>
      <c r="F2327" t="inlineStr">
        <is>
          <t>Övriga Aktiebolag</t>
        </is>
      </c>
      <c r="G2327" t="n">
        <v>32.6</v>
      </c>
      <c r="H2327" t="n">
        <v>0</v>
      </c>
      <c r="I2327" t="n">
        <v>0</v>
      </c>
      <c r="J2327" t="n">
        <v>0</v>
      </c>
      <c r="K2327" t="n">
        <v>0</v>
      </c>
      <c r="L2327" t="n">
        <v>0</v>
      </c>
      <c r="M2327" t="n">
        <v>0</v>
      </c>
      <c r="N2327" t="n">
        <v>0</v>
      </c>
      <c r="O2327" t="n">
        <v>0</v>
      </c>
      <c r="P2327" t="n">
        <v>0</v>
      </c>
      <c r="Q2327" t="n">
        <v>0</v>
      </c>
      <c r="R2327" s="2" t="inlineStr"/>
    </row>
    <row r="2328" ht="15" customHeight="1">
      <c r="A2328" t="inlineStr">
        <is>
          <t>A 53941-2019</t>
        </is>
      </c>
      <c r="B2328" s="1" t="n">
        <v>43752</v>
      </c>
      <c r="C2328" s="1" t="n">
        <v>45225</v>
      </c>
      <c r="D2328" t="inlineStr">
        <is>
          <t>JÄMTLANDS LÄN</t>
        </is>
      </c>
      <c r="E2328" t="inlineStr">
        <is>
          <t>KROKOM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53859-2019</t>
        </is>
      </c>
      <c r="B2329" s="1" t="n">
        <v>43752</v>
      </c>
      <c r="C2329" s="1" t="n">
        <v>45225</v>
      </c>
      <c r="D2329" t="inlineStr">
        <is>
          <t>JÄMTLANDS LÄN</t>
        </is>
      </c>
      <c r="E2329" t="inlineStr">
        <is>
          <t>ÖSTERSUND</t>
        </is>
      </c>
      <c r="F2329" t="inlineStr">
        <is>
          <t>Övriga Aktiebolag</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54045-2019</t>
        </is>
      </c>
      <c r="B2330" s="1" t="n">
        <v>43752</v>
      </c>
      <c r="C2330" s="1" t="n">
        <v>45225</v>
      </c>
      <c r="D2330" t="inlineStr">
        <is>
          <t>JÄMTLANDS LÄN</t>
        </is>
      </c>
      <c r="E2330" t="inlineStr">
        <is>
          <t>KROKOM</t>
        </is>
      </c>
      <c r="F2330" t="inlineStr">
        <is>
          <t>Övriga Aktiebolag</t>
        </is>
      </c>
      <c r="G2330" t="n">
        <v>15.2</v>
      </c>
      <c r="H2330" t="n">
        <v>0</v>
      </c>
      <c r="I2330" t="n">
        <v>0</v>
      </c>
      <c r="J2330" t="n">
        <v>0</v>
      </c>
      <c r="K2330" t="n">
        <v>0</v>
      </c>
      <c r="L2330" t="n">
        <v>0</v>
      </c>
      <c r="M2330" t="n">
        <v>0</v>
      </c>
      <c r="N2330" t="n">
        <v>0</v>
      </c>
      <c r="O2330" t="n">
        <v>0</v>
      </c>
      <c r="P2330" t="n">
        <v>0</v>
      </c>
      <c r="Q2330" t="n">
        <v>0</v>
      </c>
      <c r="R2330" s="2" t="inlineStr"/>
    </row>
    <row r="2331" ht="15" customHeight="1">
      <c r="A2331" t="inlineStr">
        <is>
          <t>A 53962-2019</t>
        </is>
      </c>
      <c r="B2331" s="1" t="n">
        <v>43752</v>
      </c>
      <c r="C2331" s="1" t="n">
        <v>45225</v>
      </c>
      <c r="D2331" t="inlineStr">
        <is>
          <t>JÄMTLANDS LÄN</t>
        </is>
      </c>
      <c r="E2331" t="inlineStr">
        <is>
          <t>HÄRJEDALEN</t>
        </is>
      </c>
      <c r="G2331" t="n">
        <v>19.4</v>
      </c>
      <c r="H2331" t="n">
        <v>0</v>
      </c>
      <c r="I2331" t="n">
        <v>0</v>
      </c>
      <c r="J2331" t="n">
        <v>0</v>
      </c>
      <c r="K2331" t="n">
        <v>0</v>
      </c>
      <c r="L2331" t="n">
        <v>0</v>
      </c>
      <c r="M2331" t="n">
        <v>0</v>
      </c>
      <c r="N2331" t="n">
        <v>0</v>
      </c>
      <c r="O2331" t="n">
        <v>0</v>
      </c>
      <c r="P2331" t="n">
        <v>0</v>
      </c>
      <c r="Q2331" t="n">
        <v>0</v>
      </c>
      <c r="R2331" s="2" t="inlineStr"/>
    </row>
    <row r="2332" ht="15" customHeight="1">
      <c r="A2332" t="inlineStr">
        <is>
          <t>A 54672-2019</t>
        </is>
      </c>
      <c r="B2332" s="1" t="n">
        <v>43754</v>
      </c>
      <c r="C2332" s="1" t="n">
        <v>45225</v>
      </c>
      <c r="D2332" t="inlineStr">
        <is>
          <t>JÄMTLANDS LÄN</t>
        </is>
      </c>
      <c r="E2332" t="inlineStr">
        <is>
          <t>STRÖMSUND</t>
        </is>
      </c>
      <c r="F2332" t="inlineStr">
        <is>
          <t>SCA</t>
        </is>
      </c>
      <c r="G2332" t="n">
        <v>15.7</v>
      </c>
      <c r="H2332" t="n">
        <v>0</v>
      </c>
      <c r="I2332" t="n">
        <v>0</v>
      </c>
      <c r="J2332" t="n">
        <v>0</v>
      </c>
      <c r="K2332" t="n">
        <v>0</v>
      </c>
      <c r="L2332" t="n">
        <v>0</v>
      </c>
      <c r="M2332" t="n">
        <v>0</v>
      </c>
      <c r="N2332" t="n">
        <v>0</v>
      </c>
      <c r="O2332" t="n">
        <v>0</v>
      </c>
      <c r="P2332" t="n">
        <v>0</v>
      </c>
      <c r="Q2332" t="n">
        <v>0</v>
      </c>
      <c r="R2332" s="2" t="inlineStr"/>
    </row>
    <row r="2333" ht="15" customHeight="1">
      <c r="A2333" t="inlineStr">
        <is>
          <t>A 55028-2019</t>
        </is>
      </c>
      <c r="B2333" s="1" t="n">
        <v>43755</v>
      </c>
      <c r="C2333" s="1" t="n">
        <v>45225</v>
      </c>
      <c r="D2333" t="inlineStr">
        <is>
          <t>JÄMTLANDS LÄN</t>
        </is>
      </c>
      <c r="E2333" t="inlineStr">
        <is>
          <t>STRÖMSUND</t>
        </is>
      </c>
      <c r="F2333" t="inlineStr">
        <is>
          <t>SCA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55020-2019</t>
        </is>
      </c>
      <c r="B2334" s="1" t="n">
        <v>43755</v>
      </c>
      <c r="C2334" s="1" t="n">
        <v>45225</v>
      </c>
      <c r="D2334" t="inlineStr">
        <is>
          <t>JÄMTLANDS LÄN</t>
        </is>
      </c>
      <c r="E2334" t="inlineStr">
        <is>
          <t>KROKOM</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55013-2019</t>
        </is>
      </c>
      <c r="B2335" s="1" t="n">
        <v>43755</v>
      </c>
      <c r="C2335" s="1" t="n">
        <v>45225</v>
      </c>
      <c r="D2335" t="inlineStr">
        <is>
          <t>JÄMTLANDS LÄN</t>
        </is>
      </c>
      <c r="E2335" t="inlineStr">
        <is>
          <t>KROKOM</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54820-2019</t>
        </is>
      </c>
      <c r="B2336" s="1" t="n">
        <v>43755</v>
      </c>
      <c r="C2336" s="1" t="n">
        <v>45225</v>
      </c>
      <c r="D2336" t="inlineStr">
        <is>
          <t>JÄMTLANDS LÄN</t>
        </is>
      </c>
      <c r="E2336" t="inlineStr">
        <is>
          <t>KROKOM</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55193-2019</t>
        </is>
      </c>
      <c r="B2337" s="1" t="n">
        <v>43756</v>
      </c>
      <c r="C2337" s="1" t="n">
        <v>45225</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55241-2019</t>
        </is>
      </c>
      <c r="B2338" s="1" t="n">
        <v>43756</v>
      </c>
      <c r="C2338" s="1" t="n">
        <v>45225</v>
      </c>
      <c r="D2338" t="inlineStr">
        <is>
          <t>JÄMTLANDS LÄN</t>
        </is>
      </c>
      <c r="E2338" t="inlineStr">
        <is>
          <t>HÄRJEDALEN</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55358-2019</t>
        </is>
      </c>
      <c r="B2339" s="1" t="n">
        <v>43756</v>
      </c>
      <c r="C2339" s="1" t="n">
        <v>45225</v>
      </c>
      <c r="D2339" t="inlineStr">
        <is>
          <t>JÄMTLANDS LÄN</t>
        </is>
      </c>
      <c r="E2339" t="inlineStr">
        <is>
          <t>ÅRE</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55238-2019</t>
        </is>
      </c>
      <c r="B2340" s="1" t="n">
        <v>43756</v>
      </c>
      <c r="C2340" s="1" t="n">
        <v>45225</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55353-2019</t>
        </is>
      </c>
      <c r="B2341" s="1" t="n">
        <v>43756</v>
      </c>
      <c r="C2341" s="1" t="n">
        <v>45225</v>
      </c>
      <c r="D2341" t="inlineStr">
        <is>
          <t>JÄMTLANDS LÄN</t>
        </is>
      </c>
      <c r="E2341" t="inlineStr">
        <is>
          <t>RAGUNDA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55197-2019</t>
        </is>
      </c>
      <c r="B2342" s="1" t="n">
        <v>43756</v>
      </c>
      <c r="C2342" s="1" t="n">
        <v>45225</v>
      </c>
      <c r="D2342" t="inlineStr">
        <is>
          <t>JÄMTLANDS LÄN</t>
        </is>
      </c>
      <c r="E2342" t="inlineStr">
        <is>
          <t>HÄRJEDALEN</t>
        </is>
      </c>
      <c r="F2342" t="inlineStr">
        <is>
          <t>Sveaskog</t>
        </is>
      </c>
      <c r="G2342" t="n">
        <v>9</v>
      </c>
      <c r="H2342" t="n">
        <v>0</v>
      </c>
      <c r="I2342" t="n">
        <v>0</v>
      </c>
      <c r="J2342" t="n">
        <v>0</v>
      </c>
      <c r="K2342" t="n">
        <v>0</v>
      </c>
      <c r="L2342" t="n">
        <v>0</v>
      </c>
      <c r="M2342" t="n">
        <v>0</v>
      </c>
      <c r="N2342" t="n">
        <v>0</v>
      </c>
      <c r="O2342" t="n">
        <v>0</v>
      </c>
      <c r="P2342" t="n">
        <v>0</v>
      </c>
      <c r="Q2342" t="n">
        <v>0</v>
      </c>
      <c r="R2342" s="2" t="inlineStr"/>
    </row>
    <row r="2343" ht="15" customHeight="1">
      <c r="A2343" t="inlineStr">
        <is>
          <t>A 56155-2019</t>
        </is>
      </c>
      <c r="B2343" s="1" t="n">
        <v>43756</v>
      </c>
      <c r="C2343" s="1" t="n">
        <v>45225</v>
      </c>
      <c r="D2343" t="inlineStr">
        <is>
          <t>JÄMTLANDS LÄN</t>
        </is>
      </c>
      <c r="E2343" t="inlineStr">
        <is>
          <t>STRÖMSUND</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23225-2020</t>
        </is>
      </c>
      <c r="B2344" s="1" t="n">
        <v>43756</v>
      </c>
      <c r="C2344" s="1" t="n">
        <v>45225</v>
      </c>
      <c r="D2344" t="inlineStr">
        <is>
          <t>JÄMTLANDS LÄN</t>
        </is>
      </c>
      <c r="E2344" t="inlineStr">
        <is>
          <t>STRÖMSUND</t>
        </is>
      </c>
      <c r="G2344" t="n">
        <v>4.8</v>
      </c>
      <c r="H2344" t="n">
        <v>0</v>
      </c>
      <c r="I2344" t="n">
        <v>0</v>
      </c>
      <c r="J2344" t="n">
        <v>0</v>
      </c>
      <c r="K2344" t="n">
        <v>0</v>
      </c>
      <c r="L2344" t="n">
        <v>0</v>
      </c>
      <c r="M2344" t="n">
        <v>0</v>
      </c>
      <c r="N2344" t="n">
        <v>0</v>
      </c>
      <c r="O2344" t="n">
        <v>0</v>
      </c>
      <c r="P2344" t="n">
        <v>0</v>
      </c>
      <c r="Q2344" t="n">
        <v>0</v>
      </c>
      <c r="R2344" s="2" t="inlineStr"/>
    </row>
    <row r="2345" ht="15" customHeight="1">
      <c r="A2345" t="inlineStr">
        <is>
          <t>A 57281-2019</t>
        </is>
      </c>
      <c r="B2345" s="1" t="n">
        <v>43759</v>
      </c>
      <c r="C2345" s="1" t="n">
        <v>45225</v>
      </c>
      <c r="D2345" t="inlineStr">
        <is>
          <t>JÄMTLANDS LÄN</t>
        </is>
      </c>
      <c r="E2345" t="inlineStr">
        <is>
          <t>HÄRJEDALEN</t>
        </is>
      </c>
      <c r="F2345" t="inlineStr">
        <is>
          <t>Bergvik skog väst AB</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56672-2019</t>
        </is>
      </c>
      <c r="B2346" s="1" t="n">
        <v>43759</v>
      </c>
      <c r="C2346" s="1" t="n">
        <v>45225</v>
      </c>
      <c r="D2346" t="inlineStr">
        <is>
          <t>JÄMTLANDS LÄN</t>
        </is>
      </c>
      <c r="E2346" t="inlineStr">
        <is>
          <t>KROKOM</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55554-2019</t>
        </is>
      </c>
      <c r="B2347" s="1" t="n">
        <v>43759</v>
      </c>
      <c r="C2347" s="1" t="n">
        <v>45225</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55801-2019</t>
        </is>
      </c>
      <c r="B2348" s="1" t="n">
        <v>43759</v>
      </c>
      <c r="C2348" s="1" t="n">
        <v>45225</v>
      </c>
      <c r="D2348" t="inlineStr">
        <is>
          <t>JÄMTLANDS LÄN</t>
        </is>
      </c>
      <c r="E2348" t="inlineStr">
        <is>
          <t>HÄRJEDALEN</t>
        </is>
      </c>
      <c r="F2348" t="inlineStr">
        <is>
          <t>Bergvik skog väst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55804-2019</t>
        </is>
      </c>
      <c r="B2349" s="1" t="n">
        <v>43759</v>
      </c>
      <c r="C2349" s="1" t="n">
        <v>45225</v>
      </c>
      <c r="D2349" t="inlineStr">
        <is>
          <t>JÄMTLANDS LÄN</t>
        </is>
      </c>
      <c r="E2349" t="inlineStr">
        <is>
          <t>KROKOM</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55875-2019</t>
        </is>
      </c>
      <c r="B2350" s="1" t="n">
        <v>43759</v>
      </c>
      <c r="C2350" s="1" t="n">
        <v>45225</v>
      </c>
      <c r="D2350" t="inlineStr">
        <is>
          <t>JÄMTLANDS LÄN</t>
        </is>
      </c>
      <c r="E2350" t="inlineStr">
        <is>
          <t>RAGUNDA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56063-2019</t>
        </is>
      </c>
      <c r="B2351" s="1" t="n">
        <v>43759</v>
      </c>
      <c r="C2351" s="1" t="n">
        <v>45225</v>
      </c>
      <c r="D2351" t="inlineStr">
        <is>
          <t>JÄMTLANDS LÄN</t>
        </is>
      </c>
      <c r="E2351" t="inlineStr">
        <is>
          <t>BRÄCKE</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55678-2019</t>
        </is>
      </c>
      <c r="B2352" s="1" t="n">
        <v>43760</v>
      </c>
      <c r="C2352" s="1" t="n">
        <v>45225</v>
      </c>
      <c r="D2352" t="inlineStr">
        <is>
          <t>JÄMTLANDS LÄN</t>
        </is>
      </c>
      <c r="E2352" t="inlineStr">
        <is>
          <t>BERG</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55725-2019</t>
        </is>
      </c>
      <c r="B2353" s="1" t="n">
        <v>43760</v>
      </c>
      <c r="C2353" s="1" t="n">
        <v>45225</v>
      </c>
      <c r="D2353" t="inlineStr">
        <is>
          <t>JÄMTLANDS LÄN</t>
        </is>
      </c>
      <c r="E2353" t="inlineStr">
        <is>
          <t>STRÖMSUND</t>
        </is>
      </c>
      <c r="F2353" t="inlineStr">
        <is>
          <t>SCA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55611-2019</t>
        </is>
      </c>
      <c r="B2354" s="1" t="n">
        <v>43760</v>
      </c>
      <c r="C2354" s="1" t="n">
        <v>45225</v>
      </c>
      <c r="D2354" t="inlineStr">
        <is>
          <t>JÄMTLANDS LÄN</t>
        </is>
      </c>
      <c r="E2354" t="inlineStr">
        <is>
          <t>BERG</t>
        </is>
      </c>
      <c r="G2354" t="n">
        <v>10</v>
      </c>
      <c r="H2354" t="n">
        <v>0</v>
      </c>
      <c r="I2354" t="n">
        <v>0</v>
      </c>
      <c r="J2354" t="n">
        <v>0</v>
      </c>
      <c r="K2354" t="n">
        <v>0</v>
      </c>
      <c r="L2354" t="n">
        <v>0</v>
      </c>
      <c r="M2354" t="n">
        <v>0</v>
      </c>
      <c r="N2354" t="n">
        <v>0</v>
      </c>
      <c r="O2354" t="n">
        <v>0</v>
      </c>
      <c r="P2354" t="n">
        <v>0</v>
      </c>
      <c r="Q2354" t="n">
        <v>0</v>
      </c>
      <c r="R2354" s="2" t="inlineStr"/>
    </row>
    <row r="2355" ht="15" customHeight="1">
      <c r="A2355" t="inlineStr">
        <is>
          <t>A 55653-2019</t>
        </is>
      </c>
      <c r="B2355" s="1" t="n">
        <v>43760</v>
      </c>
      <c r="C2355" s="1" t="n">
        <v>45225</v>
      </c>
      <c r="D2355" t="inlineStr">
        <is>
          <t>JÄMTLANDS LÄN</t>
        </is>
      </c>
      <c r="E2355" t="inlineStr">
        <is>
          <t>RAGUNDA</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55675-2019</t>
        </is>
      </c>
      <c r="B2356" s="1" t="n">
        <v>43760</v>
      </c>
      <c r="C2356" s="1" t="n">
        <v>45225</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55663-2019</t>
        </is>
      </c>
      <c r="B2357" s="1" t="n">
        <v>43760</v>
      </c>
      <c r="C2357" s="1" t="n">
        <v>45225</v>
      </c>
      <c r="D2357" t="inlineStr">
        <is>
          <t>JÄMTLANDS LÄN</t>
        </is>
      </c>
      <c r="E2357" t="inlineStr">
        <is>
          <t>STRÖMSUND</t>
        </is>
      </c>
      <c r="F2357" t="inlineStr">
        <is>
          <t>Holmen skog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55728-2019</t>
        </is>
      </c>
      <c r="B2358" s="1" t="n">
        <v>43760</v>
      </c>
      <c r="C2358" s="1" t="n">
        <v>45225</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57466-2019</t>
        </is>
      </c>
      <c r="B2359" s="1" t="n">
        <v>43761</v>
      </c>
      <c r="C2359" s="1" t="n">
        <v>45225</v>
      </c>
      <c r="D2359" t="inlineStr">
        <is>
          <t>JÄMTLANDS LÄN</t>
        </is>
      </c>
      <c r="E2359" t="inlineStr">
        <is>
          <t>ÖSTERSUND</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56187-2019</t>
        </is>
      </c>
      <c r="B2360" s="1" t="n">
        <v>43761</v>
      </c>
      <c r="C2360" s="1" t="n">
        <v>45225</v>
      </c>
      <c r="D2360" t="inlineStr">
        <is>
          <t>JÄMTLANDS LÄN</t>
        </is>
      </c>
      <c r="E2360" t="inlineStr">
        <is>
          <t>STRÖMSUND</t>
        </is>
      </c>
      <c r="F2360" t="inlineStr">
        <is>
          <t>SCA</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56217-2019</t>
        </is>
      </c>
      <c r="B2361" s="1" t="n">
        <v>43762</v>
      </c>
      <c r="C2361" s="1" t="n">
        <v>45225</v>
      </c>
      <c r="D2361" t="inlineStr">
        <is>
          <t>JÄMTLANDS LÄN</t>
        </is>
      </c>
      <c r="E2361" t="inlineStr">
        <is>
          <t>HÄRJEDALEN</t>
        </is>
      </c>
      <c r="G2361" t="n">
        <v>43.2</v>
      </c>
      <c r="H2361" t="n">
        <v>0</v>
      </c>
      <c r="I2361" t="n">
        <v>0</v>
      </c>
      <c r="J2361" t="n">
        <v>0</v>
      </c>
      <c r="K2361" t="n">
        <v>0</v>
      </c>
      <c r="L2361" t="n">
        <v>0</v>
      </c>
      <c r="M2361" t="n">
        <v>0</v>
      </c>
      <c r="N2361" t="n">
        <v>0</v>
      </c>
      <c r="O2361" t="n">
        <v>0</v>
      </c>
      <c r="P2361" t="n">
        <v>0</v>
      </c>
      <c r="Q2361" t="n">
        <v>0</v>
      </c>
      <c r="R2361" s="2" t="inlineStr"/>
    </row>
    <row r="2362" ht="15" customHeight="1">
      <c r="A2362" t="inlineStr">
        <is>
          <t>A 56321-2019</t>
        </is>
      </c>
      <c r="B2362" s="1" t="n">
        <v>43762</v>
      </c>
      <c r="C2362" s="1" t="n">
        <v>45225</v>
      </c>
      <c r="D2362" t="inlineStr">
        <is>
          <t>JÄMTLANDS LÄN</t>
        </is>
      </c>
      <c r="E2362" t="inlineStr">
        <is>
          <t>KROKOM</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56332-2019</t>
        </is>
      </c>
      <c r="B2363" s="1" t="n">
        <v>43762</v>
      </c>
      <c r="C2363" s="1" t="n">
        <v>45225</v>
      </c>
      <c r="D2363" t="inlineStr">
        <is>
          <t>JÄMTLANDS LÄN</t>
        </is>
      </c>
      <c r="E2363" t="inlineStr">
        <is>
          <t>KROKOM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56389-2019</t>
        </is>
      </c>
      <c r="B2364" s="1" t="n">
        <v>43762</v>
      </c>
      <c r="C2364" s="1" t="n">
        <v>45225</v>
      </c>
      <c r="D2364" t="inlineStr">
        <is>
          <t>JÄMTLANDS LÄN</t>
        </is>
      </c>
      <c r="E2364" t="inlineStr">
        <is>
          <t>KROKOM</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56403-2019</t>
        </is>
      </c>
      <c r="B2365" s="1" t="n">
        <v>43762</v>
      </c>
      <c r="C2365" s="1" t="n">
        <v>45225</v>
      </c>
      <c r="D2365" t="inlineStr">
        <is>
          <t>JÄMTLANDS LÄN</t>
        </is>
      </c>
      <c r="E2365" t="inlineStr">
        <is>
          <t>KROKOM</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56510-2019</t>
        </is>
      </c>
      <c r="B2366" s="1" t="n">
        <v>43762</v>
      </c>
      <c r="C2366" s="1" t="n">
        <v>45225</v>
      </c>
      <c r="D2366" t="inlineStr">
        <is>
          <t>JÄMTLANDS LÄN</t>
        </is>
      </c>
      <c r="E2366" t="inlineStr">
        <is>
          <t>KROKOM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57796-2019</t>
        </is>
      </c>
      <c r="B2367" s="1" t="n">
        <v>43762</v>
      </c>
      <c r="C2367" s="1" t="n">
        <v>45225</v>
      </c>
      <c r="D2367" t="inlineStr">
        <is>
          <t>JÄMTLANDS LÄN</t>
        </is>
      </c>
      <c r="E2367" t="inlineStr">
        <is>
          <t>KROKOM</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56397-2019</t>
        </is>
      </c>
      <c r="B2368" s="1" t="n">
        <v>43762</v>
      </c>
      <c r="C2368" s="1" t="n">
        <v>45225</v>
      </c>
      <c r="D2368" t="inlineStr">
        <is>
          <t>JÄMTLANDS LÄN</t>
        </is>
      </c>
      <c r="E2368" t="inlineStr">
        <is>
          <t>KROKOM</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56512-2019</t>
        </is>
      </c>
      <c r="B2369" s="1" t="n">
        <v>43762</v>
      </c>
      <c r="C2369" s="1" t="n">
        <v>45225</v>
      </c>
      <c r="D2369" t="inlineStr">
        <is>
          <t>JÄMTLANDS LÄN</t>
        </is>
      </c>
      <c r="E2369" t="inlineStr">
        <is>
          <t>ÖSTERSUND</t>
        </is>
      </c>
      <c r="F2369" t="inlineStr">
        <is>
          <t>SCA</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56511-2019</t>
        </is>
      </c>
      <c r="B2370" s="1" t="n">
        <v>43762</v>
      </c>
      <c r="C2370" s="1" t="n">
        <v>45225</v>
      </c>
      <c r="D2370" t="inlineStr">
        <is>
          <t>JÄMTLANDS LÄN</t>
        </is>
      </c>
      <c r="E2370" t="inlineStr">
        <is>
          <t>BRÄCKE</t>
        </is>
      </c>
      <c r="F2370" t="inlineStr">
        <is>
          <t>SCA</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56799-2019</t>
        </is>
      </c>
      <c r="B2371" s="1" t="n">
        <v>43763</v>
      </c>
      <c r="C2371" s="1" t="n">
        <v>45225</v>
      </c>
      <c r="D2371" t="inlineStr">
        <is>
          <t>JÄMTLANDS LÄN</t>
        </is>
      </c>
      <c r="E2371" t="inlineStr">
        <is>
          <t>STRÖMSUND</t>
        </is>
      </c>
      <c r="F2371" t="inlineStr">
        <is>
          <t>SCA</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56798-2019</t>
        </is>
      </c>
      <c r="B2372" s="1" t="n">
        <v>43763</v>
      </c>
      <c r="C2372" s="1" t="n">
        <v>45225</v>
      </c>
      <c r="D2372" t="inlineStr">
        <is>
          <t>JÄMTLANDS LÄN</t>
        </is>
      </c>
      <c r="E2372" t="inlineStr">
        <is>
          <t>STRÖMSUND</t>
        </is>
      </c>
      <c r="F2372" t="inlineStr">
        <is>
          <t>SCA</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56809-2019</t>
        </is>
      </c>
      <c r="B2373" s="1" t="n">
        <v>43763</v>
      </c>
      <c r="C2373" s="1" t="n">
        <v>45225</v>
      </c>
      <c r="D2373" t="inlineStr">
        <is>
          <t>JÄMTLANDS LÄN</t>
        </is>
      </c>
      <c r="E2373" t="inlineStr">
        <is>
          <t>STRÖMSUND</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56763-2019</t>
        </is>
      </c>
      <c r="B2374" s="1" t="n">
        <v>43763</v>
      </c>
      <c r="C2374" s="1" t="n">
        <v>45225</v>
      </c>
      <c r="D2374" t="inlineStr">
        <is>
          <t>JÄMTLANDS LÄN</t>
        </is>
      </c>
      <c r="E2374" t="inlineStr">
        <is>
          <t>KROKOM</t>
        </is>
      </c>
      <c r="F2374" t="inlineStr">
        <is>
          <t>Övriga Aktiebolag</t>
        </is>
      </c>
      <c r="G2374" t="n">
        <v>29.4</v>
      </c>
      <c r="H2374" t="n">
        <v>0</v>
      </c>
      <c r="I2374" t="n">
        <v>0</v>
      </c>
      <c r="J2374" t="n">
        <v>0</v>
      </c>
      <c r="K2374" t="n">
        <v>0</v>
      </c>
      <c r="L2374" t="n">
        <v>0</v>
      </c>
      <c r="M2374" t="n">
        <v>0</v>
      </c>
      <c r="N2374" t="n">
        <v>0</v>
      </c>
      <c r="O2374" t="n">
        <v>0</v>
      </c>
      <c r="P2374" t="n">
        <v>0</v>
      </c>
      <c r="Q2374" t="n">
        <v>0</v>
      </c>
      <c r="R2374" s="2" t="inlineStr"/>
    </row>
    <row r="2375" ht="15" customHeight="1">
      <c r="A2375" t="inlineStr">
        <is>
          <t>A 56800-2019</t>
        </is>
      </c>
      <c r="B2375" s="1" t="n">
        <v>43763</v>
      </c>
      <c r="C2375" s="1" t="n">
        <v>45225</v>
      </c>
      <c r="D2375" t="inlineStr">
        <is>
          <t>JÄMTLANDS LÄN</t>
        </is>
      </c>
      <c r="E2375" t="inlineStr">
        <is>
          <t>STRÖMSUND</t>
        </is>
      </c>
      <c r="F2375" t="inlineStr">
        <is>
          <t>SCA</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56797-2019</t>
        </is>
      </c>
      <c r="B2376" s="1" t="n">
        <v>43763</v>
      </c>
      <c r="C2376" s="1" t="n">
        <v>45225</v>
      </c>
      <c r="D2376" t="inlineStr">
        <is>
          <t>JÄMTLANDS LÄN</t>
        </is>
      </c>
      <c r="E2376" t="inlineStr">
        <is>
          <t>STRÖMSUND</t>
        </is>
      </c>
      <c r="F2376" t="inlineStr">
        <is>
          <t>SCA</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56801-2019</t>
        </is>
      </c>
      <c r="B2377" s="1" t="n">
        <v>43763</v>
      </c>
      <c r="C2377" s="1" t="n">
        <v>45225</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56808-2019</t>
        </is>
      </c>
      <c r="B2378" s="1" t="n">
        <v>43763</v>
      </c>
      <c r="C2378" s="1" t="n">
        <v>45225</v>
      </c>
      <c r="D2378" t="inlineStr">
        <is>
          <t>JÄMTLANDS LÄN</t>
        </is>
      </c>
      <c r="E2378" t="inlineStr">
        <is>
          <t>STRÖMSUND</t>
        </is>
      </c>
      <c r="F2378" t="inlineStr">
        <is>
          <t>SCA</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57546-2019</t>
        </is>
      </c>
      <c r="B2379" s="1" t="n">
        <v>43767</v>
      </c>
      <c r="C2379" s="1" t="n">
        <v>45225</v>
      </c>
      <c r="D2379" t="inlineStr">
        <is>
          <t>JÄMTLANDS LÄN</t>
        </is>
      </c>
      <c r="E2379" t="inlineStr">
        <is>
          <t>STRÖMSUND</t>
        </is>
      </c>
      <c r="F2379" t="inlineStr">
        <is>
          <t>SCA</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58662-2019</t>
        </is>
      </c>
      <c r="B2380" s="1" t="n">
        <v>43767</v>
      </c>
      <c r="C2380" s="1" t="n">
        <v>45225</v>
      </c>
      <c r="D2380" t="inlineStr">
        <is>
          <t>JÄMTLANDS LÄN</t>
        </is>
      </c>
      <c r="E2380" t="inlineStr">
        <is>
          <t>STRÖMSUND</t>
        </is>
      </c>
      <c r="G2380" t="n">
        <v>18.4</v>
      </c>
      <c r="H2380" t="n">
        <v>0</v>
      </c>
      <c r="I2380" t="n">
        <v>0</v>
      </c>
      <c r="J2380" t="n">
        <v>0</v>
      </c>
      <c r="K2380" t="n">
        <v>0</v>
      </c>
      <c r="L2380" t="n">
        <v>0</v>
      </c>
      <c r="M2380" t="n">
        <v>0</v>
      </c>
      <c r="N2380" t="n">
        <v>0</v>
      </c>
      <c r="O2380" t="n">
        <v>0</v>
      </c>
      <c r="P2380" t="n">
        <v>0</v>
      </c>
      <c r="Q2380" t="n">
        <v>0</v>
      </c>
      <c r="R2380" s="2" t="inlineStr"/>
    </row>
    <row r="2381" ht="15" customHeight="1">
      <c r="A2381" t="inlineStr">
        <is>
          <t>A 57547-2019</t>
        </is>
      </c>
      <c r="B2381" s="1" t="n">
        <v>43767</v>
      </c>
      <c r="C2381" s="1" t="n">
        <v>45225</v>
      </c>
      <c r="D2381" t="inlineStr">
        <is>
          <t>JÄMTLANDS LÄN</t>
        </is>
      </c>
      <c r="E2381" t="inlineStr">
        <is>
          <t>STRÖMSUND</t>
        </is>
      </c>
      <c r="F2381" t="inlineStr">
        <is>
          <t>SCA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57395-2019</t>
        </is>
      </c>
      <c r="B2382" s="1" t="n">
        <v>43767</v>
      </c>
      <c r="C2382" s="1" t="n">
        <v>45225</v>
      </c>
      <c r="D2382" t="inlineStr">
        <is>
          <t>JÄMTLANDS LÄN</t>
        </is>
      </c>
      <c r="E2382" t="inlineStr">
        <is>
          <t>BRÄCKE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57552-2019</t>
        </is>
      </c>
      <c r="B2383" s="1" t="n">
        <v>43767</v>
      </c>
      <c r="C2383" s="1" t="n">
        <v>45225</v>
      </c>
      <c r="D2383" t="inlineStr">
        <is>
          <t>JÄMTLANDS LÄN</t>
        </is>
      </c>
      <c r="E2383" t="inlineStr">
        <is>
          <t>STRÖMSUND</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57732-2019</t>
        </is>
      </c>
      <c r="B2384" s="1" t="n">
        <v>43768</v>
      </c>
      <c r="C2384" s="1" t="n">
        <v>45225</v>
      </c>
      <c r="D2384" t="inlineStr">
        <is>
          <t>JÄMTLANDS LÄN</t>
        </is>
      </c>
      <c r="E2384" t="inlineStr">
        <is>
          <t>KROKOM</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57783-2019</t>
        </is>
      </c>
      <c r="B2385" s="1" t="n">
        <v>43768</v>
      </c>
      <c r="C2385" s="1" t="n">
        <v>45225</v>
      </c>
      <c r="D2385" t="inlineStr">
        <is>
          <t>JÄMTLANDS LÄN</t>
        </is>
      </c>
      <c r="E2385" t="inlineStr">
        <is>
          <t>RAGUNDA</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57845-2019</t>
        </is>
      </c>
      <c r="B2386" s="1" t="n">
        <v>43768</v>
      </c>
      <c r="C2386" s="1" t="n">
        <v>45225</v>
      </c>
      <c r="D2386" t="inlineStr">
        <is>
          <t>JÄMTLANDS LÄN</t>
        </is>
      </c>
      <c r="E2386" t="inlineStr">
        <is>
          <t>ÖSTERSUND</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57872-2019</t>
        </is>
      </c>
      <c r="B2387" s="1" t="n">
        <v>43768</v>
      </c>
      <c r="C2387" s="1" t="n">
        <v>45225</v>
      </c>
      <c r="D2387" t="inlineStr">
        <is>
          <t>JÄMTLANDS LÄN</t>
        </is>
      </c>
      <c r="E2387" t="inlineStr">
        <is>
          <t>STRÖMSUND</t>
        </is>
      </c>
      <c r="G2387" t="n">
        <v>47.2</v>
      </c>
      <c r="H2387" t="n">
        <v>0</v>
      </c>
      <c r="I2387" t="n">
        <v>0</v>
      </c>
      <c r="J2387" t="n">
        <v>0</v>
      </c>
      <c r="K2387" t="n">
        <v>0</v>
      </c>
      <c r="L2387" t="n">
        <v>0</v>
      </c>
      <c r="M2387" t="n">
        <v>0</v>
      </c>
      <c r="N2387" t="n">
        <v>0</v>
      </c>
      <c r="O2387" t="n">
        <v>0</v>
      </c>
      <c r="P2387" t="n">
        <v>0</v>
      </c>
      <c r="Q2387" t="n">
        <v>0</v>
      </c>
      <c r="R2387" s="2" t="inlineStr"/>
    </row>
    <row r="2388" ht="15" customHeight="1">
      <c r="A2388" t="inlineStr">
        <is>
          <t>A 57825-2019</t>
        </is>
      </c>
      <c r="B2388" s="1" t="n">
        <v>43768</v>
      </c>
      <c r="C2388" s="1" t="n">
        <v>45225</v>
      </c>
      <c r="D2388" t="inlineStr">
        <is>
          <t>JÄMTLANDS LÄN</t>
        </is>
      </c>
      <c r="E2388" t="inlineStr">
        <is>
          <t>ÅRE</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57873-2019</t>
        </is>
      </c>
      <c r="B2389" s="1" t="n">
        <v>43768</v>
      </c>
      <c r="C2389" s="1" t="n">
        <v>45225</v>
      </c>
      <c r="D2389" t="inlineStr">
        <is>
          <t>JÄMTLANDS LÄN</t>
        </is>
      </c>
      <c r="E2389" t="inlineStr">
        <is>
          <t>STRÖMSUND</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58844-2019</t>
        </is>
      </c>
      <c r="B2390" s="1" t="n">
        <v>43768</v>
      </c>
      <c r="C2390" s="1" t="n">
        <v>45225</v>
      </c>
      <c r="D2390" t="inlineStr">
        <is>
          <t>JÄMTLANDS LÄN</t>
        </is>
      </c>
      <c r="E2390" t="inlineStr">
        <is>
          <t>STRÖMSUND</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57749-2019</t>
        </is>
      </c>
      <c r="B2391" s="1" t="n">
        <v>43768</v>
      </c>
      <c r="C2391" s="1" t="n">
        <v>45225</v>
      </c>
      <c r="D2391" t="inlineStr">
        <is>
          <t>JÄMTLANDS LÄN</t>
        </is>
      </c>
      <c r="E2391" t="inlineStr">
        <is>
          <t>BRÄCKE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57860-2019</t>
        </is>
      </c>
      <c r="B2392" s="1" t="n">
        <v>43768</v>
      </c>
      <c r="C2392" s="1" t="n">
        <v>45225</v>
      </c>
      <c r="D2392" t="inlineStr">
        <is>
          <t>JÄMTLANDS LÄN</t>
        </is>
      </c>
      <c r="E2392" t="inlineStr">
        <is>
          <t>RAGUNDA</t>
        </is>
      </c>
      <c r="F2392" t="inlineStr">
        <is>
          <t>SCA</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58851-2019</t>
        </is>
      </c>
      <c r="B2393" s="1" t="n">
        <v>43768</v>
      </c>
      <c r="C2393" s="1" t="n">
        <v>45225</v>
      </c>
      <c r="D2393" t="inlineStr">
        <is>
          <t>JÄMTLANDS LÄN</t>
        </is>
      </c>
      <c r="E2393" t="inlineStr">
        <is>
          <t>STRÖMSUND</t>
        </is>
      </c>
      <c r="G2393" t="n">
        <v>17.6</v>
      </c>
      <c r="H2393" t="n">
        <v>0</v>
      </c>
      <c r="I2393" t="n">
        <v>0</v>
      </c>
      <c r="J2393" t="n">
        <v>0</v>
      </c>
      <c r="K2393" t="n">
        <v>0</v>
      </c>
      <c r="L2393" t="n">
        <v>0</v>
      </c>
      <c r="M2393" t="n">
        <v>0</v>
      </c>
      <c r="N2393" t="n">
        <v>0</v>
      </c>
      <c r="O2393" t="n">
        <v>0</v>
      </c>
      <c r="P2393" t="n">
        <v>0</v>
      </c>
      <c r="Q2393" t="n">
        <v>0</v>
      </c>
      <c r="R2393" s="2" t="inlineStr"/>
    </row>
    <row r="2394" ht="15" customHeight="1">
      <c r="A2394" t="inlineStr">
        <is>
          <t>A 58172-2019</t>
        </is>
      </c>
      <c r="B2394" s="1" t="n">
        <v>43769</v>
      </c>
      <c r="C2394" s="1" t="n">
        <v>45225</v>
      </c>
      <c r="D2394" t="inlineStr">
        <is>
          <t>JÄMTLANDS LÄN</t>
        </is>
      </c>
      <c r="E2394" t="inlineStr">
        <is>
          <t>STRÖMSUND</t>
        </is>
      </c>
      <c r="F2394" t="inlineStr">
        <is>
          <t>SCA</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58175-2019</t>
        </is>
      </c>
      <c r="B2395" s="1" t="n">
        <v>43769</v>
      </c>
      <c r="C2395" s="1" t="n">
        <v>45225</v>
      </c>
      <c r="D2395" t="inlineStr">
        <is>
          <t>JÄMTLANDS LÄN</t>
        </is>
      </c>
      <c r="E2395" t="inlineStr">
        <is>
          <t>HÄRJEDALEN</t>
        </is>
      </c>
      <c r="F2395" t="inlineStr">
        <is>
          <t>SCA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58216-2019</t>
        </is>
      </c>
      <c r="B2396" s="1" t="n">
        <v>43770</v>
      </c>
      <c r="C2396" s="1" t="n">
        <v>45225</v>
      </c>
      <c r="D2396" t="inlineStr">
        <is>
          <t>JÄMTLANDS LÄN</t>
        </is>
      </c>
      <c r="E2396" t="inlineStr">
        <is>
          <t>ÖSTERSUND</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58355-2019</t>
        </is>
      </c>
      <c r="B2397" s="1" t="n">
        <v>43770</v>
      </c>
      <c r="C2397" s="1" t="n">
        <v>45225</v>
      </c>
      <c r="D2397" t="inlineStr">
        <is>
          <t>JÄMTLANDS LÄN</t>
        </is>
      </c>
      <c r="E2397" t="inlineStr">
        <is>
          <t>RAGUNDA</t>
        </is>
      </c>
      <c r="F2397" t="inlineStr">
        <is>
          <t>SCA</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59347-2019</t>
        </is>
      </c>
      <c r="B2398" s="1" t="n">
        <v>43770</v>
      </c>
      <c r="C2398" s="1" t="n">
        <v>45225</v>
      </c>
      <c r="D2398" t="inlineStr">
        <is>
          <t>JÄMTLANDS LÄN</t>
        </is>
      </c>
      <c r="E2398" t="inlineStr">
        <is>
          <t>HÄRJEDALEN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58210-2019</t>
        </is>
      </c>
      <c r="B2399" s="1" t="n">
        <v>43770</v>
      </c>
      <c r="C2399" s="1" t="n">
        <v>45225</v>
      </c>
      <c r="D2399" t="inlineStr">
        <is>
          <t>JÄMTLANDS LÄN</t>
        </is>
      </c>
      <c r="E2399" t="inlineStr">
        <is>
          <t>ÖSTERSUND</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58361-2019</t>
        </is>
      </c>
      <c r="B2400" s="1" t="n">
        <v>43770</v>
      </c>
      <c r="C2400" s="1" t="n">
        <v>45225</v>
      </c>
      <c r="D2400" t="inlineStr">
        <is>
          <t>JÄMTLANDS LÄN</t>
        </is>
      </c>
      <c r="E2400" t="inlineStr">
        <is>
          <t>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58235-2019</t>
        </is>
      </c>
      <c r="B2401" s="1" t="n">
        <v>43770</v>
      </c>
      <c r="C2401" s="1" t="n">
        <v>45225</v>
      </c>
      <c r="D2401" t="inlineStr">
        <is>
          <t>JÄMTLANDS LÄN</t>
        </is>
      </c>
      <c r="E2401" t="inlineStr">
        <is>
          <t>KROKOM</t>
        </is>
      </c>
      <c r="G2401" t="n">
        <v>47.9</v>
      </c>
      <c r="H2401" t="n">
        <v>0</v>
      </c>
      <c r="I2401" t="n">
        <v>0</v>
      </c>
      <c r="J2401" t="n">
        <v>0</v>
      </c>
      <c r="K2401" t="n">
        <v>0</v>
      </c>
      <c r="L2401" t="n">
        <v>0</v>
      </c>
      <c r="M2401" t="n">
        <v>0</v>
      </c>
      <c r="N2401" t="n">
        <v>0</v>
      </c>
      <c r="O2401" t="n">
        <v>0</v>
      </c>
      <c r="P2401" t="n">
        <v>0</v>
      </c>
      <c r="Q2401" t="n">
        <v>0</v>
      </c>
      <c r="R2401" s="2" t="inlineStr"/>
    </row>
    <row r="2402" ht="15" customHeight="1">
      <c r="A2402" t="inlineStr">
        <is>
          <t>A 58348-2019</t>
        </is>
      </c>
      <c r="B2402" s="1" t="n">
        <v>43770</v>
      </c>
      <c r="C2402" s="1" t="n">
        <v>45225</v>
      </c>
      <c r="D2402" t="inlineStr">
        <is>
          <t>JÄMTLANDS LÄN</t>
        </is>
      </c>
      <c r="E2402" t="inlineStr">
        <is>
          <t>RAGUNDA</t>
        </is>
      </c>
      <c r="F2402" t="inlineStr">
        <is>
          <t>SCA</t>
        </is>
      </c>
      <c r="G2402" t="n">
        <v>5.8</v>
      </c>
      <c r="H2402" t="n">
        <v>0</v>
      </c>
      <c r="I2402" t="n">
        <v>0</v>
      </c>
      <c r="J2402" t="n">
        <v>0</v>
      </c>
      <c r="K2402" t="n">
        <v>0</v>
      </c>
      <c r="L2402" t="n">
        <v>0</v>
      </c>
      <c r="M2402" t="n">
        <v>0</v>
      </c>
      <c r="N2402" t="n">
        <v>0</v>
      </c>
      <c r="O2402" t="n">
        <v>0</v>
      </c>
      <c r="P2402" t="n">
        <v>0</v>
      </c>
      <c r="Q2402" t="n">
        <v>0</v>
      </c>
      <c r="R2402" s="2" t="inlineStr"/>
    </row>
    <row r="2403" ht="15" customHeight="1">
      <c r="A2403" t="inlineStr">
        <is>
          <t>A 58364-2019</t>
        </is>
      </c>
      <c r="B2403" s="1" t="n">
        <v>43770</v>
      </c>
      <c r="C2403" s="1" t="n">
        <v>45225</v>
      </c>
      <c r="D2403" t="inlineStr">
        <is>
          <t>JÄMTLANDS LÄN</t>
        </is>
      </c>
      <c r="E2403" t="inlineStr">
        <is>
          <t>BERG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58212-2019</t>
        </is>
      </c>
      <c r="B2404" s="1" t="n">
        <v>43770</v>
      </c>
      <c r="C2404" s="1" t="n">
        <v>45225</v>
      </c>
      <c r="D2404" t="inlineStr">
        <is>
          <t>JÄMTLANDS LÄN</t>
        </is>
      </c>
      <c r="E2404" t="inlineStr">
        <is>
          <t>KROKOM</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58354-2019</t>
        </is>
      </c>
      <c r="B2405" s="1" t="n">
        <v>43770</v>
      </c>
      <c r="C2405" s="1" t="n">
        <v>45225</v>
      </c>
      <c r="D2405" t="inlineStr">
        <is>
          <t>JÄMTLANDS LÄN</t>
        </is>
      </c>
      <c r="E2405" t="inlineStr">
        <is>
          <t>BRÄCKE</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58778-2019</t>
        </is>
      </c>
      <c r="B2406" s="1" t="n">
        <v>43773</v>
      </c>
      <c r="C2406" s="1" t="n">
        <v>45225</v>
      </c>
      <c r="D2406" t="inlineStr">
        <is>
          <t>JÄMTLANDS LÄN</t>
        </is>
      </c>
      <c r="E2406" t="inlineStr">
        <is>
          <t>KROKOM</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59437-2019</t>
        </is>
      </c>
      <c r="B2407" s="1" t="n">
        <v>43773</v>
      </c>
      <c r="C2407" s="1" t="n">
        <v>45225</v>
      </c>
      <c r="D2407" t="inlineStr">
        <is>
          <t>JÄMTLANDS LÄN</t>
        </is>
      </c>
      <c r="E2407" t="inlineStr">
        <is>
          <t>ÖSTERSUND</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59484-2019</t>
        </is>
      </c>
      <c r="B2408" s="1" t="n">
        <v>43773</v>
      </c>
      <c r="C2408" s="1" t="n">
        <v>45225</v>
      </c>
      <c r="D2408" t="inlineStr">
        <is>
          <t>JÄMTLANDS LÄN</t>
        </is>
      </c>
      <c r="E2408" t="inlineStr">
        <is>
          <t>RAGUNDA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59543-2019</t>
        </is>
      </c>
      <c r="B2409" s="1" t="n">
        <v>43773</v>
      </c>
      <c r="C2409" s="1" t="n">
        <v>45225</v>
      </c>
      <c r="D2409" t="inlineStr">
        <is>
          <t>JÄMTLANDS LÄN</t>
        </is>
      </c>
      <c r="E2409" t="inlineStr">
        <is>
          <t>STRÖMSUND</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58635-2019</t>
        </is>
      </c>
      <c r="B2410" s="1" t="n">
        <v>43773</v>
      </c>
      <c r="C2410" s="1" t="n">
        <v>45225</v>
      </c>
      <c r="D2410" t="inlineStr">
        <is>
          <t>JÄMTLANDS LÄN</t>
        </is>
      </c>
      <c r="E2410" t="inlineStr">
        <is>
          <t>BRÄCKE</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58795-2019</t>
        </is>
      </c>
      <c r="B2411" s="1" t="n">
        <v>43773</v>
      </c>
      <c r="C2411" s="1" t="n">
        <v>45225</v>
      </c>
      <c r="D2411" t="inlineStr">
        <is>
          <t>JÄMTLANDS LÄN</t>
        </is>
      </c>
      <c r="E2411" t="inlineStr">
        <is>
          <t>RAGUNDA</t>
        </is>
      </c>
      <c r="F2411" t="inlineStr">
        <is>
          <t>SCA</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59501-2019</t>
        </is>
      </c>
      <c r="B2412" s="1" t="n">
        <v>43773</v>
      </c>
      <c r="C2412" s="1" t="n">
        <v>45225</v>
      </c>
      <c r="D2412" t="inlineStr">
        <is>
          <t>JÄMTLANDS LÄN</t>
        </is>
      </c>
      <c r="E2412" t="inlineStr">
        <is>
          <t>RAGUNDA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59815-2019</t>
        </is>
      </c>
      <c r="B2413" s="1" t="n">
        <v>43774</v>
      </c>
      <c r="C2413" s="1" t="n">
        <v>45225</v>
      </c>
      <c r="D2413" t="inlineStr">
        <is>
          <t>JÄMTLANDS LÄN</t>
        </is>
      </c>
      <c r="E2413" t="inlineStr">
        <is>
          <t>ÅRE</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59027-2019</t>
        </is>
      </c>
      <c r="B2414" s="1" t="n">
        <v>43774</v>
      </c>
      <c r="C2414" s="1" t="n">
        <v>45225</v>
      </c>
      <c r="D2414" t="inlineStr">
        <is>
          <t>JÄMTLANDS LÄN</t>
        </is>
      </c>
      <c r="E2414" t="inlineStr">
        <is>
          <t>KROKOM</t>
        </is>
      </c>
      <c r="F2414" t="inlineStr">
        <is>
          <t>Övriga Aktiebolag</t>
        </is>
      </c>
      <c r="G2414" t="n">
        <v>19.6</v>
      </c>
      <c r="H2414" t="n">
        <v>0</v>
      </c>
      <c r="I2414" t="n">
        <v>0</v>
      </c>
      <c r="J2414" t="n">
        <v>0</v>
      </c>
      <c r="K2414" t="n">
        <v>0</v>
      </c>
      <c r="L2414" t="n">
        <v>0</v>
      </c>
      <c r="M2414" t="n">
        <v>0</v>
      </c>
      <c r="N2414" t="n">
        <v>0</v>
      </c>
      <c r="O2414" t="n">
        <v>0</v>
      </c>
      <c r="P2414" t="n">
        <v>0</v>
      </c>
      <c r="Q2414" t="n">
        <v>0</v>
      </c>
      <c r="R2414" s="2" t="inlineStr"/>
    </row>
    <row r="2415" ht="15" customHeight="1">
      <c r="A2415" t="inlineStr">
        <is>
          <t>A 59194-2019</t>
        </is>
      </c>
      <c r="B2415" s="1" t="n">
        <v>43775</v>
      </c>
      <c r="C2415" s="1" t="n">
        <v>45225</v>
      </c>
      <c r="D2415" t="inlineStr">
        <is>
          <t>JÄMTLANDS LÄN</t>
        </is>
      </c>
      <c r="E2415" t="inlineStr">
        <is>
          <t>RAGUNDA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59984-2019</t>
        </is>
      </c>
      <c r="B2416" s="1" t="n">
        <v>43775</v>
      </c>
      <c r="C2416" s="1" t="n">
        <v>45225</v>
      </c>
      <c r="D2416" t="inlineStr">
        <is>
          <t>JÄMTLANDS LÄN</t>
        </is>
      </c>
      <c r="E2416" t="inlineStr">
        <is>
          <t>HÄRJEDALEN</t>
        </is>
      </c>
      <c r="G2416" t="n">
        <v>20.4</v>
      </c>
      <c r="H2416" t="n">
        <v>0</v>
      </c>
      <c r="I2416" t="n">
        <v>0</v>
      </c>
      <c r="J2416" t="n">
        <v>0</v>
      </c>
      <c r="K2416" t="n">
        <v>0</v>
      </c>
      <c r="L2416" t="n">
        <v>0</v>
      </c>
      <c r="M2416" t="n">
        <v>0</v>
      </c>
      <c r="N2416" t="n">
        <v>0</v>
      </c>
      <c r="O2416" t="n">
        <v>0</v>
      </c>
      <c r="P2416" t="n">
        <v>0</v>
      </c>
      <c r="Q2416" t="n">
        <v>0</v>
      </c>
      <c r="R2416" s="2" t="inlineStr"/>
    </row>
    <row r="2417" ht="15" customHeight="1">
      <c r="A2417" t="inlineStr">
        <is>
          <t>A 59425-2019</t>
        </is>
      </c>
      <c r="B2417" s="1" t="n">
        <v>43775</v>
      </c>
      <c r="C2417" s="1" t="n">
        <v>45225</v>
      </c>
      <c r="D2417" t="inlineStr">
        <is>
          <t>JÄMTLANDS LÄN</t>
        </is>
      </c>
      <c r="E2417" t="inlineStr">
        <is>
          <t>STRÖMSUND</t>
        </is>
      </c>
      <c r="F2417" t="inlineStr">
        <is>
          <t>SCA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59456-2019</t>
        </is>
      </c>
      <c r="B2418" s="1" t="n">
        <v>43776</v>
      </c>
      <c r="C2418" s="1" t="n">
        <v>45225</v>
      </c>
      <c r="D2418" t="inlineStr">
        <is>
          <t>JÄMTLANDS LÄN</t>
        </is>
      </c>
      <c r="E2418" t="inlineStr">
        <is>
          <t>STRÖMSUND</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60186-2019</t>
        </is>
      </c>
      <c r="B2419" s="1" t="n">
        <v>43776</v>
      </c>
      <c r="C2419" s="1" t="n">
        <v>45225</v>
      </c>
      <c r="D2419" t="inlineStr">
        <is>
          <t>JÄMTLANDS LÄN</t>
        </is>
      </c>
      <c r="E2419" t="inlineStr">
        <is>
          <t>BRÄCKE</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60240-2019</t>
        </is>
      </c>
      <c r="B2420" s="1" t="n">
        <v>43776</v>
      </c>
      <c r="C2420" s="1" t="n">
        <v>45225</v>
      </c>
      <c r="D2420" t="inlineStr">
        <is>
          <t>JÄMTLANDS LÄN</t>
        </is>
      </c>
      <c r="E2420" t="inlineStr">
        <is>
          <t>ÖSTERSUND</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59733-2019</t>
        </is>
      </c>
      <c r="B2421" s="1" t="n">
        <v>43776</v>
      </c>
      <c r="C2421" s="1" t="n">
        <v>45225</v>
      </c>
      <c r="D2421" t="inlineStr">
        <is>
          <t>JÄMTLANDS LÄN</t>
        </is>
      </c>
      <c r="E2421" t="inlineStr">
        <is>
          <t>HÄRJEDALEN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59672-2019</t>
        </is>
      </c>
      <c r="B2422" s="1" t="n">
        <v>43776</v>
      </c>
      <c r="C2422" s="1" t="n">
        <v>45225</v>
      </c>
      <c r="D2422" t="inlineStr">
        <is>
          <t>JÄMTLANDS LÄN</t>
        </is>
      </c>
      <c r="E2422" t="inlineStr">
        <is>
          <t>KROKOM</t>
        </is>
      </c>
      <c r="F2422" t="inlineStr">
        <is>
          <t>Övriga Aktiebolag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59588-2019</t>
        </is>
      </c>
      <c r="B2423" s="1" t="n">
        <v>43776</v>
      </c>
      <c r="C2423" s="1" t="n">
        <v>45225</v>
      </c>
      <c r="D2423" t="inlineStr">
        <is>
          <t>JÄMTLANDS LÄN</t>
        </is>
      </c>
      <c r="E2423" t="inlineStr">
        <is>
          <t>KROKOM</t>
        </is>
      </c>
      <c r="F2423" t="inlineStr">
        <is>
          <t>Övriga Aktiebolag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60001-2019</t>
        </is>
      </c>
      <c r="B2424" s="1" t="n">
        <v>43777</v>
      </c>
      <c r="C2424" s="1" t="n">
        <v>45225</v>
      </c>
      <c r="D2424" t="inlineStr">
        <is>
          <t>JÄMTLANDS LÄN</t>
        </is>
      </c>
      <c r="E2424" t="inlineStr">
        <is>
          <t>ÖSTERSUND</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60018-2019</t>
        </is>
      </c>
      <c r="B2425" s="1" t="n">
        <v>43777</v>
      </c>
      <c r="C2425" s="1" t="n">
        <v>45225</v>
      </c>
      <c r="D2425" t="inlineStr">
        <is>
          <t>JÄMTLANDS LÄN</t>
        </is>
      </c>
      <c r="E2425" t="inlineStr">
        <is>
          <t>BRÄCKE</t>
        </is>
      </c>
      <c r="F2425" t="inlineStr">
        <is>
          <t>Övriga Aktiebolag</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60112-2019</t>
        </is>
      </c>
      <c r="B2426" s="1" t="n">
        <v>43777</v>
      </c>
      <c r="C2426" s="1" t="n">
        <v>45225</v>
      </c>
      <c r="D2426" t="inlineStr">
        <is>
          <t>JÄMTLANDS LÄN</t>
        </is>
      </c>
      <c r="E2426" t="inlineStr">
        <is>
          <t>STRÖMSUND</t>
        </is>
      </c>
      <c r="F2426" t="inlineStr">
        <is>
          <t>SCA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60093-2019</t>
        </is>
      </c>
      <c r="B2427" s="1" t="n">
        <v>43777</v>
      </c>
      <c r="C2427" s="1" t="n">
        <v>45225</v>
      </c>
      <c r="D2427" t="inlineStr">
        <is>
          <t>JÄMTLANDS LÄN</t>
        </is>
      </c>
      <c r="E2427" t="inlineStr">
        <is>
          <t>ÅRE</t>
        </is>
      </c>
      <c r="G2427" t="n">
        <v>8.6</v>
      </c>
      <c r="H2427" t="n">
        <v>0</v>
      </c>
      <c r="I2427" t="n">
        <v>0</v>
      </c>
      <c r="J2427" t="n">
        <v>0</v>
      </c>
      <c r="K2427" t="n">
        <v>0</v>
      </c>
      <c r="L2427" t="n">
        <v>0</v>
      </c>
      <c r="M2427" t="n">
        <v>0</v>
      </c>
      <c r="N2427" t="n">
        <v>0</v>
      </c>
      <c r="O2427" t="n">
        <v>0</v>
      </c>
      <c r="P2427" t="n">
        <v>0</v>
      </c>
      <c r="Q2427" t="n">
        <v>0</v>
      </c>
      <c r="R2427" s="2" t="inlineStr"/>
    </row>
    <row r="2428" ht="15" customHeight="1">
      <c r="A2428" t="inlineStr">
        <is>
          <t>A 60119-2019</t>
        </is>
      </c>
      <c r="B2428" s="1" t="n">
        <v>43777</v>
      </c>
      <c r="C2428" s="1" t="n">
        <v>45225</v>
      </c>
      <c r="D2428" t="inlineStr">
        <is>
          <t>JÄMTLANDS LÄN</t>
        </is>
      </c>
      <c r="E2428" t="inlineStr">
        <is>
          <t>RAGUNDA</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61411-2019</t>
        </is>
      </c>
      <c r="B2429" s="1" t="n">
        <v>43780</v>
      </c>
      <c r="C2429" s="1" t="n">
        <v>45225</v>
      </c>
      <c r="D2429" t="inlineStr">
        <is>
          <t>JÄMTLANDS LÄN</t>
        </is>
      </c>
      <c r="E2429" t="inlineStr">
        <is>
          <t>STRÖMSUND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61703-2019</t>
        </is>
      </c>
      <c r="B2430" s="1" t="n">
        <v>43780</v>
      </c>
      <c r="C2430" s="1" t="n">
        <v>45225</v>
      </c>
      <c r="D2430" t="inlineStr">
        <is>
          <t>JÄMTLANDS LÄN</t>
        </is>
      </c>
      <c r="E2430" t="inlineStr">
        <is>
          <t>STRÖMSUND</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60155-2019</t>
        </is>
      </c>
      <c r="B2431" s="1" t="n">
        <v>43780</v>
      </c>
      <c r="C2431" s="1" t="n">
        <v>45225</v>
      </c>
      <c r="D2431" t="inlineStr">
        <is>
          <t>JÄMTLANDS LÄN</t>
        </is>
      </c>
      <c r="E2431" t="inlineStr">
        <is>
          <t>BRÄCKE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61705-2019</t>
        </is>
      </c>
      <c r="B2432" s="1" t="n">
        <v>43780</v>
      </c>
      <c r="C2432" s="1" t="n">
        <v>45225</v>
      </c>
      <c r="D2432" t="inlineStr">
        <is>
          <t>JÄMTLANDS LÄN</t>
        </is>
      </c>
      <c r="E2432" t="inlineStr">
        <is>
          <t>STRÖMSUND</t>
        </is>
      </c>
      <c r="G2432" t="n">
        <v>6.4</v>
      </c>
      <c r="H2432" t="n">
        <v>0</v>
      </c>
      <c r="I2432" t="n">
        <v>0</v>
      </c>
      <c r="J2432" t="n">
        <v>0</v>
      </c>
      <c r="K2432" t="n">
        <v>0</v>
      </c>
      <c r="L2432" t="n">
        <v>0</v>
      </c>
      <c r="M2432" t="n">
        <v>0</v>
      </c>
      <c r="N2432" t="n">
        <v>0</v>
      </c>
      <c r="O2432" t="n">
        <v>0</v>
      </c>
      <c r="P2432" t="n">
        <v>0</v>
      </c>
      <c r="Q2432" t="n">
        <v>0</v>
      </c>
      <c r="R2432" s="2" t="inlineStr"/>
    </row>
    <row r="2433" ht="15" customHeight="1">
      <c r="A2433" t="inlineStr">
        <is>
          <t>A 60213-2019</t>
        </is>
      </c>
      <c r="B2433" s="1" t="n">
        <v>43780</v>
      </c>
      <c r="C2433" s="1" t="n">
        <v>45225</v>
      </c>
      <c r="D2433" t="inlineStr">
        <is>
          <t>JÄMTLANDS LÄN</t>
        </is>
      </c>
      <c r="E2433" t="inlineStr">
        <is>
          <t>HÄRJEDALEN</t>
        </is>
      </c>
      <c r="F2433" t="inlineStr">
        <is>
          <t>Holmen skog AB</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60536-2019</t>
        </is>
      </c>
      <c r="B2434" s="1" t="n">
        <v>43781</v>
      </c>
      <c r="C2434" s="1" t="n">
        <v>45225</v>
      </c>
      <c r="D2434" t="inlineStr">
        <is>
          <t>JÄMTLANDS LÄN</t>
        </is>
      </c>
      <c r="E2434" t="inlineStr">
        <is>
          <t>STRÖMSUND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60569-2019</t>
        </is>
      </c>
      <c r="B2435" s="1" t="n">
        <v>43781</v>
      </c>
      <c r="C2435" s="1" t="n">
        <v>45225</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60604-2019</t>
        </is>
      </c>
      <c r="B2436" s="1" t="n">
        <v>43781</v>
      </c>
      <c r="C2436" s="1" t="n">
        <v>45225</v>
      </c>
      <c r="D2436" t="inlineStr">
        <is>
          <t>JÄMTLANDS LÄN</t>
        </is>
      </c>
      <c r="E2436" t="inlineStr">
        <is>
          <t>ÖSTERSUND</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60669-2019</t>
        </is>
      </c>
      <c r="B2437" s="1" t="n">
        <v>43781</v>
      </c>
      <c r="C2437" s="1" t="n">
        <v>45225</v>
      </c>
      <c r="D2437" t="inlineStr">
        <is>
          <t>JÄMTLANDS LÄN</t>
        </is>
      </c>
      <c r="E2437" t="inlineStr">
        <is>
          <t>ÖSTERSUND</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60867-2019</t>
        </is>
      </c>
      <c r="B2438" s="1" t="n">
        <v>43781</v>
      </c>
      <c r="C2438" s="1" t="n">
        <v>45225</v>
      </c>
      <c r="D2438" t="inlineStr">
        <is>
          <t>JÄMTLANDS LÄN</t>
        </is>
      </c>
      <c r="E2438" t="inlineStr">
        <is>
          <t>KROKOM</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62340-2019</t>
        </is>
      </c>
      <c r="B2439" s="1" t="n">
        <v>43782</v>
      </c>
      <c r="C2439" s="1" t="n">
        <v>45225</v>
      </c>
      <c r="D2439" t="inlineStr">
        <is>
          <t>JÄMTLANDS LÄN</t>
        </is>
      </c>
      <c r="E2439" t="inlineStr">
        <is>
          <t>RAGUNDA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60919-2019</t>
        </is>
      </c>
      <c r="B2440" s="1" t="n">
        <v>43782</v>
      </c>
      <c r="C2440" s="1" t="n">
        <v>45225</v>
      </c>
      <c r="D2440" t="inlineStr">
        <is>
          <t>JÄMTLANDS LÄN</t>
        </is>
      </c>
      <c r="E2440" t="inlineStr">
        <is>
          <t>HÄRJEDALEN</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60955-2019</t>
        </is>
      </c>
      <c r="B2441" s="1" t="n">
        <v>43782</v>
      </c>
      <c r="C2441" s="1" t="n">
        <v>45225</v>
      </c>
      <c r="D2441" t="inlineStr">
        <is>
          <t>JÄMTLANDS LÄN</t>
        </is>
      </c>
      <c r="E2441" t="inlineStr">
        <is>
          <t>STRÖMSUND</t>
        </is>
      </c>
      <c r="F2441" t="inlineStr">
        <is>
          <t>Holmen skog AB</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61018-2019</t>
        </is>
      </c>
      <c r="B2442" s="1" t="n">
        <v>43782</v>
      </c>
      <c r="C2442" s="1" t="n">
        <v>45225</v>
      </c>
      <c r="D2442" t="inlineStr">
        <is>
          <t>JÄMTLANDS LÄN</t>
        </is>
      </c>
      <c r="E2442" t="inlineStr">
        <is>
          <t>KROKOM</t>
        </is>
      </c>
      <c r="F2442" t="inlineStr">
        <is>
          <t>Övriga Aktiebolag</t>
        </is>
      </c>
      <c r="G2442" t="n">
        <v>18.6</v>
      </c>
      <c r="H2442" t="n">
        <v>0</v>
      </c>
      <c r="I2442" t="n">
        <v>0</v>
      </c>
      <c r="J2442" t="n">
        <v>0</v>
      </c>
      <c r="K2442" t="n">
        <v>0</v>
      </c>
      <c r="L2442" t="n">
        <v>0</v>
      </c>
      <c r="M2442" t="n">
        <v>0</v>
      </c>
      <c r="N2442" t="n">
        <v>0</v>
      </c>
      <c r="O2442" t="n">
        <v>0</v>
      </c>
      <c r="P2442" t="n">
        <v>0</v>
      </c>
      <c r="Q2442" t="n">
        <v>0</v>
      </c>
      <c r="R2442" s="2" t="inlineStr"/>
    </row>
    <row r="2443" ht="15" customHeight="1">
      <c r="A2443" t="inlineStr">
        <is>
          <t>A 61122-2019</t>
        </is>
      </c>
      <c r="B2443" s="1" t="n">
        <v>43782</v>
      </c>
      <c r="C2443" s="1" t="n">
        <v>45225</v>
      </c>
      <c r="D2443" t="inlineStr">
        <is>
          <t>JÄMTLANDS LÄN</t>
        </is>
      </c>
      <c r="E2443" t="inlineStr">
        <is>
          <t>STRÖMSUND</t>
        </is>
      </c>
      <c r="F2443" t="inlineStr">
        <is>
          <t>Holmen skog AB</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62256-2019</t>
        </is>
      </c>
      <c r="B2444" s="1" t="n">
        <v>43782</v>
      </c>
      <c r="C2444" s="1" t="n">
        <v>45225</v>
      </c>
      <c r="D2444" t="inlineStr">
        <is>
          <t>JÄMTLANDS LÄN</t>
        </is>
      </c>
      <c r="E2444" t="inlineStr">
        <is>
          <t>STRÖMSUND</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61082-2019</t>
        </is>
      </c>
      <c r="B2445" s="1" t="n">
        <v>43782</v>
      </c>
      <c r="C2445" s="1" t="n">
        <v>45225</v>
      </c>
      <c r="D2445" t="inlineStr">
        <is>
          <t>JÄMTLANDS LÄN</t>
        </is>
      </c>
      <c r="E2445" t="inlineStr">
        <is>
          <t>BRÄCKE</t>
        </is>
      </c>
      <c r="G2445" t="n">
        <v>20.1</v>
      </c>
      <c r="H2445" t="n">
        <v>0</v>
      </c>
      <c r="I2445" t="n">
        <v>0</v>
      </c>
      <c r="J2445" t="n">
        <v>0</v>
      </c>
      <c r="K2445" t="n">
        <v>0</v>
      </c>
      <c r="L2445" t="n">
        <v>0</v>
      </c>
      <c r="M2445" t="n">
        <v>0</v>
      </c>
      <c r="N2445" t="n">
        <v>0</v>
      </c>
      <c r="O2445" t="n">
        <v>0</v>
      </c>
      <c r="P2445" t="n">
        <v>0</v>
      </c>
      <c r="Q2445" t="n">
        <v>0</v>
      </c>
      <c r="R2445" s="2" t="inlineStr"/>
    </row>
    <row r="2446" ht="15" customHeight="1">
      <c r="A2446" t="inlineStr">
        <is>
          <t>A 62335-2019</t>
        </is>
      </c>
      <c r="B2446" s="1" t="n">
        <v>43782</v>
      </c>
      <c r="C2446" s="1" t="n">
        <v>45225</v>
      </c>
      <c r="D2446" t="inlineStr">
        <is>
          <t>JÄMTLANDS LÄN</t>
        </is>
      </c>
      <c r="E2446" t="inlineStr">
        <is>
          <t>BRÄCKE</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62342-2019</t>
        </is>
      </c>
      <c r="B2447" s="1" t="n">
        <v>43782</v>
      </c>
      <c r="C2447" s="1" t="n">
        <v>45225</v>
      </c>
      <c r="D2447" t="inlineStr">
        <is>
          <t>JÄMTLANDS LÄN</t>
        </is>
      </c>
      <c r="E2447" t="inlineStr">
        <is>
          <t>HÄRJEDALEN</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61514-2019</t>
        </is>
      </c>
      <c r="B2448" s="1" t="n">
        <v>43783</v>
      </c>
      <c r="C2448" s="1" t="n">
        <v>45225</v>
      </c>
      <c r="D2448" t="inlineStr">
        <is>
          <t>JÄMTLANDS LÄN</t>
        </is>
      </c>
      <c r="E2448" t="inlineStr">
        <is>
          <t>RAGUNDA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61424-2019</t>
        </is>
      </c>
      <c r="B2449" s="1" t="n">
        <v>43783</v>
      </c>
      <c r="C2449" s="1" t="n">
        <v>45225</v>
      </c>
      <c r="D2449" t="inlineStr">
        <is>
          <t>JÄMTLANDS LÄN</t>
        </is>
      </c>
      <c r="E2449" t="inlineStr">
        <is>
          <t>KROKOM</t>
        </is>
      </c>
      <c r="F2449" t="inlineStr">
        <is>
          <t>Övriga Aktiebolag</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61472-2019</t>
        </is>
      </c>
      <c r="B2450" s="1" t="n">
        <v>43783</v>
      </c>
      <c r="C2450" s="1" t="n">
        <v>45225</v>
      </c>
      <c r="D2450" t="inlineStr">
        <is>
          <t>JÄMTLANDS LÄN</t>
        </is>
      </c>
      <c r="E2450" t="inlineStr">
        <is>
          <t>KROKOM</t>
        </is>
      </c>
      <c r="G2450" t="n">
        <v>13.8</v>
      </c>
      <c r="H2450" t="n">
        <v>0</v>
      </c>
      <c r="I2450" t="n">
        <v>0</v>
      </c>
      <c r="J2450" t="n">
        <v>0</v>
      </c>
      <c r="K2450" t="n">
        <v>0</v>
      </c>
      <c r="L2450" t="n">
        <v>0</v>
      </c>
      <c r="M2450" t="n">
        <v>0</v>
      </c>
      <c r="N2450" t="n">
        <v>0</v>
      </c>
      <c r="O2450" t="n">
        <v>0</v>
      </c>
      <c r="P2450" t="n">
        <v>0</v>
      </c>
      <c r="Q2450" t="n">
        <v>0</v>
      </c>
      <c r="R2450" s="2" t="inlineStr"/>
    </row>
    <row r="2451" ht="15" customHeight="1">
      <c r="A2451" t="inlineStr">
        <is>
          <t>A 62908-2019</t>
        </is>
      </c>
      <c r="B2451" s="1" t="n">
        <v>43783</v>
      </c>
      <c r="C2451" s="1" t="n">
        <v>45225</v>
      </c>
      <c r="D2451" t="inlineStr">
        <is>
          <t>JÄMTLANDS LÄN</t>
        </is>
      </c>
      <c r="E2451" t="inlineStr">
        <is>
          <t>BERG</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62400-2019</t>
        </is>
      </c>
      <c r="B2452" s="1" t="n">
        <v>43783</v>
      </c>
      <c r="C2452" s="1" t="n">
        <v>45225</v>
      </c>
      <c r="D2452" t="inlineStr">
        <is>
          <t>JÄMTLANDS LÄN</t>
        </is>
      </c>
      <c r="E2452" t="inlineStr">
        <is>
          <t>KROKOM</t>
        </is>
      </c>
      <c r="G2452" t="n">
        <v>6.4</v>
      </c>
      <c r="H2452" t="n">
        <v>0</v>
      </c>
      <c r="I2452" t="n">
        <v>0</v>
      </c>
      <c r="J2452" t="n">
        <v>0</v>
      </c>
      <c r="K2452" t="n">
        <v>0</v>
      </c>
      <c r="L2452" t="n">
        <v>0</v>
      </c>
      <c r="M2452" t="n">
        <v>0</v>
      </c>
      <c r="N2452" t="n">
        <v>0</v>
      </c>
      <c r="O2452" t="n">
        <v>0</v>
      </c>
      <c r="P2452" t="n">
        <v>0</v>
      </c>
      <c r="Q2452" t="n">
        <v>0</v>
      </c>
      <c r="R2452" s="2" t="inlineStr"/>
    </row>
    <row r="2453" ht="15" customHeight="1">
      <c r="A2453" t="inlineStr">
        <is>
          <t>A 62943-2019</t>
        </is>
      </c>
      <c r="B2453" s="1" t="n">
        <v>43783</v>
      </c>
      <c r="C2453" s="1" t="n">
        <v>45225</v>
      </c>
      <c r="D2453" t="inlineStr">
        <is>
          <t>JÄMTLANDS LÄN</t>
        </is>
      </c>
      <c r="E2453" t="inlineStr">
        <is>
          <t>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62234-2019</t>
        </is>
      </c>
      <c r="B2454" s="1" t="n">
        <v>43784</v>
      </c>
      <c r="C2454" s="1" t="n">
        <v>45225</v>
      </c>
      <c r="D2454" t="inlineStr">
        <is>
          <t>JÄMTLANDS LÄN</t>
        </is>
      </c>
      <c r="E2454" t="inlineStr">
        <is>
          <t>ÖSTERSUND</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62927-2019</t>
        </is>
      </c>
      <c r="B2455" s="1" t="n">
        <v>43784</v>
      </c>
      <c r="C2455" s="1" t="n">
        <v>45225</v>
      </c>
      <c r="D2455" t="inlineStr">
        <is>
          <t>JÄMTLANDS LÄN</t>
        </is>
      </c>
      <c r="E2455" t="inlineStr">
        <is>
          <t>KROKOM</t>
        </is>
      </c>
      <c r="G2455" t="n">
        <v>9</v>
      </c>
      <c r="H2455" t="n">
        <v>0</v>
      </c>
      <c r="I2455" t="n">
        <v>0</v>
      </c>
      <c r="J2455" t="n">
        <v>0</v>
      </c>
      <c r="K2455" t="n">
        <v>0</v>
      </c>
      <c r="L2455" t="n">
        <v>0</v>
      </c>
      <c r="M2455" t="n">
        <v>0</v>
      </c>
      <c r="N2455" t="n">
        <v>0</v>
      </c>
      <c r="O2455" t="n">
        <v>0</v>
      </c>
      <c r="P2455" t="n">
        <v>0</v>
      </c>
      <c r="Q2455" t="n">
        <v>0</v>
      </c>
      <c r="R2455" s="2" t="inlineStr"/>
    </row>
    <row r="2456" ht="15" customHeight="1">
      <c r="A2456" t="inlineStr">
        <is>
          <t>A 61690-2019</t>
        </is>
      </c>
      <c r="B2456" s="1" t="n">
        <v>43784</v>
      </c>
      <c r="C2456" s="1" t="n">
        <v>45225</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61778-2019</t>
        </is>
      </c>
      <c r="B2457" s="1" t="n">
        <v>43784</v>
      </c>
      <c r="C2457" s="1" t="n">
        <v>45225</v>
      </c>
      <c r="D2457" t="inlineStr">
        <is>
          <t>JÄMTLANDS LÄN</t>
        </is>
      </c>
      <c r="E2457" t="inlineStr">
        <is>
          <t>STRÖMSUND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61830-2019</t>
        </is>
      </c>
      <c r="B2458" s="1" t="n">
        <v>43786</v>
      </c>
      <c r="C2458" s="1" t="n">
        <v>45225</v>
      </c>
      <c r="D2458" t="inlineStr">
        <is>
          <t>JÄMTLANDS LÄN</t>
        </is>
      </c>
      <c r="E2458" t="inlineStr">
        <is>
          <t>STRÖMSUND</t>
        </is>
      </c>
      <c r="G2458" t="n">
        <v>8</v>
      </c>
      <c r="H2458" t="n">
        <v>0</v>
      </c>
      <c r="I2458" t="n">
        <v>0</v>
      </c>
      <c r="J2458" t="n">
        <v>0</v>
      </c>
      <c r="K2458" t="n">
        <v>0</v>
      </c>
      <c r="L2458" t="n">
        <v>0</v>
      </c>
      <c r="M2458" t="n">
        <v>0</v>
      </c>
      <c r="N2458" t="n">
        <v>0</v>
      </c>
      <c r="O2458" t="n">
        <v>0</v>
      </c>
      <c r="P2458" t="n">
        <v>0</v>
      </c>
      <c r="Q2458" t="n">
        <v>0</v>
      </c>
      <c r="R2458" s="2" t="inlineStr"/>
    </row>
    <row r="2459" ht="15" customHeight="1">
      <c r="A2459" t="inlineStr">
        <is>
          <t>A 61835-2019</t>
        </is>
      </c>
      <c r="B2459" s="1" t="n">
        <v>43786</v>
      </c>
      <c r="C2459" s="1" t="n">
        <v>45225</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61832-2019</t>
        </is>
      </c>
      <c r="B2460" s="1" t="n">
        <v>43786</v>
      </c>
      <c r="C2460" s="1" t="n">
        <v>45225</v>
      </c>
      <c r="D2460" t="inlineStr">
        <is>
          <t>JÄMTLANDS LÄN</t>
        </is>
      </c>
      <c r="E2460" t="inlineStr">
        <is>
          <t>STRÖMSUND</t>
        </is>
      </c>
      <c r="G2460" t="n">
        <v>19.9</v>
      </c>
      <c r="H2460" t="n">
        <v>0</v>
      </c>
      <c r="I2460" t="n">
        <v>0</v>
      </c>
      <c r="J2460" t="n">
        <v>0</v>
      </c>
      <c r="K2460" t="n">
        <v>0</v>
      </c>
      <c r="L2460" t="n">
        <v>0</v>
      </c>
      <c r="M2460" t="n">
        <v>0</v>
      </c>
      <c r="N2460" t="n">
        <v>0</v>
      </c>
      <c r="O2460" t="n">
        <v>0</v>
      </c>
      <c r="P2460" t="n">
        <v>0</v>
      </c>
      <c r="Q2460" t="n">
        <v>0</v>
      </c>
      <c r="R2460" s="2" t="inlineStr"/>
    </row>
    <row r="2461" ht="15" customHeight="1">
      <c r="A2461" t="inlineStr">
        <is>
          <t>A 61836-2019</t>
        </is>
      </c>
      <c r="B2461" s="1" t="n">
        <v>43786</v>
      </c>
      <c r="C2461" s="1" t="n">
        <v>45225</v>
      </c>
      <c r="D2461" t="inlineStr">
        <is>
          <t>JÄMTLANDS LÄN</t>
        </is>
      </c>
      <c r="E2461" t="inlineStr">
        <is>
          <t>STRÖMSUND</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61833-2019</t>
        </is>
      </c>
      <c r="B2462" s="1" t="n">
        <v>43786</v>
      </c>
      <c r="C2462" s="1" t="n">
        <v>45225</v>
      </c>
      <c r="D2462" t="inlineStr">
        <is>
          <t>JÄMTLANDS LÄN</t>
        </is>
      </c>
      <c r="E2462" t="inlineStr">
        <is>
          <t>STRÖMSUND</t>
        </is>
      </c>
      <c r="G2462" t="n">
        <v>11.5</v>
      </c>
      <c r="H2462" t="n">
        <v>0</v>
      </c>
      <c r="I2462" t="n">
        <v>0</v>
      </c>
      <c r="J2462" t="n">
        <v>0</v>
      </c>
      <c r="K2462" t="n">
        <v>0</v>
      </c>
      <c r="L2462" t="n">
        <v>0</v>
      </c>
      <c r="M2462" t="n">
        <v>0</v>
      </c>
      <c r="N2462" t="n">
        <v>0</v>
      </c>
      <c r="O2462" t="n">
        <v>0</v>
      </c>
      <c r="P2462" t="n">
        <v>0</v>
      </c>
      <c r="Q2462" t="n">
        <v>0</v>
      </c>
      <c r="R2462" s="2" t="inlineStr"/>
    </row>
    <row r="2463" ht="15" customHeight="1">
      <c r="A2463" t="inlineStr">
        <is>
          <t>A 61838-2019</t>
        </is>
      </c>
      <c r="B2463" s="1" t="n">
        <v>43786</v>
      </c>
      <c r="C2463" s="1" t="n">
        <v>45225</v>
      </c>
      <c r="D2463" t="inlineStr">
        <is>
          <t>JÄMTLANDS LÄN</t>
        </is>
      </c>
      <c r="E2463" t="inlineStr">
        <is>
          <t>STRÖMSUND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61829-2019</t>
        </is>
      </c>
      <c r="B2464" s="1" t="n">
        <v>43786</v>
      </c>
      <c r="C2464" s="1" t="n">
        <v>45225</v>
      </c>
      <c r="D2464" t="inlineStr">
        <is>
          <t>JÄMTLANDS LÄN</t>
        </is>
      </c>
      <c r="E2464" t="inlineStr">
        <is>
          <t>STRÖMSUND</t>
        </is>
      </c>
      <c r="G2464" t="n">
        <v>4.3</v>
      </c>
      <c r="H2464" t="n">
        <v>0</v>
      </c>
      <c r="I2464" t="n">
        <v>0</v>
      </c>
      <c r="J2464" t="n">
        <v>0</v>
      </c>
      <c r="K2464" t="n">
        <v>0</v>
      </c>
      <c r="L2464" t="n">
        <v>0</v>
      </c>
      <c r="M2464" t="n">
        <v>0</v>
      </c>
      <c r="N2464" t="n">
        <v>0</v>
      </c>
      <c r="O2464" t="n">
        <v>0</v>
      </c>
      <c r="P2464" t="n">
        <v>0</v>
      </c>
      <c r="Q2464" t="n">
        <v>0</v>
      </c>
      <c r="R2464" s="2" t="inlineStr"/>
    </row>
    <row r="2465" ht="15" customHeight="1">
      <c r="A2465" t="inlineStr">
        <is>
          <t>A 61834-2019</t>
        </is>
      </c>
      <c r="B2465" s="1" t="n">
        <v>43786</v>
      </c>
      <c r="C2465" s="1" t="n">
        <v>45225</v>
      </c>
      <c r="D2465" t="inlineStr">
        <is>
          <t>JÄMTLANDS LÄN</t>
        </is>
      </c>
      <c r="E2465" t="inlineStr">
        <is>
          <t>STRÖMSUND</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62115-2019</t>
        </is>
      </c>
      <c r="B2466" s="1" t="n">
        <v>43787</v>
      </c>
      <c r="C2466" s="1" t="n">
        <v>45225</v>
      </c>
      <c r="D2466" t="inlineStr">
        <is>
          <t>JÄMTLANDS LÄN</t>
        </is>
      </c>
      <c r="E2466" t="inlineStr">
        <is>
          <t>HÄRJEDALEN</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62187-2019</t>
        </is>
      </c>
      <c r="B2467" s="1" t="n">
        <v>43787</v>
      </c>
      <c r="C2467" s="1" t="n">
        <v>45225</v>
      </c>
      <c r="D2467" t="inlineStr">
        <is>
          <t>JÄMTLANDS LÄN</t>
        </is>
      </c>
      <c r="E2467" t="inlineStr">
        <is>
          <t>KROKOM</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62136-2019</t>
        </is>
      </c>
      <c r="B2468" s="1" t="n">
        <v>43787</v>
      </c>
      <c r="C2468" s="1" t="n">
        <v>45225</v>
      </c>
      <c r="D2468" t="inlineStr">
        <is>
          <t>JÄMTLANDS LÄN</t>
        </is>
      </c>
      <c r="E2468" t="inlineStr">
        <is>
          <t>ÖSTERSUND</t>
        </is>
      </c>
      <c r="F2468" t="inlineStr">
        <is>
          <t>Övriga Aktiebolag</t>
        </is>
      </c>
      <c r="G2468" t="n">
        <v>35.2</v>
      </c>
      <c r="H2468" t="n">
        <v>0</v>
      </c>
      <c r="I2468" t="n">
        <v>0</v>
      </c>
      <c r="J2468" t="n">
        <v>0</v>
      </c>
      <c r="K2468" t="n">
        <v>0</v>
      </c>
      <c r="L2468" t="n">
        <v>0</v>
      </c>
      <c r="M2468" t="n">
        <v>0</v>
      </c>
      <c r="N2468" t="n">
        <v>0</v>
      </c>
      <c r="O2468" t="n">
        <v>0</v>
      </c>
      <c r="P2468" t="n">
        <v>0</v>
      </c>
      <c r="Q2468" t="n">
        <v>0</v>
      </c>
      <c r="R2468" s="2" t="inlineStr"/>
    </row>
    <row r="2469" ht="15" customHeight="1">
      <c r="A2469" t="inlineStr">
        <is>
          <t>A 62194-2019</t>
        </is>
      </c>
      <c r="B2469" s="1" t="n">
        <v>43787</v>
      </c>
      <c r="C2469" s="1" t="n">
        <v>45225</v>
      </c>
      <c r="D2469" t="inlineStr">
        <is>
          <t>JÄMTLANDS LÄN</t>
        </is>
      </c>
      <c r="E2469" t="inlineStr">
        <is>
          <t>KROKOM</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62056-2019</t>
        </is>
      </c>
      <c r="B2470" s="1" t="n">
        <v>43787</v>
      </c>
      <c r="C2470" s="1" t="n">
        <v>45225</v>
      </c>
      <c r="D2470" t="inlineStr">
        <is>
          <t>JÄMTLANDS LÄN</t>
        </is>
      </c>
      <c r="E2470" t="inlineStr">
        <is>
          <t>KROKOM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62110-2019</t>
        </is>
      </c>
      <c r="B2471" s="1" t="n">
        <v>43787</v>
      </c>
      <c r="C2471" s="1" t="n">
        <v>45225</v>
      </c>
      <c r="D2471" t="inlineStr">
        <is>
          <t>JÄMTLANDS LÄN</t>
        </is>
      </c>
      <c r="E2471" t="inlineStr">
        <is>
          <t>KROKOM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62484-2019</t>
        </is>
      </c>
      <c r="B2472" s="1" t="n">
        <v>43788</v>
      </c>
      <c r="C2472" s="1" t="n">
        <v>45225</v>
      </c>
      <c r="D2472" t="inlineStr">
        <is>
          <t>JÄMTLANDS LÄN</t>
        </is>
      </c>
      <c r="E2472" t="inlineStr">
        <is>
          <t>RAGUNDA</t>
        </is>
      </c>
      <c r="G2472" t="n">
        <v>11.9</v>
      </c>
      <c r="H2472" t="n">
        <v>0</v>
      </c>
      <c r="I2472" t="n">
        <v>0</v>
      </c>
      <c r="J2472" t="n">
        <v>0</v>
      </c>
      <c r="K2472" t="n">
        <v>0</v>
      </c>
      <c r="L2472" t="n">
        <v>0</v>
      </c>
      <c r="M2472" t="n">
        <v>0</v>
      </c>
      <c r="N2472" t="n">
        <v>0</v>
      </c>
      <c r="O2472" t="n">
        <v>0</v>
      </c>
      <c r="P2472" t="n">
        <v>0</v>
      </c>
      <c r="Q2472" t="n">
        <v>0</v>
      </c>
      <c r="R2472" s="2" t="inlineStr"/>
      <c r="U2472">
        <f>HYPERLINK("https://klasma.github.io/Logging_2303/knärot/A 62484-2019 karta knärot.png", "A 62484-2019")</f>
        <v/>
      </c>
      <c r="V2472">
        <f>HYPERLINK("https://klasma.github.io/Logging_2303/klagomål/A 62484-2019 FSC-klagomål.docx", "A 62484-2019")</f>
        <v/>
      </c>
      <c r="W2472">
        <f>HYPERLINK("https://klasma.github.io/Logging_2303/klagomålsmail/A 62484-2019 FSC-klagomål mail.docx", "A 62484-2019")</f>
        <v/>
      </c>
      <c r="X2472">
        <f>HYPERLINK("https://klasma.github.io/Logging_2303/tillsyn/A 62484-2019 tillsynsbegäran.docx", "A 62484-2019")</f>
        <v/>
      </c>
      <c r="Y2472">
        <f>HYPERLINK("https://klasma.github.io/Logging_2303/tillsynsmail/A 62484-2019 tillsynsbegäran mail.docx", "A 62484-2019")</f>
        <v/>
      </c>
    </row>
    <row r="2473" ht="15" customHeight="1">
      <c r="A2473" t="inlineStr">
        <is>
          <t>A 62326-2019</t>
        </is>
      </c>
      <c r="B2473" s="1" t="n">
        <v>43788</v>
      </c>
      <c r="C2473" s="1" t="n">
        <v>45225</v>
      </c>
      <c r="D2473" t="inlineStr">
        <is>
          <t>JÄMTLANDS LÄN</t>
        </is>
      </c>
      <c r="E2473" t="inlineStr">
        <is>
          <t>ÅRE</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62359-2019</t>
        </is>
      </c>
      <c r="B2474" s="1" t="n">
        <v>43788</v>
      </c>
      <c r="C2474" s="1" t="n">
        <v>45225</v>
      </c>
      <c r="D2474" t="inlineStr">
        <is>
          <t>JÄMTLANDS LÄN</t>
        </is>
      </c>
      <c r="E2474" t="inlineStr">
        <is>
          <t>ÅRE</t>
        </is>
      </c>
      <c r="F2474" t="inlineStr">
        <is>
          <t>Övriga Aktiebolag</t>
        </is>
      </c>
      <c r="G2474" t="n">
        <v>7</v>
      </c>
      <c r="H2474" t="n">
        <v>0</v>
      </c>
      <c r="I2474" t="n">
        <v>0</v>
      </c>
      <c r="J2474" t="n">
        <v>0</v>
      </c>
      <c r="K2474" t="n">
        <v>0</v>
      </c>
      <c r="L2474" t="n">
        <v>0</v>
      </c>
      <c r="M2474" t="n">
        <v>0</v>
      </c>
      <c r="N2474" t="n">
        <v>0</v>
      </c>
      <c r="O2474" t="n">
        <v>0</v>
      </c>
      <c r="P2474" t="n">
        <v>0</v>
      </c>
      <c r="Q2474" t="n">
        <v>0</v>
      </c>
      <c r="R2474" s="2" t="inlineStr"/>
    </row>
    <row r="2475" ht="15" customHeight="1">
      <c r="A2475" t="inlineStr">
        <is>
          <t>A 62451-2019</t>
        </is>
      </c>
      <c r="B2475" s="1" t="n">
        <v>43788</v>
      </c>
      <c r="C2475" s="1" t="n">
        <v>45225</v>
      </c>
      <c r="D2475" t="inlineStr">
        <is>
          <t>JÄMTLANDS LÄN</t>
        </is>
      </c>
      <c r="E2475" t="inlineStr">
        <is>
          <t>HÄRJEDALEN</t>
        </is>
      </c>
      <c r="F2475" t="inlineStr">
        <is>
          <t>Bergvik skog väst AB</t>
        </is>
      </c>
      <c r="G2475" t="n">
        <v>22.2</v>
      </c>
      <c r="H2475" t="n">
        <v>0</v>
      </c>
      <c r="I2475" t="n">
        <v>0</v>
      </c>
      <c r="J2475" t="n">
        <v>0</v>
      </c>
      <c r="K2475" t="n">
        <v>0</v>
      </c>
      <c r="L2475" t="n">
        <v>0</v>
      </c>
      <c r="M2475" t="n">
        <v>0</v>
      </c>
      <c r="N2475" t="n">
        <v>0</v>
      </c>
      <c r="O2475" t="n">
        <v>0</v>
      </c>
      <c r="P2475" t="n">
        <v>0</v>
      </c>
      <c r="Q2475" t="n">
        <v>0</v>
      </c>
      <c r="R2475" s="2" t="inlineStr"/>
    </row>
    <row r="2476" ht="15" customHeight="1">
      <c r="A2476" t="inlineStr">
        <is>
          <t>A 62492-2019</t>
        </is>
      </c>
      <c r="B2476" s="1" t="n">
        <v>43788</v>
      </c>
      <c r="C2476" s="1" t="n">
        <v>45225</v>
      </c>
      <c r="D2476" t="inlineStr">
        <is>
          <t>JÄMTLANDS LÄN</t>
        </is>
      </c>
      <c r="E2476" t="inlineStr">
        <is>
          <t>STRÖMSUND</t>
        </is>
      </c>
      <c r="F2476" t="inlineStr">
        <is>
          <t>SCA</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63729-2019</t>
        </is>
      </c>
      <c r="B2477" s="1" t="n">
        <v>43788</v>
      </c>
      <c r="C2477" s="1" t="n">
        <v>45225</v>
      </c>
      <c r="D2477" t="inlineStr">
        <is>
          <t>JÄMTLANDS LÄN</t>
        </is>
      </c>
      <c r="E2477" t="inlineStr">
        <is>
          <t>ÅRE</t>
        </is>
      </c>
      <c r="F2477" t="inlineStr">
        <is>
          <t>Övriga Aktiebolag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62511-2019</t>
        </is>
      </c>
      <c r="B2478" s="1" t="n">
        <v>43789</v>
      </c>
      <c r="C2478" s="1" t="n">
        <v>45225</v>
      </c>
      <c r="D2478" t="inlineStr">
        <is>
          <t>JÄMTLANDS LÄN</t>
        </is>
      </c>
      <c r="E2478" t="inlineStr">
        <is>
          <t>STRÖMSUND</t>
        </is>
      </c>
      <c r="F2478" t="inlineStr">
        <is>
          <t>Sveaskog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63715-2019</t>
        </is>
      </c>
      <c r="B2479" s="1" t="n">
        <v>43789</v>
      </c>
      <c r="C2479" s="1" t="n">
        <v>45225</v>
      </c>
      <c r="D2479" t="inlineStr">
        <is>
          <t>JÄMTLANDS LÄN</t>
        </is>
      </c>
      <c r="E2479" t="inlineStr">
        <is>
          <t>STRÖMSUND</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62568-2019</t>
        </is>
      </c>
      <c r="B2480" s="1" t="n">
        <v>43789</v>
      </c>
      <c r="C2480" s="1" t="n">
        <v>45225</v>
      </c>
      <c r="D2480" t="inlineStr">
        <is>
          <t>JÄMTLANDS LÄN</t>
        </is>
      </c>
      <c r="E2480" t="inlineStr">
        <is>
          <t>KROKOM</t>
        </is>
      </c>
      <c r="F2480" t="inlineStr">
        <is>
          <t>Övriga Aktiebolag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62656-2019</t>
        </is>
      </c>
      <c r="B2481" s="1" t="n">
        <v>43789</v>
      </c>
      <c r="C2481" s="1" t="n">
        <v>45225</v>
      </c>
      <c r="D2481" t="inlineStr">
        <is>
          <t>JÄMTLANDS LÄN</t>
        </is>
      </c>
      <c r="E2481" t="inlineStr">
        <is>
          <t>KROKOM</t>
        </is>
      </c>
      <c r="F2481" t="inlineStr">
        <is>
          <t>Övriga Aktiebolag</t>
        </is>
      </c>
      <c r="G2481" t="n">
        <v>58.5</v>
      </c>
      <c r="H2481" t="n">
        <v>0</v>
      </c>
      <c r="I2481" t="n">
        <v>0</v>
      </c>
      <c r="J2481" t="n">
        <v>0</v>
      </c>
      <c r="K2481" t="n">
        <v>0</v>
      </c>
      <c r="L2481" t="n">
        <v>0</v>
      </c>
      <c r="M2481" t="n">
        <v>0</v>
      </c>
      <c r="N2481" t="n">
        <v>0</v>
      </c>
      <c r="O2481" t="n">
        <v>0</v>
      </c>
      <c r="P2481" t="n">
        <v>0</v>
      </c>
      <c r="Q2481" t="n">
        <v>0</v>
      </c>
      <c r="R2481" s="2" t="inlineStr"/>
    </row>
    <row r="2482" ht="15" customHeight="1">
      <c r="A2482" t="inlineStr">
        <is>
          <t>A 62971-2019</t>
        </is>
      </c>
      <c r="B2482" s="1" t="n">
        <v>43790</v>
      </c>
      <c r="C2482" s="1" t="n">
        <v>45225</v>
      </c>
      <c r="D2482" t="inlineStr">
        <is>
          <t>JÄMTLANDS LÄN</t>
        </is>
      </c>
      <c r="E2482" t="inlineStr">
        <is>
          <t>HÄRJEDALEN</t>
        </is>
      </c>
      <c r="F2482" t="inlineStr">
        <is>
          <t>Bergvik skog väst AB</t>
        </is>
      </c>
      <c r="G2482" t="n">
        <v>18.2</v>
      </c>
      <c r="H2482" t="n">
        <v>0</v>
      </c>
      <c r="I2482" t="n">
        <v>0</v>
      </c>
      <c r="J2482" t="n">
        <v>0</v>
      </c>
      <c r="K2482" t="n">
        <v>0</v>
      </c>
      <c r="L2482" t="n">
        <v>0</v>
      </c>
      <c r="M2482" t="n">
        <v>0</v>
      </c>
      <c r="N2482" t="n">
        <v>0</v>
      </c>
      <c r="O2482" t="n">
        <v>0</v>
      </c>
      <c r="P2482" t="n">
        <v>0</v>
      </c>
      <c r="Q2482" t="n">
        <v>0</v>
      </c>
      <c r="R2482" s="2" t="inlineStr"/>
    </row>
    <row r="2483" ht="15" customHeight="1">
      <c r="A2483" t="inlineStr">
        <is>
          <t>A 62973-2019</t>
        </is>
      </c>
      <c r="B2483" s="1" t="n">
        <v>43790</v>
      </c>
      <c r="C2483" s="1" t="n">
        <v>45225</v>
      </c>
      <c r="D2483" t="inlineStr">
        <is>
          <t>JÄMTLANDS LÄN</t>
        </is>
      </c>
      <c r="E2483" t="inlineStr">
        <is>
          <t>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63918-2019</t>
        </is>
      </c>
      <c r="B2484" s="1" t="n">
        <v>43790</v>
      </c>
      <c r="C2484" s="1" t="n">
        <v>45225</v>
      </c>
      <c r="D2484" t="inlineStr">
        <is>
          <t>JÄMTLANDS LÄN</t>
        </is>
      </c>
      <c r="E2484" t="inlineStr">
        <is>
          <t>STRÖMSUND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62864-2019</t>
        </is>
      </c>
      <c r="B2485" s="1" t="n">
        <v>43790</v>
      </c>
      <c r="C2485" s="1" t="n">
        <v>45225</v>
      </c>
      <c r="D2485" t="inlineStr">
        <is>
          <t>JÄMTLANDS LÄN</t>
        </is>
      </c>
      <c r="E2485" t="inlineStr">
        <is>
          <t>KROKOM</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63927-2019</t>
        </is>
      </c>
      <c r="B2486" s="1" t="n">
        <v>43790</v>
      </c>
      <c r="C2486" s="1" t="n">
        <v>45225</v>
      </c>
      <c r="D2486" t="inlineStr">
        <is>
          <t>JÄMTLANDS LÄN</t>
        </is>
      </c>
      <c r="E2486" t="inlineStr">
        <is>
          <t>STRÖMSUND</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63987-2019</t>
        </is>
      </c>
      <c r="B2487" s="1" t="n">
        <v>43791</v>
      </c>
      <c r="C2487" s="1" t="n">
        <v>45225</v>
      </c>
      <c r="D2487" t="inlineStr">
        <is>
          <t>JÄMTLANDS LÄN</t>
        </is>
      </c>
      <c r="E2487" t="inlineStr">
        <is>
          <t>KROKOM</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63144-2019</t>
        </is>
      </c>
      <c r="B2488" s="1" t="n">
        <v>43791</v>
      </c>
      <c r="C2488" s="1" t="n">
        <v>45225</v>
      </c>
      <c r="D2488" t="inlineStr">
        <is>
          <t>JÄMTLANDS LÄN</t>
        </is>
      </c>
      <c r="E2488" t="inlineStr">
        <is>
          <t>BERG</t>
        </is>
      </c>
      <c r="G2488" t="n">
        <v>1.9</v>
      </c>
      <c r="H2488" t="n">
        <v>0</v>
      </c>
      <c r="I2488" t="n">
        <v>0</v>
      </c>
      <c r="J2488" t="n">
        <v>0</v>
      </c>
      <c r="K2488" t="n">
        <v>0</v>
      </c>
      <c r="L2488" t="n">
        <v>0</v>
      </c>
      <c r="M2488" t="n">
        <v>0</v>
      </c>
      <c r="N2488" t="n">
        <v>0</v>
      </c>
      <c r="O2488" t="n">
        <v>0</v>
      </c>
      <c r="P2488" t="n">
        <v>0</v>
      </c>
      <c r="Q2488" t="n">
        <v>0</v>
      </c>
      <c r="R2488" s="2" t="inlineStr"/>
    </row>
    <row r="2489" ht="15" customHeight="1">
      <c r="A2489" t="inlineStr">
        <is>
          <t>A 64097-2019</t>
        </is>
      </c>
      <c r="B2489" s="1" t="n">
        <v>43791</v>
      </c>
      <c r="C2489" s="1" t="n">
        <v>45225</v>
      </c>
      <c r="D2489" t="inlineStr">
        <is>
          <t>JÄMTLANDS LÄN</t>
        </is>
      </c>
      <c r="E2489" t="inlineStr">
        <is>
          <t>RAGUNDA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63426-2019</t>
        </is>
      </c>
      <c r="B2490" s="1" t="n">
        <v>43794</v>
      </c>
      <c r="C2490" s="1" t="n">
        <v>45225</v>
      </c>
      <c r="D2490" t="inlineStr">
        <is>
          <t>JÄMTLANDS LÄN</t>
        </is>
      </c>
      <c r="E2490" t="inlineStr">
        <is>
          <t>STRÖMSUND</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64417-2019</t>
        </is>
      </c>
      <c r="B2491" s="1" t="n">
        <v>43794</v>
      </c>
      <c r="C2491" s="1" t="n">
        <v>45225</v>
      </c>
      <c r="D2491" t="inlineStr">
        <is>
          <t>JÄMTLANDS LÄN</t>
        </is>
      </c>
      <c r="E2491" t="inlineStr">
        <is>
          <t>HÄRJEDALEN</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63338-2019</t>
        </is>
      </c>
      <c r="B2492" s="1" t="n">
        <v>43794</v>
      </c>
      <c r="C2492" s="1" t="n">
        <v>45225</v>
      </c>
      <c r="D2492" t="inlineStr">
        <is>
          <t>JÄMTLANDS LÄN</t>
        </is>
      </c>
      <c r="E2492" t="inlineStr">
        <is>
          <t>KROKOM</t>
        </is>
      </c>
      <c r="F2492" t="inlineStr">
        <is>
          <t>Övriga Aktiebolag</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64622-2019</t>
        </is>
      </c>
      <c r="B2493" s="1" t="n">
        <v>43794</v>
      </c>
      <c r="C2493" s="1" t="n">
        <v>45225</v>
      </c>
      <c r="D2493" t="inlineStr">
        <is>
          <t>JÄMTLANDS LÄN</t>
        </is>
      </c>
      <c r="E2493" t="inlineStr">
        <is>
          <t>ÖSTERSUND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63429-2019</t>
        </is>
      </c>
      <c r="B2494" s="1" t="n">
        <v>43794</v>
      </c>
      <c r="C2494" s="1" t="n">
        <v>45225</v>
      </c>
      <c r="D2494" t="inlineStr">
        <is>
          <t>JÄMTLANDS LÄN</t>
        </is>
      </c>
      <c r="E2494" t="inlineStr">
        <is>
          <t>STRÖMSUND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63444-2019</t>
        </is>
      </c>
      <c r="B2495" s="1" t="n">
        <v>43794</v>
      </c>
      <c r="C2495" s="1" t="n">
        <v>45225</v>
      </c>
      <c r="D2495" t="inlineStr">
        <is>
          <t>JÄMTLANDS LÄN</t>
        </is>
      </c>
      <c r="E2495" t="inlineStr">
        <is>
          <t>STRÖMSUND</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63345-2019</t>
        </is>
      </c>
      <c r="B2496" s="1" t="n">
        <v>43794</v>
      </c>
      <c r="C2496" s="1" t="n">
        <v>45225</v>
      </c>
      <c r="D2496" t="inlineStr">
        <is>
          <t>JÄMTLANDS LÄN</t>
        </is>
      </c>
      <c r="E2496" t="inlineStr">
        <is>
          <t>KROKOM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63443-2019</t>
        </is>
      </c>
      <c r="B2497" s="1" t="n">
        <v>43794</v>
      </c>
      <c r="C2497" s="1" t="n">
        <v>45225</v>
      </c>
      <c r="D2497" t="inlineStr">
        <is>
          <t>JÄMTLANDS LÄN</t>
        </is>
      </c>
      <c r="E2497" t="inlineStr">
        <is>
          <t>STRÖMSUND</t>
        </is>
      </c>
      <c r="G2497" t="n">
        <v>13.8</v>
      </c>
      <c r="H2497" t="n">
        <v>0</v>
      </c>
      <c r="I2497" t="n">
        <v>0</v>
      </c>
      <c r="J2497" t="n">
        <v>0</v>
      </c>
      <c r="K2497" t="n">
        <v>0</v>
      </c>
      <c r="L2497" t="n">
        <v>0</v>
      </c>
      <c r="M2497" t="n">
        <v>0</v>
      </c>
      <c r="N2497" t="n">
        <v>0</v>
      </c>
      <c r="O2497" t="n">
        <v>0</v>
      </c>
      <c r="P2497" t="n">
        <v>0</v>
      </c>
      <c r="Q2497" t="n">
        <v>0</v>
      </c>
      <c r="R2497" s="2" t="inlineStr"/>
    </row>
    <row r="2498" ht="15" customHeight="1">
      <c r="A2498" t="inlineStr">
        <is>
          <t>A 64133-2019</t>
        </is>
      </c>
      <c r="B2498" s="1" t="n">
        <v>43796</v>
      </c>
      <c r="C2498" s="1" t="n">
        <v>45225</v>
      </c>
      <c r="D2498" t="inlineStr">
        <is>
          <t>JÄMTLANDS LÄN</t>
        </is>
      </c>
      <c r="E2498" t="inlineStr">
        <is>
          <t>BRÄCKE</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64138-2019</t>
        </is>
      </c>
      <c r="B2499" s="1" t="n">
        <v>43796</v>
      </c>
      <c r="C2499" s="1" t="n">
        <v>45225</v>
      </c>
      <c r="D2499" t="inlineStr">
        <is>
          <t>JÄMTLANDS LÄN</t>
        </is>
      </c>
      <c r="E2499" t="inlineStr">
        <is>
          <t>STRÖMSUND</t>
        </is>
      </c>
      <c r="F2499" t="inlineStr">
        <is>
          <t>SCA</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64475-2019</t>
        </is>
      </c>
      <c r="B2500" s="1" t="n">
        <v>43797</v>
      </c>
      <c r="C2500" s="1" t="n">
        <v>45225</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65390-2019</t>
        </is>
      </c>
      <c r="B2501" s="1" t="n">
        <v>43797</v>
      </c>
      <c r="C2501" s="1" t="n">
        <v>45225</v>
      </c>
      <c r="D2501" t="inlineStr">
        <is>
          <t>JÄMTLANDS LÄN</t>
        </is>
      </c>
      <c r="E2501" t="inlineStr">
        <is>
          <t>STRÖMSUND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64316-2019</t>
        </is>
      </c>
      <c r="B2502" s="1" t="n">
        <v>43797</v>
      </c>
      <c r="C2502" s="1" t="n">
        <v>45225</v>
      </c>
      <c r="D2502" t="inlineStr">
        <is>
          <t>JÄMTLANDS LÄN</t>
        </is>
      </c>
      <c r="E2502" t="inlineStr">
        <is>
          <t>RAGUNDA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64463-2019</t>
        </is>
      </c>
      <c r="B2503" s="1" t="n">
        <v>43797</v>
      </c>
      <c r="C2503" s="1" t="n">
        <v>45225</v>
      </c>
      <c r="D2503" t="inlineStr">
        <is>
          <t>JÄMTLANDS LÄN</t>
        </is>
      </c>
      <c r="E2503" t="inlineStr">
        <is>
          <t>STRÖMSUND</t>
        </is>
      </c>
      <c r="F2503" t="inlineStr">
        <is>
          <t>SCA</t>
        </is>
      </c>
      <c r="G2503" t="n">
        <v>4.1</v>
      </c>
      <c r="H2503" t="n">
        <v>0</v>
      </c>
      <c r="I2503" t="n">
        <v>0</v>
      </c>
      <c r="J2503" t="n">
        <v>0</v>
      </c>
      <c r="K2503" t="n">
        <v>0</v>
      </c>
      <c r="L2503" t="n">
        <v>0</v>
      </c>
      <c r="M2503" t="n">
        <v>0</v>
      </c>
      <c r="N2503" t="n">
        <v>0</v>
      </c>
      <c r="O2503" t="n">
        <v>0</v>
      </c>
      <c r="P2503" t="n">
        <v>0</v>
      </c>
      <c r="Q2503" t="n">
        <v>0</v>
      </c>
      <c r="R2503" s="2" t="inlineStr"/>
    </row>
    <row r="2504" ht="15" customHeight="1">
      <c r="A2504" t="inlineStr">
        <is>
          <t>A 64229-2019</t>
        </is>
      </c>
      <c r="B2504" s="1" t="n">
        <v>43797</v>
      </c>
      <c r="C2504" s="1" t="n">
        <v>45225</v>
      </c>
      <c r="D2504" t="inlineStr">
        <is>
          <t>JÄMTLANDS LÄN</t>
        </is>
      </c>
      <c r="E2504" t="inlineStr">
        <is>
          <t>HÄRJEDALEN</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65415-2019</t>
        </is>
      </c>
      <c r="B2505" s="1" t="n">
        <v>43797</v>
      </c>
      <c r="C2505" s="1" t="n">
        <v>45225</v>
      </c>
      <c r="D2505" t="inlineStr">
        <is>
          <t>JÄMTLANDS LÄN</t>
        </is>
      </c>
      <c r="E2505" t="inlineStr">
        <is>
          <t>STRÖMSUND</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64432-2019</t>
        </is>
      </c>
      <c r="B2506" s="1" t="n">
        <v>43797</v>
      </c>
      <c r="C2506" s="1" t="n">
        <v>45225</v>
      </c>
      <c r="D2506" t="inlineStr">
        <is>
          <t>JÄMTLANDS LÄN</t>
        </is>
      </c>
      <c r="E2506" t="inlineStr">
        <is>
          <t>RAGUNDA</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64689-2019</t>
        </is>
      </c>
      <c r="B2507" s="1" t="n">
        <v>43798</v>
      </c>
      <c r="C2507" s="1" t="n">
        <v>45225</v>
      </c>
      <c r="D2507" t="inlineStr">
        <is>
          <t>JÄMTLANDS LÄN</t>
        </is>
      </c>
      <c r="E2507" t="inlineStr">
        <is>
          <t>HÄRJEDALEN</t>
        </is>
      </c>
      <c r="F2507" t="inlineStr">
        <is>
          <t>Holmen skog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65065-2019</t>
        </is>
      </c>
      <c r="B2508" s="1" t="n">
        <v>43801</v>
      </c>
      <c r="C2508" s="1" t="n">
        <v>45225</v>
      </c>
      <c r="D2508" t="inlineStr">
        <is>
          <t>JÄMTLANDS LÄN</t>
        </is>
      </c>
      <c r="E2508" t="inlineStr">
        <is>
          <t>KROKOM</t>
        </is>
      </c>
      <c r="F2508" t="inlineStr">
        <is>
          <t>Övriga Aktiebolag</t>
        </is>
      </c>
      <c r="G2508" t="n">
        <v>30.7</v>
      </c>
      <c r="H2508" t="n">
        <v>0</v>
      </c>
      <c r="I2508" t="n">
        <v>0</v>
      </c>
      <c r="J2508" t="n">
        <v>0</v>
      </c>
      <c r="K2508" t="n">
        <v>0</v>
      </c>
      <c r="L2508" t="n">
        <v>0</v>
      </c>
      <c r="M2508" t="n">
        <v>0</v>
      </c>
      <c r="N2508" t="n">
        <v>0</v>
      </c>
      <c r="O2508" t="n">
        <v>0</v>
      </c>
      <c r="P2508" t="n">
        <v>0</v>
      </c>
      <c r="Q2508" t="n">
        <v>0</v>
      </c>
      <c r="R2508" s="2" t="inlineStr"/>
    </row>
    <row r="2509" ht="15" customHeight="1">
      <c r="A2509" t="inlineStr">
        <is>
          <t>A 65038-2019</t>
        </is>
      </c>
      <c r="B2509" s="1" t="n">
        <v>43801</v>
      </c>
      <c r="C2509" s="1" t="n">
        <v>45225</v>
      </c>
      <c r="D2509" t="inlineStr">
        <is>
          <t>JÄMTLANDS LÄN</t>
        </is>
      </c>
      <c r="E2509" t="inlineStr">
        <is>
          <t>BRÄCKE</t>
        </is>
      </c>
      <c r="F2509" t="inlineStr">
        <is>
          <t>SCA</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65986-2019</t>
        </is>
      </c>
      <c r="B2510" s="1" t="n">
        <v>43801</v>
      </c>
      <c r="C2510" s="1" t="n">
        <v>45225</v>
      </c>
      <c r="D2510" t="inlineStr">
        <is>
          <t>JÄMTLANDS LÄN</t>
        </is>
      </c>
      <c r="E2510" t="inlineStr">
        <is>
          <t>ÅRE</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65322-2019</t>
        </is>
      </c>
      <c r="B2511" s="1" t="n">
        <v>43802</v>
      </c>
      <c r="C2511" s="1" t="n">
        <v>45225</v>
      </c>
      <c r="D2511" t="inlineStr">
        <is>
          <t>JÄMTLANDS LÄN</t>
        </is>
      </c>
      <c r="E2511" t="inlineStr">
        <is>
          <t>KROKOM</t>
        </is>
      </c>
      <c r="F2511" t="inlineStr">
        <is>
          <t>SCA</t>
        </is>
      </c>
      <c r="G2511" t="n">
        <v>6</v>
      </c>
      <c r="H2511" t="n">
        <v>0</v>
      </c>
      <c r="I2511" t="n">
        <v>0</v>
      </c>
      <c r="J2511" t="n">
        <v>0</v>
      </c>
      <c r="K2511" t="n">
        <v>0</v>
      </c>
      <c r="L2511" t="n">
        <v>0</v>
      </c>
      <c r="M2511" t="n">
        <v>0</v>
      </c>
      <c r="N2511" t="n">
        <v>0</v>
      </c>
      <c r="O2511" t="n">
        <v>0</v>
      </c>
      <c r="P2511" t="n">
        <v>0</v>
      </c>
      <c r="Q2511" t="n">
        <v>0</v>
      </c>
      <c r="R2511" s="2" t="inlineStr"/>
    </row>
    <row r="2512" ht="15" customHeight="1">
      <c r="A2512" t="inlineStr">
        <is>
          <t>A 65335-2019</t>
        </is>
      </c>
      <c r="B2512" s="1" t="n">
        <v>43802</v>
      </c>
      <c r="C2512" s="1" t="n">
        <v>45225</v>
      </c>
      <c r="D2512" t="inlineStr">
        <is>
          <t>JÄMTLANDS LÄN</t>
        </is>
      </c>
      <c r="E2512" t="inlineStr">
        <is>
          <t>ÖSTERSUND</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65323-2019</t>
        </is>
      </c>
      <c r="B2513" s="1" t="n">
        <v>43802</v>
      </c>
      <c r="C2513" s="1" t="n">
        <v>45225</v>
      </c>
      <c r="D2513" t="inlineStr">
        <is>
          <t>JÄMTLANDS LÄN</t>
        </is>
      </c>
      <c r="E2513" t="inlineStr">
        <is>
          <t>KROKOM</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66475-2019</t>
        </is>
      </c>
      <c r="B2514" s="1" t="n">
        <v>43803</v>
      </c>
      <c r="C2514" s="1" t="n">
        <v>45225</v>
      </c>
      <c r="D2514" t="inlineStr">
        <is>
          <t>JÄMTLANDS LÄN</t>
        </is>
      </c>
      <c r="E2514" t="inlineStr">
        <is>
          <t>RAGUNDA</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66574-2019</t>
        </is>
      </c>
      <c r="B2515" s="1" t="n">
        <v>43803</v>
      </c>
      <c r="C2515" s="1" t="n">
        <v>45225</v>
      </c>
      <c r="D2515" t="inlineStr">
        <is>
          <t>JÄMTLANDS LÄN</t>
        </is>
      </c>
      <c r="E2515" t="inlineStr">
        <is>
          <t>STRÖMSUND</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65759-2019</t>
        </is>
      </c>
      <c r="B2516" s="1" t="n">
        <v>43804</v>
      </c>
      <c r="C2516" s="1" t="n">
        <v>45225</v>
      </c>
      <c r="D2516" t="inlineStr">
        <is>
          <t>JÄMTLANDS LÄN</t>
        </is>
      </c>
      <c r="E2516" t="inlineStr">
        <is>
          <t>HÄRJEDALEN</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65786-2019</t>
        </is>
      </c>
      <c r="B2517" s="1" t="n">
        <v>43804</v>
      </c>
      <c r="C2517" s="1" t="n">
        <v>45225</v>
      </c>
      <c r="D2517" t="inlineStr">
        <is>
          <t>JÄMTLANDS LÄN</t>
        </is>
      </c>
      <c r="E2517" t="inlineStr">
        <is>
          <t>KROKOM</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65780-2019</t>
        </is>
      </c>
      <c r="B2518" s="1" t="n">
        <v>43804</v>
      </c>
      <c r="C2518" s="1" t="n">
        <v>45225</v>
      </c>
      <c r="D2518" t="inlineStr">
        <is>
          <t>JÄMTLANDS LÄN</t>
        </is>
      </c>
      <c r="E2518" t="inlineStr">
        <is>
          <t>KROKOM</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65781-2019</t>
        </is>
      </c>
      <c r="B2519" s="1" t="n">
        <v>43804</v>
      </c>
      <c r="C2519" s="1" t="n">
        <v>45225</v>
      </c>
      <c r="D2519" t="inlineStr">
        <is>
          <t>JÄMTLANDS LÄN</t>
        </is>
      </c>
      <c r="E2519" t="inlineStr">
        <is>
          <t>STRÖMSUND</t>
        </is>
      </c>
      <c r="G2519" t="n">
        <v>4.3</v>
      </c>
      <c r="H2519" t="n">
        <v>0</v>
      </c>
      <c r="I2519" t="n">
        <v>0</v>
      </c>
      <c r="J2519" t="n">
        <v>0</v>
      </c>
      <c r="K2519" t="n">
        <v>0</v>
      </c>
      <c r="L2519" t="n">
        <v>0</v>
      </c>
      <c r="M2519" t="n">
        <v>0</v>
      </c>
      <c r="N2519" t="n">
        <v>0</v>
      </c>
      <c r="O2519" t="n">
        <v>0</v>
      </c>
      <c r="P2519" t="n">
        <v>0</v>
      </c>
      <c r="Q2519" t="n">
        <v>0</v>
      </c>
      <c r="R2519" s="2" t="inlineStr"/>
    </row>
    <row r="2520" ht="15" customHeight="1">
      <c r="A2520" t="inlineStr">
        <is>
          <t>A 66051-2019</t>
        </is>
      </c>
      <c r="B2520" s="1" t="n">
        <v>43805</v>
      </c>
      <c r="C2520" s="1" t="n">
        <v>45225</v>
      </c>
      <c r="D2520" t="inlineStr">
        <is>
          <t>JÄMTLANDS LÄN</t>
        </is>
      </c>
      <c r="E2520" t="inlineStr">
        <is>
          <t>KROKOM</t>
        </is>
      </c>
      <c r="G2520" t="n">
        <v>12.1</v>
      </c>
      <c r="H2520" t="n">
        <v>0</v>
      </c>
      <c r="I2520" t="n">
        <v>0</v>
      </c>
      <c r="J2520" t="n">
        <v>0</v>
      </c>
      <c r="K2520" t="n">
        <v>0</v>
      </c>
      <c r="L2520" t="n">
        <v>0</v>
      </c>
      <c r="M2520" t="n">
        <v>0</v>
      </c>
      <c r="N2520" t="n">
        <v>0</v>
      </c>
      <c r="O2520" t="n">
        <v>0</v>
      </c>
      <c r="P2520" t="n">
        <v>0</v>
      </c>
      <c r="Q2520" t="n">
        <v>0</v>
      </c>
      <c r="R2520" s="2" t="inlineStr"/>
    </row>
    <row r="2521" ht="15" customHeight="1">
      <c r="A2521" t="inlineStr">
        <is>
          <t>A 67010-2019</t>
        </is>
      </c>
      <c r="B2521" s="1" t="n">
        <v>43805</v>
      </c>
      <c r="C2521" s="1" t="n">
        <v>45225</v>
      </c>
      <c r="D2521" t="inlineStr">
        <is>
          <t>JÄMTLANDS LÄN</t>
        </is>
      </c>
      <c r="E2521" t="inlineStr">
        <is>
          <t>ÖSTERSUND</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65893-2019</t>
        </is>
      </c>
      <c r="B2522" s="1" t="n">
        <v>43805</v>
      </c>
      <c r="C2522" s="1" t="n">
        <v>45225</v>
      </c>
      <c r="D2522" t="inlineStr">
        <is>
          <t>JÄMTLANDS LÄN</t>
        </is>
      </c>
      <c r="E2522" t="inlineStr">
        <is>
          <t>BERG</t>
        </is>
      </c>
      <c r="G2522" t="n">
        <v>6.7</v>
      </c>
      <c r="H2522" t="n">
        <v>0</v>
      </c>
      <c r="I2522" t="n">
        <v>0</v>
      </c>
      <c r="J2522" t="n">
        <v>0</v>
      </c>
      <c r="K2522" t="n">
        <v>0</v>
      </c>
      <c r="L2522" t="n">
        <v>0</v>
      </c>
      <c r="M2522" t="n">
        <v>0</v>
      </c>
      <c r="N2522" t="n">
        <v>0</v>
      </c>
      <c r="O2522" t="n">
        <v>0</v>
      </c>
      <c r="P2522" t="n">
        <v>0</v>
      </c>
      <c r="Q2522" t="n">
        <v>0</v>
      </c>
      <c r="R2522" s="2" t="inlineStr"/>
    </row>
    <row r="2523" ht="15" customHeight="1">
      <c r="A2523" t="inlineStr">
        <is>
          <t>A 67064-2019</t>
        </is>
      </c>
      <c r="B2523" s="1" t="n">
        <v>43805</v>
      </c>
      <c r="C2523" s="1" t="n">
        <v>45225</v>
      </c>
      <c r="D2523" t="inlineStr">
        <is>
          <t>JÄMTLANDS LÄN</t>
        </is>
      </c>
      <c r="E2523" t="inlineStr">
        <is>
          <t>STRÖMSUND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67122-2019</t>
        </is>
      </c>
      <c r="B2524" s="1" t="n">
        <v>43805</v>
      </c>
      <c r="C2524" s="1" t="n">
        <v>45225</v>
      </c>
      <c r="D2524" t="inlineStr">
        <is>
          <t>JÄMTLANDS LÄN</t>
        </is>
      </c>
      <c r="E2524" t="inlineStr">
        <is>
          <t>RAGUNDA</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66255-2019</t>
        </is>
      </c>
      <c r="B2525" s="1" t="n">
        <v>43808</v>
      </c>
      <c r="C2525" s="1" t="n">
        <v>45225</v>
      </c>
      <c r="D2525" t="inlineStr">
        <is>
          <t>JÄMTLANDS LÄN</t>
        </is>
      </c>
      <c r="E2525" t="inlineStr">
        <is>
          <t>HÄRJEDALEN</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67556-2019</t>
        </is>
      </c>
      <c r="B2526" s="1" t="n">
        <v>43808</v>
      </c>
      <c r="C2526" s="1" t="n">
        <v>45225</v>
      </c>
      <c r="D2526" t="inlineStr">
        <is>
          <t>JÄMTLANDS LÄN</t>
        </is>
      </c>
      <c r="E2526" t="inlineStr">
        <is>
          <t>BERG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66275-2019</t>
        </is>
      </c>
      <c r="B2527" s="1" t="n">
        <v>43808</v>
      </c>
      <c r="C2527" s="1" t="n">
        <v>45225</v>
      </c>
      <c r="D2527" t="inlineStr">
        <is>
          <t>JÄMTLANDS LÄN</t>
        </is>
      </c>
      <c r="E2527" t="inlineStr">
        <is>
          <t>BERG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66377-2019</t>
        </is>
      </c>
      <c r="B2528" s="1" t="n">
        <v>43808</v>
      </c>
      <c r="C2528" s="1" t="n">
        <v>45225</v>
      </c>
      <c r="D2528" t="inlineStr">
        <is>
          <t>JÄMTLANDS LÄN</t>
        </is>
      </c>
      <c r="E2528" t="inlineStr">
        <is>
          <t>BRÄCKE</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66395-2019</t>
        </is>
      </c>
      <c r="B2529" s="1" t="n">
        <v>43808</v>
      </c>
      <c r="C2529" s="1" t="n">
        <v>45225</v>
      </c>
      <c r="D2529" t="inlineStr">
        <is>
          <t>JÄMTLANDS LÄN</t>
        </is>
      </c>
      <c r="E2529" t="inlineStr">
        <is>
          <t>ÅRE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66349-2019</t>
        </is>
      </c>
      <c r="B2530" s="1" t="n">
        <v>43808</v>
      </c>
      <c r="C2530" s="1" t="n">
        <v>45225</v>
      </c>
      <c r="D2530" t="inlineStr">
        <is>
          <t>JÄMTLANDS LÄN</t>
        </is>
      </c>
      <c r="E2530" t="inlineStr">
        <is>
          <t>STRÖMSUND</t>
        </is>
      </c>
      <c r="F2530" t="inlineStr">
        <is>
          <t>Sveaskog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67863-2019</t>
        </is>
      </c>
      <c r="B2531" s="1" t="n">
        <v>43809</v>
      </c>
      <c r="C2531" s="1" t="n">
        <v>45225</v>
      </c>
      <c r="D2531" t="inlineStr">
        <is>
          <t>JÄMTLANDS LÄN</t>
        </is>
      </c>
      <c r="E2531" t="inlineStr">
        <is>
          <t>ÖSTERSUND</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66444-2019</t>
        </is>
      </c>
      <c r="B2532" s="1" t="n">
        <v>43809</v>
      </c>
      <c r="C2532" s="1" t="n">
        <v>45225</v>
      </c>
      <c r="D2532" t="inlineStr">
        <is>
          <t>JÄMTLANDS LÄN</t>
        </is>
      </c>
      <c r="E2532" t="inlineStr">
        <is>
          <t>KROKOM</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66592-2019</t>
        </is>
      </c>
      <c r="B2533" s="1" t="n">
        <v>43809</v>
      </c>
      <c r="C2533" s="1" t="n">
        <v>45225</v>
      </c>
      <c r="D2533" t="inlineStr">
        <is>
          <t>JÄMTLANDS LÄN</t>
        </is>
      </c>
      <c r="E2533" t="inlineStr">
        <is>
          <t>ÖSTERSUND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66735-2019</t>
        </is>
      </c>
      <c r="B2534" s="1" t="n">
        <v>43810</v>
      </c>
      <c r="C2534" s="1" t="n">
        <v>45225</v>
      </c>
      <c r="D2534" t="inlineStr">
        <is>
          <t>JÄMTLANDS LÄN</t>
        </is>
      </c>
      <c r="E2534" t="inlineStr">
        <is>
          <t>HÄRJEDALEN</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67323-2019</t>
        </is>
      </c>
      <c r="B2535" s="1" t="n">
        <v>43810</v>
      </c>
      <c r="C2535" s="1" t="n">
        <v>45225</v>
      </c>
      <c r="D2535" t="inlineStr">
        <is>
          <t>JÄMTLANDS LÄN</t>
        </is>
      </c>
      <c r="E2535" t="inlineStr">
        <is>
          <t>KROKOM</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66774-2019</t>
        </is>
      </c>
      <c r="B2536" s="1" t="n">
        <v>43810</v>
      </c>
      <c r="C2536" s="1" t="n">
        <v>45225</v>
      </c>
      <c r="D2536" t="inlineStr">
        <is>
          <t>JÄMTLANDS LÄN</t>
        </is>
      </c>
      <c r="E2536" t="inlineStr">
        <is>
          <t>ÅRE</t>
        </is>
      </c>
      <c r="G2536" t="n">
        <v>7.4</v>
      </c>
      <c r="H2536" t="n">
        <v>0</v>
      </c>
      <c r="I2536" t="n">
        <v>0</v>
      </c>
      <c r="J2536" t="n">
        <v>0</v>
      </c>
      <c r="K2536" t="n">
        <v>0</v>
      </c>
      <c r="L2536" t="n">
        <v>0</v>
      </c>
      <c r="M2536" t="n">
        <v>0</v>
      </c>
      <c r="N2536" t="n">
        <v>0</v>
      </c>
      <c r="O2536" t="n">
        <v>0</v>
      </c>
      <c r="P2536" t="n">
        <v>0</v>
      </c>
      <c r="Q2536" t="n">
        <v>0</v>
      </c>
      <c r="R2536" s="2" t="inlineStr"/>
    </row>
    <row r="2537" ht="15" customHeight="1">
      <c r="A2537" t="inlineStr">
        <is>
          <t>A 66787-2019</t>
        </is>
      </c>
      <c r="B2537" s="1" t="n">
        <v>43810</v>
      </c>
      <c r="C2537" s="1" t="n">
        <v>45225</v>
      </c>
      <c r="D2537" t="inlineStr">
        <is>
          <t>JÄMTLANDS LÄN</t>
        </is>
      </c>
      <c r="E2537" t="inlineStr">
        <is>
          <t>ÅRE</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68001-2019</t>
        </is>
      </c>
      <c r="B2538" s="1" t="n">
        <v>43810</v>
      </c>
      <c r="C2538" s="1" t="n">
        <v>45225</v>
      </c>
      <c r="D2538" t="inlineStr">
        <is>
          <t>JÄMTLANDS LÄN</t>
        </is>
      </c>
      <c r="E2538" t="inlineStr">
        <is>
          <t>BRÄCKE</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67225-2019</t>
        </is>
      </c>
      <c r="B2539" s="1" t="n">
        <v>43811</v>
      </c>
      <c r="C2539" s="1" t="n">
        <v>45225</v>
      </c>
      <c r="D2539" t="inlineStr">
        <is>
          <t>JÄMTLANDS LÄN</t>
        </is>
      </c>
      <c r="E2539" t="inlineStr">
        <is>
          <t>BERG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68480-2019</t>
        </is>
      </c>
      <c r="B2540" s="1" t="n">
        <v>43811</v>
      </c>
      <c r="C2540" s="1" t="n">
        <v>45225</v>
      </c>
      <c r="D2540" t="inlineStr">
        <is>
          <t>JÄMTLANDS LÄN</t>
        </is>
      </c>
      <c r="E2540" t="inlineStr">
        <is>
          <t>KROKOM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67098-2019</t>
        </is>
      </c>
      <c r="B2541" s="1" t="n">
        <v>43811</v>
      </c>
      <c r="C2541" s="1" t="n">
        <v>45225</v>
      </c>
      <c r="D2541" t="inlineStr">
        <is>
          <t>JÄMTLANDS LÄN</t>
        </is>
      </c>
      <c r="E2541" t="inlineStr">
        <is>
          <t>KROKOM</t>
        </is>
      </c>
      <c r="F2541" t="inlineStr">
        <is>
          <t>Övriga Aktiebolag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67898-2019</t>
        </is>
      </c>
      <c r="B2542" s="1" t="n">
        <v>43811</v>
      </c>
      <c r="C2542" s="1" t="n">
        <v>45225</v>
      </c>
      <c r="D2542" t="inlineStr">
        <is>
          <t>JÄMTLANDS LÄN</t>
        </is>
      </c>
      <c r="E2542" t="inlineStr">
        <is>
          <t>BERG</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67102-2019</t>
        </is>
      </c>
      <c r="B2543" s="1" t="n">
        <v>43811</v>
      </c>
      <c r="C2543" s="1" t="n">
        <v>45225</v>
      </c>
      <c r="D2543" t="inlineStr">
        <is>
          <t>JÄMTLANDS LÄN</t>
        </is>
      </c>
      <c r="E2543" t="inlineStr">
        <is>
          <t>KROKOM</t>
        </is>
      </c>
      <c r="F2543" t="inlineStr">
        <is>
          <t>Övriga Aktiebolag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67988-2019</t>
        </is>
      </c>
      <c r="B2544" s="1" t="n">
        <v>43811</v>
      </c>
      <c r="C2544" s="1" t="n">
        <v>45225</v>
      </c>
      <c r="D2544" t="inlineStr">
        <is>
          <t>JÄMTLANDS LÄN</t>
        </is>
      </c>
      <c r="E2544" t="inlineStr">
        <is>
          <t>ÅRE</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67071-2019</t>
        </is>
      </c>
      <c r="B2545" s="1" t="n">
        <v>43811</v>
      </c>
      <c r="C2545" s="1" t="n">
        <v>45225</v>
      </c>
      <c r="D2545" t="inlineStr">
        <is>
          <t>JÄMTLANDS LÄN</t>
        </is>
      </c>
      <c r="E2545" t="inlineStr">
        <is>
          <t>KROKOM</t>
        </is>
      </c>
      <c r="F2545" t="inlineStr">
        <is>
          <t>Övriga Aktiebolag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67081-2019</t>
        </is>
      </c>
      <c r="B2546" s="1" t="n">
        <v>43811</v>
      </c>
      <c r="C2546" s="1" t="n">
        <v>45225</v>
      </c>
      <c r="D2546" t="inlineStr">
        <is>
          <t>JÄMTLANDS LÄN</t>
        </is>
      </c>
      <c r="E2546" t="inlineStr">
        <is>
          <t>KROKOM</t>
        </is>
      </c>
      <c r="F2546" t="inlineStr">
        <is>
          <t>Övriga Aktiebolag</t>
        </is>
      </c>
      <c r="G2546" t="n">
        <v>0.3</v>
      </c>
      <c r="H2546" t="n">
        <v>0</v>
      </c>
      <c r="I2546" t="n">
        <v>0</v>
      </c>
      <c r="J2546" t="n">
        <v>0</v>
      </c>
      <c r="K2546" t="n">
        <v>0</v>
      </c>
      <c r="L2546" t="n">
        <v>0</v>
      </c>
      <c r="M2546" t="n">
        <v>0</v>
      </c>
      <c r="N2546" t="n">
        <v>0</v>
      </c>
      <c r="O2546" t="n">
        <v>0</v>
      </c>
      <c r="P2546" t="n">
        <v>0</v>
      </c>
      <c r="Q2546" t="n">
        <v>0</v>
      </c>
      <c r="R2546" s="2" t="inlineStr"/>
    </row>
    <row r="2547" ht="15" customHeight="1">
      <c r="A2547" t="inlineStr">
        <is>
          <t>A 67214-2019</t>
        </is>
      </c>
      <c r="B2547" s="1" t="n">
        <v>43811</v>
      </c>
      <c r="C2547" s="1" t="n">
        <v>45225</v>
      </c>
      <c r="D2547" t="inlineStr">
        <is>
          <t>JÄMTLANDS LÄN</t>
        </is>
      </c>
      <c r="E2547" t="inlineStr">
        <is>
          <t>BRÄCKE</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67255-2019</t>
        </is>
      </c>
      <c r="B2548" s="1" t="n">
        <v>43812</v>
      </c>
      <c r="C2548" s="1" t="n">
        <v>45225</v>
      </c>
      <c r="D2548" t="inlineStr">
        <is>
          <t>JÄMTLANDS LÄN</t>
        </is>
      </c>
      <c r="E2548" t="inlineStr">
        <is>
          <t>BERG</t>
        </is>
      </c>
      <c r="G2548" t="n">
        <v>14.7</v>
      </c>
      <c r="H2548" t="n">
        <v>0</v>
      </c>
      <c r="I2548" t="n">
        <v>0</v>
      </c>
      <c r="J2548" t="n">
        <v>0</v>
      </c>
      <c r="K2548" t="n">
        <v>0</v>
      </c>
      <c r="L2548" t="n">
        <v>0</v>
      </c>
      <c r="M2548" t="n">
        <v>0</v>
      </c>
      <c r="N2548" t="n">
        <v>0</v>
      </c>
      <c r="O2548" t="n">
        <v>0</v>
      </c>
      <c r="P2548" t="n">
        <v>0</v>
      </c>
      <c r="Q2548" t="n">
        <v>0</v>
      </c>
      <c r="R2548" s="2" t="inlineStr"/>
    </row>
    <row r="2549" ht="15" customHeight="1">
      <c r="A2549" t="inlineStr">
        <is>
          <t>A 67342-2019</t>
        </is>
      </c>
      <c r="B2549" s="1" t="n">
        <v>43812</v>
      </c>
      <c r="C2549" s="1" t="n">
        <v>45225</v>
      </c>
      <c r="D2549" t="inlineStr">
        <is>
          <t>JÄMTLANDS LÄN</t>
        </is>
      </c>
      <c r="E2549" t="inlineStr">
        <is>
          <t>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67285-2019</t>
        </is>
      </c>
      <c r="B2550" s="1" t="n">
        <v>43812</v>
      </c>
      <c r="C2550" s="1" t="n">
        <v>45225</v>
      </c>
      <c r="D2550" t="inlineStr">
        <is>
          <t>JÄMTLANDS LÄN</t>
        </is>
      </c>
      <c r="E2550" t="inlineStr">
        <is>
          <t>RAGUNDA</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67506-2019</t>
        </is>
      </c>
      <c r="B2551" s="1" t="n">
        <v>43815</v>
      </c>
      <c r="C2551" s="1" t="n">
        <v>45225</v>
      </c>
      <c r="D2551" t="inlineStr">
        <is>
          <t>JÄMTLANDS LÄN</t>
        </is>
      </c>
      <c r="E2551" t="inlineStr">
        <is>
          <t>HÄRJEDALEN</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67695-2019</t>
        </is>
      </c>
      <c r="B2552" s="1" t="n">
        <v>43815</v>
      </c>
      <c r="C2552" s="1" t="n">
        <v>45225</v>
      </c>
      <c r="D2552" t="inlineStr">
        <is>
          <t>JÄMTLANDS LÄN</t>
        </is>
      </c>
      <c r="E2552" t="inlineStr">
        <is>
          <t>HÄRJEDALEN</t>
        </is>
      </c>
      <c r="F2552" t="inlineStr">
        <is>
          <t>Holmen skog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67757-2019</t>
        </is>
      </c>
      <c r="B2553" s="1" t="n">
        <v>43815</v>
      </c>
      <c r="C2553" s="1" t="n">
        <v>45225</v>
      </c>
      <c r="D2553" t="inlineStr">
        <is>
          <t>JÄMTLANDS LÄN</t>
        </is>
      </c>
      <c r="E2553" t="inlineStr">
        <is>
          <t>HÄRJEDALEN</t>
        </is>
      </c>
      <c r="F2553" t="inlineStr">
        <is>
          <t>Holmen skog AB</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67820-2019</t>
        </is>
      </c>
      <c r="B2554" s="1" t="n">
        <v>43815</v>
      </c>
      <c r="C2554" s="1" t="n">
        <v>45225</v>
      </c>
      <c r="D2554" t="inlineStr">
        <is>
          <t>JÄMTLANDS LÄN</t>
        </is>
      </c>
      <c r="E2554" t="inlineStr">
        <is>
          <t>STRÖMSUND</t>
        </is>
      </c>
      <c r="F2554" t="inlineStr">
        <is>
          <t>SCA</t>
        </is>
      </c>
      <c r="G2554" t="n">
        <v>28.7</v>
      </c>
      <c r="H2554" t="n">
        <v>0</v>
      </c>
      <c r="I2554" t="n">
        <v>0</v>
      </c>
      <c r="J2554" t="n">
        <v>0</v>
      </c>
      <c r="K2554" t="n">
        <v>0</v>
      </c>
      <c r="L2554" t="n">
        <v>0</v>
      </c>
      <c r="M2554" t="n">
        <v>0</v>
      </c>
      <c r="N2554" t="n">
        <v>0</v>
      </c>
      <c r="O2554" t="n">
        <v>0</v>
      </c>
      <c r="P2554" t="n">
        <v>0</v>
      </c>
      <c r="Q2554" t="n">
        <v>0</v>
      </c>
      <c r="R2554" s="2" t="inlineStr"/>
    </row>
    <row r="2555" ht="15" customHeight="1">
      <c r="A2555" t="inlineStr">
        <is>
          <t>A 67619-2019</t>
        </is>
      </c>
      <c r="B2555" s="1" t="n">
        <v>43815</v>
      </c>
      <c r="C2555" s="1" t="n">
        <v>45225</v>
      </c>
      <c r="D2555" t="inlineStr">
        <is>
          <t>JÄMTLANDS LÄN</t>
        </is>
      </c>
      <c r="E2555" t="inlineStr">
        <is>
          <t>HÄRJEDALEN</t>
        </is>
      </c>
      <c r="F2555" t="inlineStr">
        <is>
          <t>Holmen skog AB</t>
        </is>
      </c>
      <c r="G2555" t="n">
        <v>6.4</v>
      </c>
      <c r="H2555" t="n">
        <v>0</v>
      </c>
      <c r="I2555" t="n">
        <v>0</v>
      </c>
      <c r="J2555" t="n">
        <v>0</v>
      </c>
      <c r="K2555" t="n">
        <v>0</v>
      </c>
      <c r="L2555" t="n">
        <v>0</v>
      </c>
      <c r="M2555" t="n">
        <v>0</v>
      </c>
      <c r="N2555" t="n">
        <v>0</v>
      </c>
      <c r="O2555" t="n">
        <v>0</v>
      </c>
      <c r="P2555" t="n">
        <v>0</v>
      </c>
      <c r="Q2555" t="n">
        <v>0</v>
      </c>
      <c r="R2555" s="2" t="inlineStr"/>
    </row>
    <row r="2556" ht="15" customHeight="1">
      <c r="A2556" t="inlineStr">
        <is>
          <t>A 67693-2019</t>
        </is>
      </c>
      <c r="B2556" s="1" t="n">
        <v>43815</v>
      </c>
      <c r="C2556" s="1" t="n">
        <v>45225</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67733-2019</t>
        </is>
      </c>
      <c r="B2557" s="1" t="n">
        <v>43815</v>
      </c>
      <c r="C2557" s="1" t="n">
        <v>45225</v>
      </c>
      <c r="D2557" t="inlineStr">
        <is>
          <t>JÄMTLANDS LÄN</t>
        </is>
      </c>
      <c r="E2557" t="inlineStr">
        <is>
          <t>HÄRJEDALEN</t>
        </is>
      </c>
      <c r="F2557" t="inlineStr">
        <is>
          <t>Holmen skog AB</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67818-2019</t>
        </is>
      </c>
      <c r="B2558" s="1" t="n">
        <v>43815</v>
      </c>
      <c r="C2558" s="1" t="n">
        <v>45225</v>
      </c>
      <c r="D2558" t="inlineStr">
        <is>
          <t>JÄMTLANDS LÄN</t>
        </is>
      </c>
      <c r="E2558" t="inlineStr">
        <is>
          <t>BRÄCKE</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67688-2019</t>
        </is>
      </c>
      <c r="B2559" s="1" t="n">
        <v>43815</v>
      </c>
      <c r="C2559" s="1" t="n">
        <v>45225</v>
      </c>
      <c r="D2559" t="inlineStr">
        <is>
          <t>JÄMTLANDS LÄN</t>
        </is>
      </c>
      <c r="E2559" t="inlineStr">
        <is>
          <t>HÄRJEDALEN</t>
        </is>
      </c>
      <c r="F2559" t="inlineStr">
        <is>
          <t>Holmen skog AB</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67738-2019</t>
        </is>
      </c>
      <c r="B2560" s="1" t="n">
        <v>43815</v>
      </c>
      <c r="C2560" s="1" t="n">
        <v>45225</v>
      </c>
      <c r="D2560" t="inlineStr">
        <is>
          <t>JÄMTLANDS LÄN</t>
        </is>
      </c>
      <c r="E2560" t="inlineStr">
        <is>
          <t>HÄRJEDALEN</t>
        </is>
      </c>
      <c r="F2560" t="inlineStr">
        <is>
          <t>Holmen skog AB</t>
        </is>
      </c>
      <c r="G2560" t="n">
        <v>15.9</v>
      </c>
      <c r="H2560" t="n">
        <v>0</v>
      </c>
      <c r="I2560" t="n">
        <v>0</v>
      </c>
      <c r="J2560" t="n">
        <v>0</v>
      </c>
      <c r="K2560" t="n">
        <v>0</v>
      </c>
      <c r="L2560" t="n">
        <v>0</v>
      </c>
      <c r="M2560" t="n">
        <v>0</v>
      </c>
      <c r="N2560" t="n">
        <v>0</v>
      </c>
      <c r="O2560" t="n">
        <v>0</v>
      </c>
      <c r="P2560" t="n">
        <v>0</v>
      </c>
      <c r="Q2560" t="n">
        <v>0</v>
      </c>
      <c r="R2560" s="2" t="inlineStr"/>
    </row>
    <row r="2561" ht="15" customHeight="1">
      <c r="A2561" t="inlineStr">
        <is>
          <t>A 67500-2019</t>
        </is>
      </c>
      <c r="B2561" s="1" t="n">
        <v>43815</v>
      </c>
      <c r="C2561" s="1" t="n">
        <v>45225</v>
      </c>
      <c r="D2561" t="inlineStr">
        <is>
          <t>JÄMTLANDS LÄN</t>
        </is>
      </c>
      <c r="E2561" t="inlineStr">
        <is>
          <t>HÄRJEDALEN</t>
        </is>
      </c>
      <c r="F2561" t="inlineStr">
        <is>
          <t>Holmen skog AB</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67535-2019</t>
        </is>
      </c>
      <c r="B2562" s="1" t="n">
        <v>43815</v>
      </c>
      <c r="C2562" s="1" t="n">
        <v>45225</v>
      </c>
      <c r="D2562" t="inlineStr">
        <is>
          <t>JÄMTLANDS LÄN</t>
        </is>
      </c>
      <c r="E2562" t="inlineStr">
        <is>
          <t>HÄRJEDALEN</t>
        </is>
      </c>
      <c r="F2562" t="inlineStr">
        <is>
          <t>Holmen skog AB</t>
        </is>
      </c>
      <c r="G2562" t="n">
        <v>34.3</v>
      </c>
      <c r="H2562" t="n">
        <v>0</v>
      </c>
      <c r="I2562" t="n">
        <v>0</v>
      </c>
      <c r="J2562" t="n">
        <v>0</v>
      </c>
      <c r="K2562" t="n">
        <v>0</v>
      </c>
      <c r="L2562" t="n">
        <v>0</v>
      </c>
      <c r="M2562" t="n">
        <v>0</v>
      </c>
      <c r="N2562" t="n">
        <v>0</v>
      </c>
      <c r="O2562" t="n">
        <v>0</v>
      </c>
      <c r="P2562" t="n">
        <v>0</v>
      </c>
      <c r="Q2562" t="n">
        <v>0</v>
      </c>
      <c r="R2562" s="2" t="inlineStr"/>
    </row>
    <row r="2563" ht="15" customHeight="1">
      <c r="A2563" t="inlineStr">
        <is>
          <t>A 67593-2019</t>
        </is>
      </c>
      <c r="B2563" s="1" t="n">
        <v>43815</v>
      </c>
      <c r="C2563" s="1" t="n">
        <v>45225</v>
      </c>
      <c r="D2563" t="inlineStr">
        <is>
          <t>JÄMTLANDS LÄN</t>
        </is>
      </c>
      <c r="E2563" t="inlineStr">
        <is>
          <t>HÄRJEDALEN</t>
        </is>
      </c>
      <c r="F2563" t="inlineStr">
        <is>
          <t>Holmen skog AB</t>
        </is>
      </c>
      <c r="G2563" t="n">
        <v>7.9</v>
      </c>
      <c r="H2563" t="n">
        <v>0</v>
      </c>
      <c r="I2563" t="n">
        <v>0</v>
      </c>
      <c r="J2563" t="n">
        <v>0</v>
      </c>
      <c r="K2563" t="n">
        <v>0</v>
      </c>
      <c r="L2563" t="n">
        <v>0</v>
      </c>
      <c r="M2563" t="n">
        <v>0</v>
      </c>
      <c r="N2563" t="n">
        <v>0</v>
      </c>
      <c r="O2563" t="n">
        <v>0</v>
      </c>
      <c r="P2563" t="n">
        <v>0</v>
      </c>
      <c r="Q2563" t="n">
        <v>0</v>
      </c>
      <c r="R2563" s="2" t="inlineStr"/>
    </row>
    <row r="2564" ht="15" customHeight="1">
      <c r="A2564" t="inlineStr">
        <is>
          <t>A 67692-2019</t>
        </is>
      </c>
      <c r="B2564" s="1" t="n">
        <v>43815</v>
      </c>
      <c r="C2564" s="1" t="n">
        <v>45225</v>
      </c>
      <c r="D2564" t="inlineStr">
        <is>
          <t>JÄMTLANDS LÄN</t>
        </is>
      </c>
      <c r="E2564" t="inlineStr">
        <is>
          <t>HÄRJEDALEN</t>
        </is>
      </c>
      <c r="F2564" t="inlineStr">
        <is>
          <t>Holmen skog AB</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67907-2019</t>
        </is>
      </c>
      <c r="B2565" s="1" t="n">
        <v>43816</v>
      </c>
      <c r="C2565" s="1" t="n">
        <v>45225</v>
      </c>
      <c r="D2565" t="inlineStr">
        <is>
          <t>JÄMTLANDS LÄN</t>
        </is>
      </c>
      <c r="E2565" t="inlineStr">
        <is>
          <t>HÄRJEDALEN</t>
        </is>
      </c>
      <c r="F2565" t="inlineStr">
        <is>
          <t>Holmen skog AB</t>
        </is>
      </c>
      <c r="G2565" t="n">
        <v>8.300000000000001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67914-2019</t>
        </is>
      </c>
      <c r="B2566" s="1" t="n">
        <v>43816</v>
      </c>
      <c r="C2566" s="1" t="n">
        <v>45225</v>
      </c>
      <c r="D2566" t="inlineStr">
        <is>
          <t>JÄMTLANDS LÄN</t>
        </is>
      </c>
      <c r="E2566" t="inlineStr">
        <is>
          <t>STRÖMSUND</t>
        </is>
      </c>
      <c r="F2566" t="inlineStr">
        <is>
          <t>Holmen skog AB</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68081-2019</t>
        </is>
      </c>
      <c r="B2567" s="1" t="n">
        <v>43816</v>
      </c>
      <c r="C2567" s="1" t="n">
        <v>45225</v>
      </c>
      <c r="D2567" t="inlineStr">
        <is>
          <t>JÄMTLANDS LÄN</t>
        </is>
      </c>
      <c r="E2567" t="inlineStr">
        <is>
          <t>KROKOM</t>
        </is>
      </c>
      <c r="F2567" t="inlineStr">
        <is>
          <t>SCA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68076-2019</t>
        </is>
      </c>
      <c r="B2568" s="1" t="n">
        <v>43816</v>
      </c>
      <c r="C2568" s="1" t="n">
        <v>45225</v>
      </c>
      <c r="D2568" t="inlineStr">
        <is>
          <t>JÄMTLANDS LÄN</t>
        </is>
      </c>
      <c r="E2568" t="inlineStr">
        <is>
          <t>ÅRE</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67972-2019</t>
        </is>
      </c>
      <c r="B2569" s="1" t="n">
        <v>43816</v>
      </c>
      <c r="C2569" s="1" t="n">
        <v>45225</v>
      </c>
      <c r="D2569" t="inlineStr">
        <is>
          <t>JÄMTLANDS LÄN</t>
        </is>
      </c>
      <c r="E2569" t="inlineStr">
        <is>
          <t>HÄRJEDALEN</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68080-2019</t>
        </is>
      </c>
      <c r="B2570" s="1" t="n">
        <v>43816</v>
      </c>
      <c r="C2570" s="1" t="n">
        <v>45225</v>
      </c>
      <c r="D2570" t="inlineStr">
        <is>
          <t>JÄMTLANDS LÄN</t>
        </is>
      </c>
      <c r="E2570" t="inlineStr">
        <is>
          <t>STRÖMSUND</t>
        </is>
      </c>
      <c r="F2570" t="inlineStr">
        <is>
          <t>SCA</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642-2020</t>
        </is>
      </c>
      <c r="B2571" s="1" t="n">
        <v>43817</v>
      </c>
      <c r="C2571" s="1" t="n">
        <v>45225</v>
      </c>
      <c r="D2571" t="inlineStr">
        <is>
          <t>JÄMTLANDS LÄN</t>
        </is>
      </c>
      <c r="E2571" t="inlineStr">
        <is>
          <t>HÄRJEDALEN</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68238-2019</t>
        </is>
      </c>
      <c r="B2572" s="1" t="n">
        <v>43817</v>
      </c>
      <c r="C2572" s="1" t="n">
        <v>45225</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68315-2019</t>
        </is>
      </c>
      <c r="B2573" s="1" t="n">
        <v>43817</v>
      </c>
      <c r="C2573" s="1" t="n">
        <v>45225</v>
      </c>
      <c r="D2573" t="inlineStr">
        <is>
          <t>JÄMTLANDS LÄN</t>
        </is>
      </c>
      <c r="E2573" t="inlineStr">
        <is>
          <t>ÅRE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68601-2019</t>
        </is>
      </c>
      <c r="B2574" s="1" t="n">
        <v>43818</v>
      </c>
      <c r="C2574" s="1" t="n">
        <v>45225</v>
      </c>
      <c r="D2574" t="inlineStr">
        <is>
          <t>JÄMTLANDS LÄN</t>
        </is>
      </c>
      <c r="E2574" t="inlineStr">
        <is>
          <t>RAGUNDA</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68335-2019</t>
        </is>
      </c>
      <c r="B2575" s="1" t="n">
        <v>43818</v>
      </c>
      <c r="C2575" s="1" t="n">
        <v>45225</v>
      </c>
      <c r="D2575" t="inlineStr">
        <is>
          <t>JÄMTLANDS LÄN</t>
        </is>
      </c>
      <c r="E2575" t="inlineStr">
        <is>
          <t>STRÖMSUND</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911-2020</t>
        </is>
      </c>
      <c r="B2576" s="1" t="n">
        <v>43818</v>
      </c>
      <c r="C2576" s="1" t="n">
        <v>45225</v>
      </c>
      <c r="D2576" t="inlineStr">
        <is>
          <t>JÄMTLANDS LÄN</t>
        </is>
      </c>
      <c r="E2576" t="inlineStr">
        <is>
          <t>KROKOM</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68607-2019</t>
        </is>
      </c>
      <c r="B2577" s="1" t="n">
        <v>43818</v>
      </c>
      <c r="C2577" s="1" t="n">
        <v>45225</v>
      </c>
      <c r="D2577" t="inlineStr">
        <is>
          <t>JÄMTLANDS LÄN</t>
        </is>
      </c>
      <c r="E2577" t="inlineStr">
        <is>
          <t>STRÖMSUND</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824-2020</t>
        </is>
      </c>
      <c r="B2578" s="1" t="n">
        <v>43818</v>
      </c>
      <c r="C2578" s="1" t="n">
        <v>45225</v>
      </c>
      <c r="D2578" t="inlineStr">
        <is>
          <t>JÄMTLANDS LÄN</t>
        </is>
      </c>
      <c r="E2578" t="inlineStr">
        <is>
          <t>ÅRE</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908-2020</t>
        </is>
      </c>
      <c r="B2579" s="1" t="n">
        <v>43818</v>
      </c>
      <c r="C2579" s="1" t="n">
        <v>45225</v>
      </c>
      <c r="D2579" t="inlineStr">
        <is>
          <t>JÄMTLANDS LÄN</t>
        </is>
      </c>
      <c r="E2579" t="inlineStr">
        <is>
          <t>KROKOM</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68840-2019</t>
        </is>
      </c>
      <c r="B2580" s="1" t="n">
        <v>43819</v>
      </c>
      <c r="C2580" s="1" t="n">
        <v>45225</v>
      </c>
      <c r="D2580" t="inlineStr">
        <is>
          <t>JÄMTLANDS LÄN</t>
        </is>
      </c>
      <c r="E2580" t="inlineStr">
        <is>
          <t>RAGUNDA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68996-2019</t>
        </is>
      </c>
      <c r="B2581" s="1" t="n">
        <v>43826</v>
      </c>
      <c r="C2581" s="1" t="n">
        <v>45225</v>
      </c>
      <c r="D2581" t="inlineStr">
        <is>
          <t>JÄMTLANDS LÄN</t>
        </is>
      </c>
      <c r="E2581" t="inlineStr">
        <is>
          <t>KROKOM</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69010-2019</t>
        </is>
      </c>
      <c r="B2582" s="1" t="n">
        <v>43826</v>
      </c>
      <c r="C2582" s="1" t="n">
        <v>45225</v>
      </c>
      <c r="D2582" t="inlineStr">
        <is>
          <t>JÄMTLANDS LÄN</t>
        </is>
      </c>
      <c r="E2582" t="inlineStr">
        <is>
          <t>KROKOM</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69041-2019</t>
        </is>
      </c>
      <c r="B2583" s="1" t="n">
        <v>43826</v>
      </c>
      <c r="C2583" s="1" t="n">
        <v>45225</v>
      </c>
      <c r="D2583" t="inlineStr">
        <is>
          <t>JÄMTLANDS LÄN</t>
        </is>
      </c>
      <c r="E2583" t="inlineStr">
        <is>
          <t>BRÄCKE</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12-2020</t>
        </is>
      </c>
      <c r="B2584" s="1" t="n">
        <v>43831</v>
      </c>
      <c r="C2584" s="1" t="n">
        <v>45225</v>
      </c>
      <c r="D2584" t="inlineStr">
        <is>
          <t>JÄMTLANDS LÄN</t>
        </is>
      </c>
      <c r="E2584" t="inlineStr">
        <is>
          <t>KROKOM</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72-2020</t>
        </is>
      </c>
      <c r="B2585" s="1" t="n">
        <v>43832</v>
      </c>
      <c r="C2585" s="1" t="n">
        <v>45225</v>
      </c>
      <c r="D2585" t="inlineStr">
        <is>
          <t>JÄMTLANDS LÄN</t>
        </is>
      </c>
      <c r="E2585" t="inlineStr">
        <is>
          <t>ÅRE</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70-2020</t>
        </is>
      </c>
      <c r="B2586" s="1" t="n">
        <v>43832</v>
      </c>
      <c r="C2586" s="1" t="n">
        <v>45225</v>
      </c>
      <c r="D2586" t="inlineStr">
        <is>
          <t>JÄMTLANDS LÄN</t>
        </is>
      </c>
      <c r="E2586" t="inlineStr">
        <is>
          <t>ÅRE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67-2020</t>
        </is>
      </c>
      <c r="B2587" s="1" t="n">
        <v>43832</v>
      </c>
      <c r="C2587" s="1" t="n">
        <v>45225</v>
      </c>
      <c r="D2587" t="inlineStr">
        <is>
          <t>JÄMTLANDS LÄN</t>
        </is>
      </c>
      <c r="E2587" t="inlineStr">
        <is>
          <t>ÅRE</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152-2020</t>
        </is>
      </c>
      <c r="B2588" s="1" t="n">
        <v>43833</v>
      </c>
      <c r="C2588" s="1" t="n">
        <v>45225</v>
      </c>
      <c r="D2588" t="inlineStr">
        <is>
          <t>JÄMTLANDS LÄN</t>
        </is>
      </c>
      <c r="E2588" t="inlineStr">
        <is>
          <t>BERG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1819-2020</t>
        </is>
      </c>
      <c r="B2589" s="1" t="n">
        <v>43833</v>
      </c>
      <c r="C2589" s="1" t="n">
        <v>45225</v>
      </c>
      <c r="D2589" t="inlineStr">
        <is>
          <t>JÄMTLANDS LÄN</t>
        </is>
      </c>
      <c r="E2589" t="inlineStr">
        <is>
          <t>ÅRE</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159-2020</t>
        </is>
      </c>
      <c r="B2590" s="1" t="n">
        <v>43833</v>
      </c>
      <c r="C2590" s="1" t="n">
        <v>45225</v>
      </c>
      <c r="D2590" t="inlineStr">
        <is>
          <t>JÄMTLANDS LÄN</t>
        </is>
      </c>
      <c r="E2590" t="inlineStr">
        <is>
          <t>HÄRJEDALEN</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208-2020</t>
        </is>
      </c>
      <c r="B2591" s="1" t="n">
        <v>43833</v>
      </c>
      <c r="C2591" s="1" t="n">
        <v>45225</v>
      </c>
      <c r="D2591" t="inlineStr">
        <is>
          <t>JÄMTLANDS LÄN</t>
        </is>
      </c>
      <c r="E2591" t="inlineStr">
        <is>
          <t>BRÄCKE</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1784-2020</t>
        </is>
      </c>
      <c r="B2592" s="1" t="n">
        <v>43833</v>
      </c>
      <c r="C2592" s="1" t="n">
        <v>45225</v>
      </c>
      <c r="D2592" t="inlineStr">
        <is>
          <t>JÄMTLANDS LÄN</t>
        </is>
      </c>
      <c r="E2592" t="inlineStr">
        <is>
          <t>RAGUNDA</t>
        </is>
      </c>
      <c r="G2592" t="n">
        <v>15.5</v>
      </c>
      <c r="H2592" t="n">
        <v>0</v>
      </c>
      <c r="I2592" t="n">
        <v>0</v>
      </c>
      <c r="J2592" t="n">
        <v>0</v>
      </c>
      <c r="K2592" t="n">
        <v>0</v>
      </c>
      <c r="L2592" t="n">
        <v>0</v>
      </c>
      <c r="M2592" t="n">
        <v>0</v>
      </c>
      <c r="N2592" t="n">
        <v>0</v>
      </c>
      <c r="O2592" t="n">
        <v>0</v>
      </c>
      <c r="P2592" t="n">
        <v>0</v>
      </c>
      <c r="Q2592" t="n">
        <v>0</v>
      </c>
      <c r="R2592" s="2" t="inlineStr"/>
    </row>
    <row r="2593" ht="15" customHeight="1">
      <c r="A2593" t="inlineStr">
        <is>
          <t>A 327-2020</t>
        </is>
      </c>
      <c r="B2593" s="1" t="n">
        <v>43837</v>
      </c>
      <c r="C2593" s="1" t="n">
        <v>45225</v>
      </c>
      <c r="D2593" t="inlineStr">
        <is>
          <t>JÄMTLANDS LÄN</t>
        </is>
      </c>
      <c r="E2593" t="inlineStr">
        <is>
          <t>KROKOM</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745-2020</t>
        </is>
      </c>
      <c r="B2594" s="1" t="n">
        <v>43838</v>
      </c>
      <c r="C2594" s="1" t="n">
        <v>45225</v>
      </c>
      <c r="D2594" t="inlineStr">
        <is>
          <t>JÄMTLANDS LÄN</t>
        </is>
      </c>
      <c r="E2594" t="inlineStr">
        <is>
          <t>ÖSTERSUND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735-2020</t>
        </is>
      </c>
      <c r="B2595" s="1" t="n">
        <v>43838</v>
      </c>
      <c r="C2595" s="1" t="n">
        <v>45225</v>
      </c>
      <c r="D2595" t="inlineStr">
        <is>
          <t>JÄMTLANDS LÄN</t>
        </is>
      </c>
      <c r="E2595" t="inlineStr">
        <is>
          <t>KROKOM</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861-2020</t>
        </is>
      </c>
      <c r="B2596" s="1" t="n">
        <v>43838</v>
      </c>
      <c r="C2596" s="1" t="n">
        <v>45225</v>
      </c>
      <c r="D2596" t="inlineStr">
        <is>
          <t>JÄMTLANDS LÄN</t>
        </is>
      </c>
      <c r="E2596" t="inlineStr">
        <is>
          <t>STRÖMSUND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1034-2020</t>
        </is>
      </c>
      <c r="B2597" s="1" t="n">
        <v>43839</v>
      </c>
      <c r="C2597" s="1" t="n">
        <v>45225</v>
      </c>
      <c r="D2597" t="inlineStr">
        <is>
          <t>JÄMTLANDS LÄN</t>
        </is>
      </c>
      <c r="E2597" t="inlineStr">
        <is>
          <t>STRÖMSUND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1077-2020</t>
        </is>
      </c>
      <c r="B2598" s="1" t="n">
        <v>43840</v>
      </c>
      <c r="C2598" s="1" t="n">
        <v>45225</v>
      </c>
      <c r="D2598" t="inlineStr">
        <is>
          <t>JÄMTLANDS LÄN</t>
        </is>
      </c>
      <c r="E2598" t="inlineStr">
        <is>
          <t>ÖSTERSUND</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1134-2020</t>
        </is>
      </c>
      <c r="B2599" s="1" t="n">
        <v>43840</v>
      </c>
      <c r="C2599" s="1" t="n">
        <v>45225</v>
      </c>
      <c r="D2599" t="inlineStr">
        <is>
          <t>JÄMTLANDS LÄN</t>
        </is>
      </c>
      <c r="E2599" t="inlineStr">
        <is>
          <t>STRÖMSUND</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1138-2020</t>
        </is>
      </c>
      <c r="B2600" s="1" t="n">
        <v>43840</v>
      </c>
      <c r="C2600" s="1" t="n">
        <v>45225</v>
      </c>
      <c r="D2600" t="inlineStr">
        <is>
          <t>JÄMTLANDS LÄN</t>
        </is>
      </c>
      <c r="E2600" t="inlineStr">
        <is>
          <t>STRÖMSUND</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1238-2020</t>
        </is>
      </c>
      <c r="B2601" s="1" t="n">
        <v>43840</v>
      </c>
      <c r="C2601" s="1" t="n">
        <v>45225</v>
      </c>
      <c r="D2601" t="inlineStr">
        <is>
          <t>JÄMTLANDS LÄN</t>
        </is>
      </c>
      <c r="E2601" t="inlineStr">
        <is>
          <t>STRÖMSUND</t>
        </is>
      </c>
      <c r="G2601" t="n">
        <v>20.3</v>
      </c>
      <c r="H2601" t="n">
        <v>0</v>
      </c>
      <c r="I2601" t="n">
        <v>0</v>
      </c>
      <c r="J2601" t="n">
        <v>0</v>
      </c>
      <c r="K2601" t="n">
        <v>0</v>
      </c>
      <c r="L2601" t="n">
        <v>0</v>
      </c>
      <c r="M2601" t="n">
        <v>0</v>
      </c>
      <c r="N2601" t="n">
        <v>0</v>
      </c>
      <c r="O2601" t="n">
        <v>0</v>
      </c>
      <c r="P2601" t="n">
        <v>0</v>
      </c>
      <c r="Q2601" t="n">
        <v>0</v>
      </c>
      <c r="R2601" s="2" t="inlineStr"/>
    </row>
    <row r="2602" ht="15" customHeight="1">
      <c r="A2602" t="inlineStr">
        <is>
          <t>A 1088-2020</t>
        </is>
      </c>
      <c r="B2602" s="1" t="n">
        <v>43840</v>
      </c>
      <c r="C2602" s="1" t="n">
        <v>45225</v>
      </c>
      <c r="D2602" t="inlineStr">
        <is>
          <t>JÄMTLANDS LÄN</t>
        </is>
      </c>
      <c r="E2602" t="inlineStr">
        <is>
          <t>ÖSTERSUND</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1201-2020</t>
        </is>
      </c>
      <c r="B2603" s="1" t="n">
        <v>43840</v>
      </c>
      <c r="C2603" s="1" t="n">
        <v>45225</v>
      </c>
      <c r="D2603" t="inlineStr">
        <is>
          <t>JÄMTLANDS LÄN</t>
        </is>
      </c>
      <c r="E2603" t="inlineStr">
        <is>
          <t>STRÖMSUND</t>
        </is>
      </c>
      <c r="G2603" t="n">
        <v>39.5</v>
      </c>
      <c r="H2603" t="n">
        <v>0</v>
      </c>
      <c r="I2603" t="n">
        <v>0</v>
      </c>
      <c r="J2603" t="n">
        <v>0</v>
      </c>
      <c r="K2603" t="n">
        <v>0</v>
      </c>
      <c r="L2603" t="n">
        <v>0</v>
      </c>
      <c r="M2603" t="n">
        <v>0</v>
      </c>
      <c r="N2603" t="n">
        <v>0</v>
      </c>
      <c r="O2603" t="n">
        <v>0</v>
      </c>
      <c r="P2603" t="n">
        <v>0</v>
      </c>
      <c r="Q2603" t="n">
        <v>0</v>
      </c>
      <c r="R2603" s="2" t="inlineStr"/>
    </row>
    <row r="2604" ht="15" customHeight="1">
      <c r="A2604" t="inlineStr">
        <is>
          <t>A 1268-2020</t>
        </is>
      </c>
      <c r="B2604" s="1" t="n">
        <v>43840</v>
      </c>
      <c r="C2604" s="1" t="n">
        <v>45225</v>
      </c>
      <c r="D2604" t="inlineStr">
        <is>
          <t>JÄMTLANDS LÄN</t>
        </is>
      </c>
      <c r="E2604" t="inlineStr">
        <is>
          <t>ÖSTERSUND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1267-2020</t>
        </is>
      </c>
      <c r="B2605" s="1" t="n">
        <v>43840</v>
      </c>
      <c r="C2605" s="1" t="n">
        <v>45225</v>
      </c>
      <c r="D2605" t="inlineStr">
        <is>
          <t>JÄMTLANDS LÄN</t>
        </is>
      </c>
      <c r="E2605" t="inlineStr">
        <is>
          <t>BRÄCKE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3321-2020</t>
        </is>
      </c>
      <c r="B2606" s="1" t="n">
        <v>43844</v>
      </c>
      <c r="C2606" s="1" t="n">
        <v>45225</v>
      </c>
      <c r="D2606" t="inlineStr">
        <is>
          <t>JÄMTLANDS LÄN</t>
        </is>
      </c>
      <c r="E2606" t="inlineStr">
        <is>
          <t>BERG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3389-2020</t>
        </is>
      </c>
      <c r="B2607" s="1" t="n">
        <v>43844</v>
      </c>
      <c r="C2607" s="1" t="n">
        <v>45225</v>
      </c>
      <c r="D2607" t="inlineStr">
        <is>
          <t>JÄMTLANDS LÄN</t>
        </is>
      </c>
      <c r="E2607" t="inlineStr">
        <is>
          <t>BERG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2184-2020</t>
        </is>
      </c>
      <c r="B2608" s="1" t="n">
        <v>43846</v>
      </c>
      <c r="C2608" s="1" t="n">
        <v>45225</v>
      </c>
      <c r="D2608" t="inlineStr">
        <is>
          <t>JÄMTLANDS LÄN</t>
        </is>
      </c>
      <c r="E2608" t="inlineStr">
        <is>
          <t>STRÖMSUND</t>
        </is>
      </c>
      <c r="F2608" t="inlineStr">
        <is>
          <t>Holmen skog AB</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2250-2020</t>
        </is>
      </c>
      <c r="B2609" s="1" t="n">
        <v>43846</v>
      </c>
      <c r="C2609" s="1" t="n">
        <v>45225</v>
      </c>
      <c r="D2609" t="inlineStr">
        <is>
          <t>JÄMTLANDS LÄN</t>
        </is>
      </c>
      <c r="E2609" t="inlineStr">
        <is>
          <t>STRÖMSUND</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2320-2020</t>
        </is>
      </c>
      <c r="B2610" s="1" t="n">
        <v>43846</v>
      </c>
      <c r="C2610" s="1" t="n">
        <v>45225</v>
      </c>
      <c r="D2610" t="inlineStr">
        <is>
          <t>JÄMTLANDS LÄN</t>
        </is>
      </c>
      <c r="E2610" t="inlineStr">
        <is>
          <t>HÄRJEDALEN</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2636-2020</t>
        </is>
      </c>
      <c r="B2611" s="1" t="n">
        <v>43847</v>
      </c>
      <c r="C2611" s="1" t="n">
        <v>45225</v>
      </c>
      <c r="D2611" t="inlineStr">
        <is>
          <t>JÄMTLANDS LÄN</t>
        </is>
      </c>
      <c r="E2611" t="inlineStr">
        <is>
          <t>RAGUNDA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2791-2020</t>
        </is>
      </c>
      <c r="B2612" s="1" t="n">
        <v>43850</v>
      </c>
      <c r="C2612" s="1" t="n">
        <v>45225</v>
      </c>
      <c r="D2612" t="inlineStr">
        <is>
          <t>JÄMTLANDS LÄN</t>
        </is>
      </c>
      <c r="E2612" t="inlineStr">
        <is>
          <t>RAGUNDA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5127-2020</t>
        </is>
      </c>
      <c r="B2613" s="1" t="n">
        <v>43850</v>
      </c>
      <c r="C2613" s="1" t="n">
        <v>45225</v>
      </c>
      <c r="D2613" t="inlineStr">
        <is>
          <t>JÄMTLANDS LÄN</t>
        </is>
      </c>
      <c r="E2613" t="inlineStr">
        <is>
          <t>STRÖMSUND</t>
        </is>
      </c>
      <c r="G2613" t="n">
        <v>15.4</v>
      </c>
      <c r="H2613" t="n">
        <v>0</v>
      </c>
      <c r="I2613" t="n">
        <v>0</v>
      </c>
      <c r="J2613" t="n">
        <v>0</v>
      </c>
      <c r="K2613" t="n">
        <v>0</v>
      </c>
      <c r="L2613" t="n">
        <v>0</v>
      </c>
      <c r="M2613" t="n">
        <v>0</v>
      </c>
      <c r="N2613" t="n">
        <v>0</v>
      </c>
      <c r="O2613" t="n">
        <v>0</v>
      </c>
      <c r="P2613" t="n">
        <v>0</v>
      </c>
      <c r="Q2613" t="n">
        <v>0</v>
      </c>
      <c r="R2613" s="2" t="inlineStr"/>
    </row>
    <row r="2614" ht="15" customHeight="1">
      <c r="A2614" t="inlineStr">
        <is>
          <t>A 2705-2020</t>
        </is>
      </c>
      <c r="B2614" s="1" t="n">
        <v>43850</v>
      </c>
      <c r="C2614" s="1" t="n">
        <v>45225</v>
      </c>
      <c r="D2614" t="inlineStr">
        <is>
          <t>JÄMTLANDS LÄN</t>
        </is>
      </c>
      <c r="E2614" t="inlineStr">
        <is>
          <t>STRÖMSUND</t>
        </is>
      </c>
      <c r="G2614" t="n">
        <v>11.2</v>
      </c>
      <c r="H2614" t="n">
        <v>0</v>
      </c>
      <c r="I2614" t="n">
        <v>0</v>
      </c>
      <c r="J2614" t="n">
        <v>0</v>
      </c>
      <c r="K2614" t="n">
        <v>0</v>
      </c>
      <c r="L2614" t="n">
        <v>0</v>
      </c>
      <c r="M2614" t="n">
        <v>0</v>
      </c>
      <c r="N2614" t="n">
        <v>0</v>
      </c>
      <c r="O2614" t="n">
        <v>0</v>
      </c>
      <c r="P2614" t="n">
        <v>0</v>
      </c>
      <c r="Q2614" t="n">
        <v>0</v>
      </c>
      <c r="R2614" s="2" t="inlineStr"/>
    </row>
    <row r="2615" ht="15" customHeight="1">
      <c r="A2615" t="inlineStr">
        <is>
          <t>A 2911-2020</t>
        </is>
      </c>
      <c r="B2615" s="1" t="n">
        <v>43850</v>
      </c>
      <c r="C2615" s="1" t="n">
        <v>45225</v>
      </c>
      <c r="D2615" t="inlineStr">
        <is>
          <t>JÄMTLANDS LÄN</t>
        </is>
      </c>
      <c r="E2615" t="inlineStr">
        <is>
          <t>STRÖMSUND</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5147-2020</t>
        </is>
      </c>
      <c r="B2616" s="1" t="n">
        <v>43850</v>
      </c>
      <c r="C2616" s="1" t="n">
        <v>45225</v>
      </c>
      <c r="D2616" t="inlineStr">
        <is>
          <t>JÄMTLANDS LÄN</t>
        </is>
      </c>
      <c r="E2616" t="inlineStr">
        <is>
          <t>STRÖMSUND</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5119-2020</t>
        </is>
      </c>
      <c r="B2617" s="1" t="n">
        <v>43850</v>
      </c>
      <c r="C2617" s="1" t="n">
        <v>45225</v>
      </c>
      <c r="D2617" t="inlineStr">
        <is>
          <t>JÄMTLANDS LÄN</t>
        </is>
      </c>
      <c r="E2617" t="inlineStr">
        <is>
          <t>STRÖMSUND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2987-2020</t>
        </is>
      </c>
      <c r="B2618" s="1" t="n">
        <v>43850</v>
      </c>
      <c r="C2618" s="1" t="n">
        <v>45225</v>
      </c>
      <c r="D2618" t="inlineStr">
        <is>
          <t>JÄMTLANDS LÄN</t>
        </is>
      </c>
      <c r="E2618" t="inlineStr">
        <is>
          <t>STRÖMSUND</t>
        </is>
      </c>
      <c r="G2618" t="n">
        <v>7.3</v>
      </c>
      <c r="H2618" t="n">
        <v>0</v>
      </c>
      <c r="I2618" t="n">
        <v>0</v>
      </c>
      <c r="J2618" t="n">
        <v>0</v>
      </c>
      <c r="K2618" t="n">
        <v>0</v>
      </c>
      <c r="L2618" t="n">
        <v>0</v>
      </c>
      <c r="M2618" t="n">
        <v>0</v>
      </c>
      <c r="N2618" t="n">
        <v>0</v>
      </c>
      <c r="O2618" t="n">
        <v>0</v>
      </c>
      <c r="P2618" t="n">
        <v>0</v>
      </c>
      <c r="Q2618" t="n">
        <v>0</v>
      </c>
      <c r="R2618" s="2" t="inlineStr"/>
    </row>
    <row r="2619" ht="15" customHeight="1">
      <c r="A2619" t="inlineStr">
        <is>
          <t>A 5131-2020</t>
        </is>
      </c>
      <c r="B2619" s="1" t="n">
        <v>43850</v>
      </c>
      <c r="C2619" s="1" t="n">
        <v>45225</v>
      </c>
      <c r="D2619" t="inlineStr">
        <is>
          <t>JÄMTLANDS LÄN</t>
        </is>
      </c>
      <c r="E2619" t="inlineStr">
        <is>
          <t>STRÖMSUND</t>
        </is>
      </c>
      <c r="G2619" t="n">
        <v>17.9</v>
      </c>
      <c r="H2619" t="n">
        <v>0</v>
      </c>
      <c r="I2619" t="n">
        <v>0</v>
      </c>
      <c r="J2619" t="n">
        <v>0</v>
      </c>
      <c r="K2619" t="n">
        <v>0</v>
      </c>
      <c r="L2619" t="n">
        <v>0</v>
      </c>
      <c r="M2619" t="n">
        <v>0</v>
      </c>
      <c r="N2619" t="n">
        <v>0</v>
      </c>
      <c r="O2619" t="n">
        <v>0</v>
      </c>
      <c r="P2619" t="n">
        <v>0</v>
      </c>
      <c r="Q2619" t="n">
        <v>0</v>
      </c>
      <c r="R2619" s="2" t="inlineStr"/>
    </row>
    <row r="2620" ht="15" customHeight="1">
      <c r="A2620" t="inlineStr">
        <is>
          <t>A 4654-2020</t>
        </is>
      </c>
      <c r="B2620" s="1" t="n">
        <v>43851</v>
      </c>
      <c r="C2620" s="1" t="n">
        <v>45225</v>
      </c>
      <c r="D2620" t="inlineStr">
        <is>
          <t>JÄMTLANDS LÄN</t>
        </is>
      </c>
      <c r="E2620" t="inlineStr">
        <is>
          <t>STRÖMSUND</t>
        </is>
      </c>
      <c r="G2620" t="n">
        <v>4</v>
      </c>
      <c r="H2620" t="n">
        <v>0</v>
      </c>
      <c r="I2620" t="n">
        <v>0</v>
      </c>
      <c r="J2620" t="n">
        <v>0</v>
      </c>
      <c r="K2620" t="n">
        <v>0</v>
      </c>
      <c r="L2620" t="n">
        <v>0</v>
      </c>
      <c r="M2620" t="n">
        <v>0</v>
      </c>
      <c r="N2620" t="n">
        <v>0</v>
      </c>
      <c r="O2620" t="n">
        <v>0</v>
      </c>
      <c r="P2620" t="n">
        <v>0</v>
      </c>
      <c r="Q2620" t="n">
        <v>0</v>
      </c>
      <c r="R2620" s="2" t="inlineStr"/>
    </row>
    <row r="2621" ht="15" customHeight="1">
      <c r="A2621" t="inlineStr">
        <is>
          <t>A 3171-2020</t>
        </is>
      </c>
      <c r="B2621" s="1" t="n">
        <v>43851</v>
      </c>
      <c r="C2621" s="1" t="n">
        <v>45225</v>
      </c>
      <c r="D2621" t="inlineStr">
        <is>
          <t>JÄMTLANDS LÄN</t>
        </is>
      </c>
      <c r="E2621" t="inlineStr">
        <is>
          <t>ÅRE</t>
        </is>
      </c>
      <c r="G2621" t="n">
        <v>0.1</v>
      </c>
      <c r="H2621" t="n">
        <v>0</v>
      </c>
      <c r="I2621" t="n">
        <v>0</v>
      </c>
      <c r="J2621" t="n">
        <v>0</v>
      </c>
      <c r="K2621" t="n">
        <v>0</v>
      </c>
      <c r="L2621" t="n">
        <v>0</v>
      </c>
      <c r="M2621" t="n">
        <v>0</v>
      </c>
      <c r="N2621" t="n">
        <v>0</v>
      </c>
      <c r="O2621" t="n">
        <v>0</v>
      </c>
      <c r="P2621" t="n">
        <v>0</v>
      </c>
      <c r="Q2621" t="n">
        <v>0</v>
      </c>
      <c r="R2621" s="2" t="inlineStr"/>
    </row>
    <row r="2622" ht="15" customHeight="1">
      <c r="A2622" t="inlineStr">
        <is>
          <t>A 3489-2020</t>
        </is>
      </c>
      <c r="B2622" s="1" t="n">
        <v>43852</v>
      </c>
      <c r="C2622" s="1" t="n">
        <v>45225</v>
      </c>
      <c r="D2622" t="inlineStr">
        <is>
          <t>JÄMTLANDS LÄN</t>
        </is>
      </c>
      <c r="E2622" t="inlineStr">
        <is>
          <t>BRÄCKE</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3483-2020</t>
        </is>
      </c>
      <c r="B2623" s="1" t="n">
        <v>43852</v>
      </c>
      <c r="C2623" s="1" t="n">
        <v>45225</v>
      </c>
      <c r="D2623" t="inlineStr">
        <is>
          <t>JÄMTLANDS LÄN</t>
        </is>
      </c>
      <c r="E2623" t="inlineStr">
        <is>
          <t>BRÄCKE</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4898-2020</t>
        </is>
      </c>
      <c r="B2624" s="1" t="n">
        <v>43852</v>
      </c>
      <c r="C2624" s="1" t="n">
        <v>45225</v>
      </c>
      <c r="D2624" t="inlineStr">
        <is>
          <t>JÄMTLANDS LÄN</t>
        </is>
      </c>
      <c r="E2624" t="inlineStr">
        <is>
          <t>STRÖMSUND</t>
        </is>
      </c>
      <c r="G2624" t="n">
        <v>6.7</v>
      </c>
      <c r="H2624" t="n">
        <v>0</v>
      </c>
      <c r="I2624" t="n">
        <v>0</v>
      </c>
      <c r="J2624" t="n">
        <v>0</v>
      </c>
      <c r="K2624" t="n">
        <v>0</v>
      </c>
      <c r="L2624" t="n">
        <v>0</v>
      </c>
      <c r="M2624" t="n">
        <v>0</v>
      </c>
      <c r="N2624" t="n">
        <v>0</v>
      </c>
      <c r="O2624" t="n">
        <v>0</v>
      </c>
      <c r="P2624" t="n">
        <v>0</v>
      </c>
      <c r="Q2624" t="n">
        <v>0</v>
      </c>
      <c r="R2624" s="2" t="inlineStr"/>
    </row>
    <row r="2625" ht="15" customHeight="1">
      <c r="A2625" t="inlineStr">
        <is>
          <t>A 3574-2020</t>
        </is>
      </c>
      <c r="B2625" s="1" t="n">
        <v>43853</v>
      </c>
      <c r="C2625" s="1" t="n">
        <v>45225</v>
      </c>
      <c r="D2625" t="inlineStr">
        <is>
          <t>JÄMTLANDS LÄN</t>
        </is>
      </c>
      <c r="E2625" t="inlineStr">
        <is>
          <t>STRÖMSUND</t>
        </is>
      </c>
      <c r="G2625" t="n">
        <v>8.4</v>
      </c>
      <c r="H2625" t="n">
        <v>0</v>
      </c>
      <c r="I2625" t="n">
        <v>0</v>
      </c>
      <c r="J2625" t="n">
        <v>0</v>
      </c>
      <c r="K2625" t="n">
        <v>0</v>
      </c>
      <c r="L2625" t="n">
        <v>0</v>
      </c>
      <c r="M2625" t="n">
        <v>0</v>
      </c>
      <c r="N2625" t="n">
        <v>0</v>
      </c>
      <c r="O2625" t="n">
        <v>0</v>
      </c>
      <c r="P2625" t="n">
        <v>0</v>
      </c>
      <c r="Q2625" t="n">
        <v>0</v>
      </c>
      <c r="R2625" s="2" t="inlineStr"/>
    </row>
    <row r="2626" ht="15" customHeight="1">
      <c r="A2626" t="inlineStr">
        <is>
          <t>A 3895-2020</t>
        </is>
      </c>
      <c r="B2626" s="1" t="n">
        <v>43854</v>
      </c>
      <c r="C2626" s="1" t="n">
        <v>45225</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3772-2020</t>
        </is>
      </c>
      <c r="B2627" s="1" t="n">
        <v>43854</v>
      </c>
      <c r="C2627" s="1" t="n">
        <v>45225</v>
      </c>
      <c r="D2627" t="inlineStr">
        <is>
          <t>JÄMTLANDS LÄN</t>
        </is>
      </c>
      <c r="E2627" t="inlineStr">
        <is>
          <t>BRÄCKE</t>
        </is>
      </c>
      <c r="F2627" t="inlineStr">
        <is>
          <t>SCA</t>
        </is>
      </c>
      <c r="G2627" t="n">
        <v>16.9</v>
      </c>
      <c r="H2627" t="n">
        <v>0</v>
      </c>
      <c r="I2627" t="n">
        <v>0</v>
      </c>
      <c r="J2627" t="n">
        <v>0</v>
      </c>
      <c r="K2627" t="n">
        <v>0</v>
      </c>
      <c r="L2627" t="n">
        <v>0</v>
      </c>
      <c r="M2627" t="n">
        <v>0</v>
      </c>
      <c r="N2627" t="n">
        <v>0</v>
      </c>
      <c r="O2627" t="n">
        <v>0</v>
      </c>
      <c r="P2627" t="n">
        <v>0</v>
      </c>
      <c r="Q2627" t="n">
        <v>0</v>
      </c>
      <c r="R2627" s="2" t="inlineStr"/>
    </row>
    <row r="2628" ht="15" customHeight="1">
      <c r="A2628" t="inlineStr">
        <is>
          <t>A 3838-2020</t>
        </is>
      </c>
      <c r="B2628" s="1" t="n">
        <v>43854</v>
      </c>
      <c r="C2628" s="1" t="n">
        <v>45225</v>
      </c>
      <c r="D2628" t="inlineStr">
        <is>
          <t>JÄMTLANDS LÄN</t>
        </is>
      </c>
      <c r="E2628" t="inlineStr">
        <is>
          <t>ÅRE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3862-2020</t>
        </is>
      </c>
      <c r="B2629" s="1" t="n">
        <v>43854</v>
      </c>
      <c r="C2629" s="1" t="n">
        <v>45225</v>
      </c>
      <c r="D2629" t="inlineStr">
        <is>
          <t>JÄMTLANDS LÄN</t>
        </is>
      </c>
      <c r="E2629" t="inlineStr">
        <is>
          <t>STRÖMSUND</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3988-2020</t>
        </is>
      </c>
      <c r="B2630" s="1" t="n">
        <v>43856</v>
      </c>
      <c r="C2630" s="1" t="n">
        <v>45225</v>
      </c>
      <c r="D2630" t="inlineStr">
        <is>
          <t>JÄMTLANDS LÄN</t>
        </is>
      </c>
      <c r="E2630" t="inlineStr">
        <is>
          <t>STRÖMSUND</t>
        </is>
      </c>
      <c r="G2630" t="n">
        <v>12.4</v>
      </c>
      <c r="H2630" t="n">
        <v>0</v>
      </c>
      <c r="I2630" t="n">
        <v>0</v>
      </c>
      <c r="J2630" t="n">
        <v>0</v>
      </c>
      <c r="K2630" t="n">
        <v>0</v>
      </c>
      <c r="L2630" t="n">
        <v>0</v>
      </c>
      <c r="M2630" t="n">
        <v>0</v>
      </c>
      <c r="N2630" t="n">
        <v>0</v>
      </c>
      <c r="O2630" t="n">
        <v>0</v>
      </c>
      <c r="P2630" t="n">
        <v>0</v>
      </c>
      <c r="Q2630" t="n">
        <v>0</v>
      </c>
      <c r="R2630" s="2" t="inlineStr"/>
    </row>
    <row r="2631" ht="15" customHeight="1">
      <c r="A2631" t="inlineStr">
        <is>
          <t>A 4663-2020</t>
        </is>
      </c>
      <c r="B2631" s="1" t="n">
        <v>43858</v>
      </c>
      <c r="C2631" s="1" t="n">
        <v>45225</v>
      </c>
      <c r="D2631" t="inlineStr">
        <is>
          <t>JÄMTLANDS LÄN</t>
        </is>
      </c>
      <c r="E2631" t="inlineStr">
        <is>
          <t>HÄRJEDALEN</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4599-2020</t>
        </is>
      </c>
      <c r="B2632" s="1" t="n">
        <v>43858</v>
      </c>
      <c r="C2632" s="1" t="n">
        <v>45225</v>
      </c>
      <c r="D2632" t="inlineStr">
        <is>
          <t>JÄMTLANDS LÄN</t>
        </is>
      </c>
      <c r="E2632" t="inlineStr">
        <is>
          <t>KROKOM</t>
        </is>
      </c>
      <c r="G2632" t="n">
        <v>32.1</v>
      </c>
      <c r="H2632" t="n">
        <v>0</v>
      </c>
      <c r="I2632" t="n">
        <v>0</v>
      </c>
      <c r="J2632" t="n">
        <v>0</v>
      </c>
      <c r="K2632" t="n">
        <v>0</v>
      </c>
      <c r="L2632" t="n">
        <v>0</v>
      </c>
      <c r="M2632" t="n">
        <v>0</v>
      </c>
      <c r="N2632" t="n">
        <v>0</v>
      </c>
      <c r="O2632" t="n">
        <v>0</v>
      </c>
      <c r="P2632" t="n">
        <v>0</v>
      </c>
      <c r="Q2632" t="n">
        <v>0</v>
      </c>
      <c r="R2632" s="2" t="inlineStr"/>
    </row>
    <row r="2633" ht="15" customHeight="1">
      <c r="A2633" t="inlineStr">
        <is>
          <t>A 4762-2020</t>
        </is>
      </c>
      <c r="B2633" s="1" t="n">
        <v>43859</v>
      </c>
      <c r="C2633" s="1" t="n">
        <v>45225</v>
      </c>
      <c r="D2633" t="inlineStr">
        <is>
          <t>JÄMTLANDS LÄN</t>
        </is>
      </c>
      <c r="E2633" t="inlineStr">
        <is>
          <t>KROKOM</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4905-2020</t>
        </is>
      </c>
      <c r="B2634" s="1" t="n">
        <v>43859</v>
      </c>
      <c r="C2634" s="1" t="n">
        <v>45225</v>
      </c>
      <c r="D2634" t="inlineStr">
        <is>
          <t>JÄMTLANDS LÄN</t>
        </is>
      </c>
      <c r="E2634" t="inlineStr">
        <is>
          <t>STRÖMSUND</t>
        </is>
      </c>
      <c r="G2634" t="n">
        <v>22.3</v>
      </c>
      <c r="H2634" t="n">
        <v>0</v>
      </c>
      <c r="I2634" t="n">
        <v>0</v>
      </c>
      <c r="J2634" t="n">
        <v>0</v>
      </c>
      <c r="K2634" t="n">
        <v>0</v>
      </c>
      <c r="L2634" t="n">
        <v>0</v>
      </c>
      <c r="M2634" t="n">
        <v>0</v>
      </c>
      <c r="N2634" t="n">
        <v>0</v>
      </c>
      <c r="O2634" t="n">
        <v>0</v>
      </c>
      <c r="P2634" t="n">
        <v>0</v>
      </c>
      <c r="Q2634" t="n">
        <v>0</v>
      </c>
      <c r="R2634" s="2" t="inlineStr"/>
    </row>
    <row r="2635" ht="15" customHeight="1">
      <c r="A2635" t="inlineStr">
        <is>
          <t>A 5556-2020</t>
        </is>
      </c>
      <c r="B2635" s="1" t="n">
        <v>43860</v>
      </c>
      <c r="C2635" s="1" t="n">
        <v>45225</v>
      </c>
      <c r="D2635" t="inlineStr">
        <is>
          <t>JÄMTLANDS LÄN</t>
        </is>
      </c>
      <c r="E2635" t="inlineStr">
        <is>
          <t>BERG</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5337-2020</t>
        </is>
      </c>
      <c r="B2636" s="1" t="n">
        <v>43860</v>
      </c>
      <c r="C2636" s="1" t="n">
        <v>45225</v>
      </c>
      <c r="D2636" t="inlineStr">
        <is>
          <t>JÄMTLANDS LÄN</t>
        </is>
      </c>
      <c r="E2636" t="inlineStr">
        <is>
          <t>KROKOM</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5905-2020</t>
        </is>
      </c>
      <c r="B2637" s="1" t="n">
        <v>43861</v>
      </c>
      <c r="C2637" s="1" t="n">
        <v>45225</v>
      </c>
      <c r="D2637" t="inlineStr">
        <is>
          <t>JÄMTLANDS LÄN</t>
        </is>
      </c>
      <c r="E2637" t="inlineStr">
        <is>
          <t>ÖSTERSUND</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5915-2020</t>
        </is>
      </c>
      <c r="B2638" s="1" t="n">
        <v>43861</v>
      </c>
      <c r="C2638" s="1" t="n">
        <v>45225</v>
      </c>
      <c r="D2638" t="inlineStr">
        <is>
          <t>JÄMTLANDS LÄN</t>
        </is>
      </c>
      <c r="E2638" t="inlineStr">
        <is>
          <t>STRÖMSUND</t>
        </is>
      </c>
      <c r="G2638" t="n">
        <v>10.3</v>
      </c>
      <c r="H2638" t="n">
        <v>0</v>
      </c>
      <c r="I2638" t="n">
        <v>0</v>
      </c>
      <c r="J2638" t="n">
        <v>0</v>
      </c>
      <c r="K2638" t="n">
        <v>0</v>
      </c>
      <c r="L2638" t="n">
        <v>0</v>
      </c>
      <c r="M2638" t="n">
        <v>0</v>
      </c>
      <c r="N2638" t="n">
        <v>0</v>
      </c>
      <c r="O2638" t="n">
        <v>0</v>
      </c>
      <c r="P2638" t="n">
        <v>0</v>
      </c>
      <c r="Q2638" t="n">
        <v>0</v>
      </c>
      <c r="R2638" s="2" t="inlineStr"/>
    </row>
    <row r="2639" ht="15" customHeight="1">
      <c r="A2639" t="inlineStr">
        <is>
          <t>A 6051-2020</t>
        </is>
      </c>
      <c r="B2639" s="1" t="n">
        <v>43861</v>
      </c>
      <c r="C2639" s="1" t="n">
        <v>45225</v>
      </c>
      <c r="D2639" t="inlineStr">
        <is>
          <t>JÄMTLANDS LÄN</t>
        </is>
      </c>
      <c r="E2639" t="inlineStr">
        <is>
          <t>RAGUNDA</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6028-2020</t>
        </is>
      </c>
      <c r="B2640" s="1" t="n">
        <v>43864</v>
      </c>
      <c r="C2640" s="1" t="n">
        <v>45225</v>
      </c>
      <c r="D2640" t="inlineStr">
        <is>
          <t>JÄMTLANDS LÄN</t>
        </is>
      </c>
      <c r="E2640" t="inlineStr">
        <is>
          <t>ÖSTERSUND</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6522-2020</t>
        </is>
      </c>
      <c r="B2641" s="1" t="n">
        <v>43864</v>
      </c>
      <c r="C2641" s="1" t="n">
        <v>45225</v>
      </c>
      <c r="D2641" t="inlineStr">
        <is>
          <t>JÄMTLANDS LÄN</t>
        </is>
      </c>
      <c r="E2641" t="inlineStr">
        <is>
          <t>ÖSTERSUND</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6566-2020</t>
        </is>
      </c>
      <c r="B2642" s="1" t="n">
        <v>43865</v>
      </c>
      <c r="C2642" s="1" t="n">
        <v>45225</v>
      </c>
      <c r="D2642" t="inlineStr">
        <is>
          <t>JÄMTLANDS LÄN</t>
        </is>
      </c>
      <c r="E2642" t="inlineStr">
        <is>
          <t>ÖSTERSUND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6265-2020</t>
        </is>
      </c>
      <c r="B2643" s="1" t="n">
        <v>43866</v>
      </c>
      <c r="C2643" s="1" t="n">
        <v>45225</v>
      </c>
      <c r="D2643" t="inlineStr">
        <is>
          <t>JÄMTLANDS LÄN</t>
        </is>
      </c>
      <c r="E2643" t="inlineStr">
        <is>
          <t>BRÄCKE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6333-2020</t>
        </is>
      </c>
      <c r="B2644" s="1" t="n">
        <v>43866</v>
      </c>
      <c r="C2644" s="1" t="n">
        <v>45225</v>
      </c>
      <c r="D2644" t="inlineStr">
        <is>
          <t>JÄMTLANDS LÄN</t>
        </is>
      </c>
      <c r="E2644" t="inlineStr">
        <is>
          <t>BERG</t>
        </is>
      </c>
      <c r="G2644" t="n">
        <v>7.8</v>
      </c>
      <c r="H2644" t="n">
        <v>0</v>
      </c>
      <c r="I2644" t="n">
        <v>0</v>
      </c>
      <c r="J2644" t="n">
        <v>0</v>
      </c>
      <c r="K2644" t="n">
        <v>0</v>
      </c>
      <c r="L2644" t="n">
        <v>0</v>
      </c>
      <c r="M2644" t="n">
        <v>0</v>
      </c>
      <c r="N2644" t="n">
        <v>0</v>
      </c>
      <c r="O2644" t="n">
        <v>0</v>
      </c>
      <c r="P2644" t="n">
        <v>0</v>
      </c>
      <c r="Q2644" t="n">
        <v>0</v>
      </c>
      <c r="R2644" s="2" t="inlineStr"/>
    </row>
    <row r="2645" ht="15" customHeight="1">
      <c r="A2645" t="inlineStr">
        <is>
          <t>A 6719-2020</t>
        </is>
      </c>
      <c r="B2645" s="1" t="n">
        <v>43866</v>
      </c>
      <c r="C2645" s="1" t="n">
        <v>45225</v>
      </c>
      <c r="D2645" t="inlineStr">
        <is>
          <t>JÄMTLANDS LÄN</t>
        </is>
      </c>
      <c r="E2645" t="inlineStr">
        <is>
          <t>HÄRJEDALEN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6715-2020</t>
        </is>
      </c>
      <c r="B2646" s="1" t="n">
        <v>43866</v>
      </c>
      <c r="C2646" s="1" t="n">
        <v>45225</v>
      </c>
      <c r="D2646" t="inlineStr">
        <is>
          <t>JÄMTLANDS LÄN</t>
        </is>
      </c>
      <c r="E2646" t="inlineStr">
        <is>
          <t>HÄRJEDALEN</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6675-2020</t>
        </is>
      </c>
      <c r="B2647" s="1" t="n">
        <v>43866</v>
      </c>
      <c r="C2647" s="1" t="n">
        <v>45225</v>
      </c>
      <c r="D2647" t="inlineStr">
        <is>
          <t>JÄMTLANDS LÄN</t>
        </is>
      </c>
      <c r="E2647" t="inlineStr">
        <is>
          <t>HÄRJEDALEN</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6584-2020</t>
        </is>
      </c>
      <c r="B2648" s="1" t="n">
        <v>43867</v>
      </c>
      <c r="C2648" s="1" t="n">
        <v>45225</v>
      </c>
      <c r="D2648" t="inlineStr">
        <is>
          <t>JÄMTLANDS LÄN</t>
        </is>
      </c>
      <c r="E2648" t="inlineStr">
        <is>
          <t>HÄRJEDALEN</t>
        </is>
      </c>
      <c r="F2648" t="inlineStr">
        <is>
          <t>Bergvik skog väst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6903-2020</t>
        </is>
      </c>
      <c r="B2649" s="1" t="n">
        <v>43867</v>
      </c>
      <c r="C2649" s="1" t="n">
        <v>45225</v>
      </c>
      <c r="D2649" t="inlineStr">
        <is>
          <t>JÄMTLANDS LÄN</t>
        </is>
      </c>
      <c r="E2649" t="inlineStr">
        <is>
          <t>HÄRJEDALEN</t>
        </is>
      </c>
      <c r="G2649" t="n">
        <v>10.5</v>
      </c>
      <c r="H2649" t="n">
        <v>0</v>
      </c>
      <c r="I2649" t="n">
        <v>0</v>
      </c>
      <c r="J2649" t="n">
        <v>0</v>
      </c>
      <c r="K2649" t="n">
        <v>0</v>
      </c>
      <c r="L2649" t="n">
        <v>0</v>
      </c>
      <c r="M2649" t="n">
        <v>0</v>
      </c>
      <c r="N2649" t="n">
        <v>0</v>
      </c>
      <c r="O2649" t="n">
        <v>0</v>
      </c>
      <c r="P2649" t="n">
        <v>0</v>
      </c>
      <c r="Q2649" t="n">
        <v>0</v>
      </c>
      <c r="R2649" s="2" t="inlineStr"/>
    </row>
    <row r="2650" ht="15" customHeight="1">
      <c r="A2650" t="inlineStr">
        <is>
          <t>A 7045-2020</t>
        </is>
      </c>
      <c r="B2650" s="1" t="n">
        <v>43868</v>
      </c>
      <c r="C2650" s="1" t="n">
        <v>45225</v>
      </c>
      <c r="D2650" t="inlineStr">
        <is>
          <t>JÄMTLANDS LÄN</t>
        </is>
      </c>
      <c r="E2650" t="inlineStr">
        <is>
          <t>BRÄCKE</t>
        </is>
      </c>
      <c r="F2650" t="inlineStr">
        <is>
          <t>SCA</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7071-2020</t>
        </is>
      </c>
      <c r="B2651" s="1" t="n">
        <v>43868</v>
      </c>
      <c r="C2651" s="1" t="n">
        <v>45225</v>
      </c>
      <c r="D2651" t="inlineStr">
        <is>
          <t>JÄMTLANDS LÄN</t>
        </is>
      </c>
      <c r="E2651" t="inlineStr">
        <is>
          <t>RAGUNDA</t>
        </is>
      </c>
      <c r="G2651" t="n">
        <v>2.1</v>
      </c>
      <c r="H2651" t="n">
        <v>0</v>
      </c>
      <c r="I2651" t="n">
        <v>0</v>
      </c>
      <c r="J2651" t="n">
        <v>0</v>
      </c>
      <c r="K2651" t="n">
        <v>0</v>
      </c>
      <c r="L2651" t="n">
        <v>0</v>
      </c>
      <c r="M2651" t="n">
        <v>0</v>
      </c>
      <c r="N2651" t="n">
        <v>0</v>
      </c>
      <c r="O2651" t="n">
        <v>0</v>
      </c>
      <c r="P2651" t="n">
        <v>0</v>
      </c>
      <c r="Q2651" t="n">
        <v>0</v>
      </c>
      <c r="R2651" s="2" t="inlineStr"/>
    </row>
    <row r="2652" ht="15" customHeight="1">
      <c r="A2652" t="inlineStr">
        <is>
          <t>A 7570-2020</t>
        </is>
      </c>
      <c r="B2652" s="1" t="n">
        <v>43871</v>
      </c>
      <c r="C2652" s="1" t="n">
        <v>45225</v>
      </c>
      <c r="D2652" t="inlineStr">
        <is>
          <t>JÄMTLANDS LÄN</t>
        </is>
      </c>
      <c r="E2652" t="inlineStr">
        <is>
          <t>ÖSTERSUND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7184-2020</t>
        </is>
      </c>
      <c r="B2653" s="1" t="n">
        <v>43871</v>
      </c>
      <c r="C2653" s="1" t="n">
        <v>45225</v>
      </c>
      <c r="D2653" t="inlineStr">
        <is>
          <t>JÄMTLANDS LÄN</t>
        </is>
      </c>
      <c r="E2653" t="inlineStr">
        <is>
          <t>HÄRJEDALEN</t>
        </is>
      </c>
      <c r="G2653" t="n">
        <v>41.4</v>
      </c>
      <c r="H2653" t="n">
        <v>0</v>
      </c>
      <c r="I2653" t="n">
        <v>0</v>
      </c>
      <c r="J2653" t="n">
        <v>0</v>
      </c>
      <c r="K2653" t="n">
        <v>0</v>
      </c>
      <c r="L2653" t="n">
        <v>0</v>
      </c>
      <c r="M2653" t="n">
        <v>0</v>
      </c>
      <c r="N2653" t="n">
        <v>0</v>
      </c>
      <c r="O2653" t="n">
        <v>0</v>
      </c>
      <c r="P2653" t="n">
        <v>0</v>
      </c>
      <c r="Q2653" t="n">
        <v>0</v>
      </c>
      <c r="R2653" s="2" t="inlineStr"/>
    </row>
    <row r="2654" ht="15" customHeight="1">
      <c r="A2654" t="inlineStr">
        <is>
          <t>A 7228-2020</t>
        </is>
      </c>
      <c r="B2654" s="1" t="n">
        <v>43871</v>
      </c>
      <c r="C2654" s="1" t="n">
        <v>45225</v>
      </c>
      <c r="D2654" t="inlineStr">
        <is>
          <t>JÄMTLANDS LÄN</t>
        </is>
      </c>
      <c r="E2654" t="inlineStr">
        <is>
          <t>BERG</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7630-2020</t>
        </is>
      </c>
      <c r="B2655" s="1" t="n">
        <v>43871</v>
      </c>
      <c r="C2655" s="1" t="n">
        <v>45225</v>
      </c>
      <c r="D2655" t="inlineStr">
        <is>
          <t>JÄMTLANDS LÄN</t>
        </is>
      </c>
      <c r="E2655" t="inlineStr">
        <is>
          <t>STRÖMSUND</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7192-2020</t>
        </is>
      </c>
      <c r="B2656" s="1" t="n">
        <v>43871</v>
      </c>
      <c r="C2656" s="1" t="n">
        <v>45225</v>
      </c>
      <c r="D2656" t="inlineStr">
        <is>
          <t>JÄMTLANDS LÄN</t>
        </is>
      </c>
      <c r="E2656" t="inlineStr">
        <is>
          <t>STRÖMSUND</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7255-2020</t>
        </is>
      </c>
      <c r="B2657" s="1" t="n">
        <v>43871</v>
      </c>
      <c r="C2657" s="1" t="n">
        <v>45225</v>
      </c>
      <c r="D2657" t="inlineStr">
        <is>
          <t>JÄMTLANDS LÄN</t>
        </is>
      </c>
      <c r="E2657" t="inlineStr">
        <is>
          <t>ÖSTERSUND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7783-2020</t>
        </is>
      </c>
      <c r="B2658" s="1" t="n">
        <v>43872</v>
      </c>
      <c r="C2658" s="1" t="n">
        <v>45225</v>
      </c>
      <c r="D2658" t="inlineStr">
        <is>
          <t>JÄMTLANDS LÄN</t>
        </is>
      </c>
      <c r="E2658" t="inlineStr">
        <is>
          <t>BRÄCKE</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7782-2020</t>
        </is>
      </c>
      <c r="B2659" s="1" t="n">
        <v>43872</v>
      </c>
      <c r="C2659" s="1" t="n">
        <v>45225</v>
      </c>
      <c r="D2659" t="inlineStr">
        <is>
          <t>JÄMTLANDS LÄN</t>
        </is>
      </c>
      <c r="E2659" t="inlineStr">
        <is>
          <t>BRÄCKE</t>
        </is>
      </c>
      <c r="F2659" t="inlineStr">
        <is>
          <t>SCA</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7720-2020</t>
        </is>
      </c>
      <c r="B2660" s="1" t="n">
        <v>43872</v>
      </c>
      <c r="C2660" s="1" t="n">
        <v>45225</v>
      </c>
      <c r="D2660" t="inlineStr">
        <is>
          <t>JÄMTLANDS LÄN</t>
        </is>
      </c>
      <c r="E2660" t="inlineStr">
        <is>
          <t>RAGUNDA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7792-2020</t>
        </is>
      </c>
      <c r="B2661" s="1" t="n">
        <v>43872</v>
      </c>
      <c r="C2661" s="1" t="n">
        <v>45225</v>
      </c>
      <c r="D2661" t="inlineStr">
        <is>
          <t>JÄMTLANDS LÄN</t>
        </is>
      </c>
      <c r="E2661" t="inlineStr">
        <is>
          <t>BRÄCKE</t>
        </is>
      </c>
      <c r="F2661" t="inlineStr">
        <is>
          <t>SCA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7963-2020</t>
        </is>
      </c>
      <c r="B2662" s="1" t="n">
        <v>43872</v>
      </c>
      <c r="C2662" s="1" t="n">
        <v>45225</v>
      </c>
      <c r="D2662" t="inlineStr">
        <is>
          <t>JÄMTLANDS LÄN</t>
        </is>
      </c>
      <c r="E2662" t="inlineStr">
        <is>
          <t>STRÖMSUND</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7974-2020</t>
        </is>
      </c>
      <c r="B2663" s="1" t="n">
        <v>43873</v>
      </c>
      <c r="C2663" s="1" t="n">
        <v>45225</v>
      </c>
      <c r="D2663" t="inlineStr">
        <is>
          <t>JÄMTLANDS LÄN</t>
        </is>
      </c>
      <c r="E2663" t="inlineStr">
        <is>
          <t>STRÖMSUND</t>
        </is>
      </c>
      <c r="G2663" t="n">
        <v>24.1</v>
      </c>
      <c r="H2663" t="n">
        <v>0</v>
      </c>
      <c r="I2663" t="n">
        <v>0</v>
      </c>
      <c r="J2663" t="n">
        <v>0</v>
      </c>
      <c r="K2663" t="n">
        <v>0</v>
      </c>
      <c r="L2663" t="n">
        <v>0</v>
      </c>
      <c r="M2663" t="n">
        <v>0</v>
      </c>
      <c r="N2663" t="n">
        <v>0</v>
      </c>
      <c r="O2663" t="n">
        <v>0</v>
      </c>
      <c r="P2663" t="n">
        <v>0</v>
      </c>
      <c r="Q2663" t="n">
        <v>0</v>
      </c>
      <c r="R2663" s="2" t="inlineStr"/>
    </row>
    <row r="2664" ht="15" customHeight="1">
      <c r="A2664" t="inlineStr">
        <is>
          <t>A 8040-2020</t>
        </is>
      </c>
      <c r="B2664" s="1" t="n">
        <v>43873</v>
      </c>
      <c r="C2664" s="1" t="n">
        <v>45225</v>
      </c>
      <c r="D2664" t="inlineStr">
        <is>
          <t>JÄMTLANDS LÄN</t>
        </is>
      </c>
      <c r="E2664" t="inlineStr">
        <is>
          <t>RAGUNDA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8111-2020</t>
        </is>
      </c>
      <c r="B2665" s="1" t="n">
        <v>43874</v>
      </c>
      <c r="C2665" s="1" t="n">
        <v>45225</v>
      </c>
      <c r="D2665" t="inlineStr">
        <is>
          <t>JÄMTLANDS LÄN</t>
        </is>
      </c>
      <c r="E2665" t="inlineStr">
        <is>
          <t>HÄRJEDALEN</t>
        </is>
      </c>
      <c r="G2665" t="n">
        <v>15.4</v>
      </c>
      <c r="H2665" t="n">
        <v>0</v>
      </c>
      <c r="I2665" t="n">
        <v>0</v>
      </c>
      <c r="J2665" t="n">
        <v>0</v>
      </c>
      <c r="K2665" t="n">
        <v>0</v>
      </c>
      <c r="L2665" t="n">
        <v>0</v>
      </c>
      <c r="M2665" t="n">
        <v>0</v>
      </c>
      <c r="N2665" t="n">
        <v>0</v>
      </c>
      <c r="O2665" t="n">
        <v>0</v>
      </c>
      <c r="P2665" t="n">
        <v>0</v>
      </c>
      <c r="Q2665" t="n">
        <v>0</v>
      </c>
      <c r="R2665" s="2" t="inlineStr"/>
    </row>
    <row r="2666" ht="15" customHeight="1">
      <c r="A2666" t="inlineStr">
        <is>
          <t>A 8110-2020</t>
        </is>
      </c>
      <c r="B2666" s="1" t="n">
        <v>43874</v>
      </c>
      <c r="C2666" s="1" t="n">
        <v>45225</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8380-2020</t>
        </is>
      </c>
      <c r="B2667" s="1" t="n">
        <v>43874</v>
      </c>
      <c r="C2667" s="1" t="n">
        <v>45225</v>
      </c>
      <c r="D2667" t="inlineStr">
        <is>
          <t>JÄMTLANDS LÄN</t>
        </is>
      </c>
      <c r="E2667" t="inlineStr">
        <is>
          <t>KROKOM</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8762-2020</t>
        </is>
      </c>
      <c r="B2668" s="1" t="n">
        <v>43875</v>
      </c>
      <c r="C2668" s="1" t="n">
        <v>45225</v>
      </c>
      <c r="D2668" t="inlineStr">
        <is>
          <t>JÄMTLANDS LÄN</t>
        </is>
      </c>
      <c r="E2668" t="inlineStr">
        <is>
          <t>HÄRJEDALEN</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8401-2020</t>
        </is>
      </c>
      <c r="B2669" s="1" t="n">
        <v>43875</v>
      </c>
      <c r="C2669" s="1" t="n">
        <v>45225</v>
      </c>
      <c r="D2669" t="inlineStr">
        <is>
          <t>JÄMTLANDS LÄN</t>
        </is>
      </c>
      <c r="E2669" t="inlineStr">
        <is>
          <t>ÖSTERSUND</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8482-2020</t>
        </is>
      </c>
      <c r="B2670" s="1" t="n">
        <v>43875</v>
      </c>
      <c r="C2670" s="1" t="n">
        <v>45225</v>
      </c>
      <c r="D2670" t="inlineStr">
        <is>
          <t>JÄMTLANDS LÄN</t>
        </is>
      </c>
      <c r="E2670" t="inlineStr">
        <is>
          <t>STRÖMSUND</t>
        </is>
      </c>
      <c r="G2670" t="n">
        <v>25.5</v>
      </c>
      <c r="H2670" t="n">
        <v>0</v>
      </c>
      <c r="I2670" t="n">
        <v>0</v>
      </c>
      <c r="J2670" t="n">
        <v>0</v>
      </c>
      <c r="K2670" t="n">
        <v>0</v>
      </c>
      <c r="L2670" t="n">
        <v>0</v>
      </c>
      <c r="M2670" t="n">
        <v>0</v>
      </c>
      <c r="N2670" t="n">
        <v>0</v>
      </c>
      <c r="O2670" t="n">
        <v>0</v>
      </c>
      <c r="P2670" t="n">
        <v>0</v>
      </c>
      <c r="Q2670" t="n">
        <v>0</v>
      </c>
      <c r="R2670" s="2" t="inlineStr"/>
    </row>
    <row r="2671" ht="15" customHeight="1">
      <c r="A2671" t="inlineStr">
        <is>
          <t>A 8775-2020</t>
        </is>
      </c>
      <c r="B2671" s="1" t="n">
        <v>43878</v>
      </c>
      <c r="C2671" s="1" t="n">
        <v>45225</v>
      </c>
      <c r="D2671" t="inlineStr">
        <is>
          <t>JÄMTLANDS LÄN</t>
        </is>
      </c>
      <c r="E2671" t="inlineStr">
        <is>
          <t>STRÖMSUND</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8715-2020</t>
        </is>
      </c>
      <c r="B2672" s="1" t="n">
        <v>43878</v>
      </c>
      <c r="C2672" s="1" t="n">
        <v>45225</v>
      </c>
      <c r="D2672" t="inlineStr">
        <is>
          <t>JÄMTLANDS LÄN</t>
        </is>
      </c>
      <c r="E2672" t="inlineStr">
        <is>
          <t>BERG</t>
        </is>
      </c>
      <c r="G2672" t="n">
        <v>11.1</v>
      </c>
      <c r="H2672" t="n">
        <v>0</v>
      </c>
      <c r="I2672" t="n">
        <v>0</v>
      </c>
      <c r="J2672" t="n">
        <v>0</v>
      </c>
      <c r="K2672" t="n">
        <v>0</v>
      </c>
      <c r="L2672" t="n">
        <v>0</v>
      </c>
      <c r="M2672" t="n">
        <v>0</v>
      </c>
      <c r="N2672" t="n">
        <v>0</v>
      </c>
      <c r="O2672" t="n">
        <v>0</v>
      </c>
      <c r="P2672" t="n">
        <v>0</v>
      </c>
      <c r="Q2672" t="n">
        <v>0</v>
      </c>
      <c r="R2672" s="2" t="inlineStr"/>
    </row>
    <row r="2673" ht="15" customHeight="1">
      <c r="A2673" t="inlineStr">
        <is>
          <t>A 8908-2020</t>
        </is>
      </c>
      <c r="B2673" s="1" t="n">
        <v>43878</v>
      </c>
      <c r="C2673" s="1" t="n">
        <v>45225</v>
      </c>
      <c r="D2673" t="inlineStr">
        <is>
          <t>JÄMTLANDS LÄN</t>
        </is>
      </c>
      <c r="E2673" t="inlineStr">
        <is>
          <t>HÄRJEDALEN</t>
        </is>
      </c>
      <c r="G2673" t="n">
        <v>18.1</v>
      </c>
      <c r="H2673" t="n">
        <v>0</v>
      </c>
      <c r="I2673" t="n">
        <v>0</v>
      </c>
      <c r="J2673" t="n">
        <v>0</v>
      </c>
      <c r="K2673" t="n">
        <v>0</v>
      </c>
      <c r="L2673" t="n">
        <v>0</v>
      </c>
      <c r="M2673" t="n">
        <v>0</v>
      </c>
      <c r="N2673" t="n">
        <v>0</v>
      </c>
      <c r="O2673" t="n">
        <v>0</v>
      </c>
      <c r="P2673" t="n">
        <v>0</v>
      </c>
      <c r="Q2673" t="n">
        <v>0</v>
      </c>
      <c r="R2673" s="2" t="inlineStr"/>
    </row>
    <row r="2674" ht="15" customHeight="1">
      <c r="A2674" t="inlineStr">
        <is>
          <t>A 9064-2020</t>
        </is>
      </c>
      <c r="B2674" s="1" t="n">
        <v>43879</v>
      </c>
      <c r="C2674" s="1" t="n">
        <v>45225</v>
      </c>
      <c r="D2674" t="inlineStr">
        <is>
          <t>JÄMTLANDS LÄN</t>
        </is>
      </c>
      <c r="E2674" t="inlineStr">
        <is>
          <t>KROKOM</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9034-2020</t>
        </is>
      </c>
      <c r="B2675" s="1" t="n">
        <v>43879</v>
      </c>
      <c r="C2675" s="1" t="n">
        <v>45225</v>
      </c>
      <c r="D2675" t="inlineStr">
        <is>
          <t>JÄMTLANDS LÄN</t>
        </is>
      </c>
      <c r="E2675" t="inlineStr">
        <is>
          <t>HÄRJEDALEN</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9049-2020</t>
        </is>
      </c>
      <c r="B2676" s="1" t="n">
        <v>43879</v>
      </c>
      <c r="C2676" s="1" t="n">
        <v>45225</v>
      </c>
      <c r="D2676" t="inlineStr">
        <is>
          <t>JÄMTLANDS LÄN</t>
        </is>
      </c>
      <c r="E2676" t="inlineStr">
        <is>
          <t>KROKOM</t>
        </is>
      </c>
      <c r="G2676" t="n">
        <v>9.5</v>
      </c>
      <c r="H2676" t="n">
        <v>0</v>
      </c>
      <c r="I2676" t="n">
        <v>0</v>
      </c>
      <c r="J2676" t="n">
        <v>0</v>
      </c>
      <c r="K2676" t="n">
        <v>0</v>
      </c>
      <c r="L2676" t="n">
        <v>0</v>
      </c>
      <c r="M2676" t="n">
        <v>0</v>
      </c>
      <c r="N2676" t="n">
        <v>0</v>
      </c>
      <c r="O2676" t="n">
        <v>0</v>
      </c>
      <c r="P2676" t="n">
        <v>0</v>
      </c>
      <c r="Q2676" t="n">
        <v>0</v>
      </c>
      <c r="R2676" s="2" t="inlineStr"/>
    </row>
    <row r="2677" ht="15" customHeight="1">
      <c r="A2677" t="inlineStr">
        <is>
          <t>A 9091-2020</t>
        </is>
      </c>
      <c r="B2677" s="1" t="n">
        <v>43879</v>
      </c>
      <c r="C2677" s="1" t="n">
        <v>45225</v>
      </c>
      <c r="D2677" t="inlineStr">
        <is>
          <t>JÄMTLANDS LÄN</t>
        </is>
      </c>
      <c r="E2677" t="inlineStr">
        <is>
          <t>KROKOM</t>
        </is>
      </c>
      <c r="G2677" t="n">
        <v>13.4</v>
      </c>
      <c r="H2677" t="n">
        <v>0</v>
      </c>
      <c r="I2677" t="n">
        <v>0</v>
      </c>
      <c r="J2677" t="n">
        <v>0</v>
      </c>
      <c r="K2677" t="n">
        <v>0</v>
      </c>
      <c r="L2677" t="n">
        <v>0</v>
      </c>
      <c r="M2677" t="n">
        <v>0</v>
      </c>
      <c r="N2677" t="n">
        <v>0</v>
      </c>
      <c r="O2677" t="n">
        <v>0</v>
      </c>
      <c r="P2677" t="n">
        <v>0</v>
      </c>
      <c r="Q2677" t="n">
        <v>0</v>
      </c>
      <c r="R2677" s="2" t="inlineStr"/>
    </row>
    <row r="2678" ht="15" customHeight="1">
      <c r="A2678" t="inlineStr">
        <is>
          <t>A 9412-2020</t>
        </is>
      </c>
      <c r="B2678" s="1" t="n">
        <v>43880</v>
      </c>
      <c r="C2678" s="1" t="n">
        <v>45225</v>
      </c>
      <c r="D2678" t="inlineStr">
        <is>
          <t>JÄMTLANDS LÄN</t>
        </is>
      </c>
      <c r="E2678" t="inlineStr">
        <is>
          <t>KROKOM</t>
        </is>
      </c>
      <c r="G2678" t="n">
        <v>12.1</v>
      </c>
      <c r="H2678" t="n">
        <v>0</v>
      </c>
      <c r="I2678" t="n">
        <v>0</v>
      </c>
      <c r="J2678" t="n">
        <v>0</v>
      </c>
      <c r="K2678" t="n">
        <v>0</v>
      </c>
      <c r="L2678" t="n">
        <v>0</v>
      </c>
      <c r="M2678" t="n">
        <v>0</v>
      </c>
      <c r="N2678" t="n">
        <v>0</v>
      </c>
      <c r="O2678" t="n">
        <v>0</v>
      </c>
      <c r="P2678" t="n">
        <v>0</v>
      </c>
      <c r="Q2678" t="n">
        <v>0</v>
      </c>
      <c r="R2678" s="2" t="inlineStr"/>
    </row>
    <row r="2679" ht="15" customHeight="1">
      <c r="A2679" t="inlineStr">
        <is>
          <t>A 9527-2020</t>
        </is>
      </c>
      <c r="B2679" s="1" t="n">
        <v>43880</v>
      </c>
      <c r="C2679" s="1" t="n">
        <v>45225</v>
      </c>
      <c r="D2679" t="inlineStr">
        <is>
          <t>JÄMTLANDS LÄN</t>
        </is>
      </c>
      <c r="E2679" t="inlineStr">
        <is>
          <t>RAGUNDA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9627-2020</t>
        </is>
      </c>
      <c r="B2680" s="1" t="n">
        <v>43881</v>
      </c>
      <c r="C2680" s="1" t="n">
        <v>45225</v>
      </c>
      <c r="D2680" t="inlineStr">
        <is>
          <t>JÄMTLANDS LÄN</t>
        </is>
      </c>
      <c r="E2680" t="inlineStr">
        <is>
          <t>BERG</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9825-2020</t>
        </is>
      </c>
      <c r="B2681" s="1" t="n">
        <v>43881</v>
      </c>
      <c r="C2681" s="1" t="n">
        <v>45225</v>
      </c>
      <c r="D2681" t="inlineStr">
        <is>
          <t>JÄMTLANDS LÄN</t>
        </is>
      </c>
      <c r="E2681" t="inlineStr">
        <is>
          <t>BRÄCKE</t>
        </is>
      </c>
      <c r="F2681" t="inlineStr">
        <is>
          <t>SCA</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9670-2020</t>
        </is>
      </c>
      <c r="B2682" s="1" t="n">
        <v>43881</v>
      </c>
      <c r="C2682" s="1" t="n">
        <v>45225</v>
      </c>
      <c r="D2682" t="inlineStr">
        <is>
          <t>JÄMTLANDS LÄN</t>
        </is>
      </c>
      <c r="E2682" t="inlineStr">
        <is>
          <t>BERG</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9823-2020</t>
        </is>
      </c>
      <c r="B2683" s="1" t="n">
        <v>43881</v>
      </c>
      <c r="C2683" s="1" t="n">
        <v>45225</v>
      </c>
      <c r="D2683" t="inlineStr">
        <is>
          <t>JÄMTLANDS LÄN</t>
        </is>
      </c>
      <c r="E2683" t="inlineStr">
        <is>
          <t>RAGUNDA</t>
        </is>
      </c>
      <c r="F2683" t="inlineStr">
        <is>
          <t>SCA</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9962-2020</t>
        </is>
      </c>
      <c r="B2684" s="1" t="n">
        <v>43882</v>
      </c>
      <c r="C2684" s="1" t="n">
        <v>45225</v>
      </c>
      <c r="D2684" t="inlineStr">
        <is>
          <t>JÄMTLANDS LÄN</t>
        </is>
      </c>
      <c r="E2684" t="inlineStr">
        <is>
          <t>RAGUNDA</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10057-2020</t>
        </is>
      </c>
      <c r="B2685" s="1" t="n">
        <v>43882</v>
      </c>
      <c r="C2685" s="1" t="n">
        <v>45225</v>
      </c>
      <c r="D2685" t="inlineStr">
        <is>
          <t>JÄMTLANDS LÄN</t>
        </is>
      </c>
      <c r="E2685" t="inlineStr">
        <is>
          <t>STRÖMSUND</t>
        </is>
      </c>
      <c r="G2685" t="n">
        <v>10.4</v>
      </c>
      <c r="H2685" t="n">
        <v>0</v>
      </c>
      <c r="I2685" t="n">
        <v>0</v>
      </c>
      <c r="J2685" t="n">
        <v>0</v>
      </c>
      <c r="K2685" t="n">
        <v>0</v>
      </c>
      <c r="L2685" t="n">
        <v>0</v>
      </c>
      <c r="M2685" t="n">
        <v>0</v>
      </c>
      <c r="N2685" t="n">
        <v>0</v>
      </c>
      <c r="O2685" t="n">
        <v>0</v>
      </c>
      <c r="P2685" t="n">
        <v>0</v>
      </c>
      <c r="Q2685" t="n">
        <v>0</v>
      </c>
      <c r="R2685" s="2" t="inlineStr"/>
    </row>
    <row r="2686" ht="15" customHeight="1">
      <c r="A2686" t="inlineStr">
        <is>
          <t>A 10206-2020</t>
        </is>
      </c>
      <c r="B2686" s="1" t="n">
        <v>43885</v>
      </c>
      <c r="C2686" s="1" t="n">
        <v>45225</v>
      </c>
      <c r="D2686" t="inlineStr">
        <is>
          <t>JÄMTLANDS LÄN</t>
        </is>
      </c>
      <c r="E2686" t="inlineStr">
        <is>
          <t>KROKOM</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10642-2020</t>
        </is>
      </c>
      <c r="B2687" s="1" t="n">
        <v>43887</v>
      </c>
      <c r="C2687" s="1" t="n">
        <v>45225</v>
      </c>
      <c r="D2687" t="inlineStr">
        <is>
          <t>JÄMTLANDS LÄN</t>
        </is>
      </c>
      <c r="E2687" t="inlineStr">
        <is>
          <t>RAGUNDA</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10180-2020</t>
        </is>
      </c>
      <c r="B2688" s="1" t="n">
        <v>43887</v>
      </c>
      <c r="C2688" s="1" t="n">
        <v>45225</v>
      </c>
      <c r="D2688" t="inlineStr">
        <is>
          <t>JÄMTLANDS LÄN</t>
        </is>
      </c>
      <c r="E2688" t="inlineStr">
        <is>
          <t>KROKOM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10715-2020</t>
        </is>
      </c>
      <c r="B2689" s="1" t="n">
        <v>43888</v>
      </c>
      <c r="C2689" s="1" t="n">
        <v>45225</v>
      </c>
      <c r="D2689" t="inlineStr">
        <is>
          <t>JÄMTLANDS LÄN</t>
        </is>
      </c>
      <c r="E2689" t="inlineStr">
        <is>
          <t>BERG</t>
        </is>
      </c>
      <c r="G2689" t="n">
        <v>6.4</v>
      </c>
      <c r="H2689" t="n">
        <v>0</v>
      </c>
      <c r="I2689" t="n">
        <v>0</v>
      </c>
      <c r="J2689" t="n">
        <v>0</v>
      </c>
      <c r="K2689" t="n">
        <v>0</v>
      </c>
      <c r="L2689" t="n">
        <v>0</v>
      </c>
      <c r="M2689" t="n">
        <v>0</v>
      </c>
      <c r="N2689" t="n">
        <v>0</v>
      </c>
      <c r="O2689" t="n">
        <v>0</v>
      </c>
      <c r="P2689" t="n">
        <v>0</v>
      </c>
      <c r="Q2689" t="n">
        <v>0</v>
      </c>
      <c r="R2689" s="2" t="inlineStr"/>
    </row>
    <row r="2690" ht="15" customHeight="1">
      <c r="A2690" t="inlineStr">
        <is>
          <t>A 11021-2020</t>
        </is>
      </c>
      <c r="B2690" s="1" t="n">
        <v>43889</v>
      </c>
      <c r="C2690" s="1" t="n">
        <v>45225</v>
      </c>
      <c r="D2690" t="inlineStr">
        <is>
          <t>JÄMTLANDS LÄN</t>
        </is>
      </c>
      <c r="E2690" t="inlineStr">
        <is>
          <t>KROKOM</t>
        </is>
      </c>
      <c r="G2690" t="n">
        <v>14.3</v>
      </c>
      <c r="H2690" t="n">
        <v>0</v>
      </c>
      <c r="I2690" t="n">
        <v>0</v>
      </c>
      <c r="J2690" t="n">
        <v>0</v>
      </c>
      <c r="K2690" t="n">
        <v>0</v>
      </c>
      <c r="L2690" t="n">
        <v>0</v>
      </c>
      <c r="M2690" t="n">
        <v>0</v>
      </c>
      <c r="N2690" t="n">
        <v>0</v>
      </c>
      <c r="O2690" t="n">
        <v>0</v>
      </c>
      <c r="P2690" t="n">
        <v>0</v>
      </c>
      <c r="Q2690" t="n">
        <v>0</v>
      </c>
      <c r="R2690" s="2" t="inlineStr"/>
    </row>
    <row r="2691" ht="15" customHeight="1">
      <c r="A2691" t="inlineStr">
        <is>
          <t>A 11500-2020</t>
        </is>
      </c>
      <c r="B2691" s="1" t="n">
        <v>43893</v>
      </c>
      <c r="C2691" s="1" t="n">
        <v>45225</v>
      </c>
      <c r="D2691" t="inlineStr">
        <is>
          <t>JÄMTLANDS LÄN</t>
        </is>
      </c>
      <c r="E2691" t="inlineStr">
        <is>
          <t>KROKOM</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11905-2020</t>
        </is>
      </c>
      <c r="B2692" s="1" t="n">
        <v>43894</v>
      </c>
      <c r="C2692" s="1" t="n">
        <v>45225</v>
      </c>
      <c r="D2692" t="inlineStr">
        <is>
          <t>JÄMTLANDS LÄN</t>
        </is>
      </c>
      <c r="E2692" t="inlineStr">
        <is>
          <t>HÄRJEDALEN</t>
        </is>
      </c>
      <c r="F2692" t="inlineStr">
        <is>
          <t>Holmen skog AB</t>
        </is>
      </c>
      <c r="G2692" t="n">
        <v>10.3</v>
      </c>
      <c r="H2692" t="n">
        <v>0</v>
      </c>
      <c r="I2692" t="n">
        <v>0</v>
      </c>
      <c r="J2692" t="n">
        <v>0</v>
      </c>
      <c r="K2692" t="n">
        <v>0</v>
      </c>
      <c r="L2692" t="n">
        <v>0</v>
      </c>
      <c r="M2692" t="n">
        <v>0</v>
      </c>
      <c r="N2692" t="n">
        <v>0</v>
      </c>
      <c r="O2692" t="n">
        <v>0</v>
      </c>
      <c r="P2692" t="n">
        <v>0</v>
      </c>
      <c r="Q2692" t="n">
        <v>0</v>
      </c>
      <c r="R2692" s="2" t="inlineStr"/>
    </row>
    <row r="2693" ht="15" customHeight="1">
      <c r="A2693" t="inlineStr">
        <is>
          <t>A 11788-2020</t>
        </is>
      </c>
      <c r="B2693" s="1" t="n">
        <v>43894</v>
      </c>
      <c r="C2693" s="1" t="n">
        <v>45225</v>
      </c>
      <c r="D2693" t="inlineStr">
        <is>
          <t>JÄMTLANDS LÄN</t>
        </is>
      </c>
      <c r="E2693" t="inlineStr">
        <is>
          <t>BERG</t>
        </is>
      </c>
      <c r="F2693" t="inlineStr">
        <is>
          <t>Holmen skog AB</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11825-2020</t>
        </is>
      </c>
      <c r="B2694" s="1" t="n">
        <v>43894</v>
      </c>
      <c r="C2694" s="1" t="n">
        <v>45225</v>
      </c>
      <c r="D2694" t="inlineStr">
        <is>
          <t>JÄMTLANDS LÄN</t>
        </is>
      </c>
      <c r="E2694" t="inlineStr">
        <is>
          <t>BERG</t>
        </is>
      </c>
      <c r="F2694" t="inlineStr">
        <is>
          <t>Holmen skog AB</t>
        </is>
      </c>
      <c r="G2694" t="n">
        <v>17.7</v>
      </c>
      <c r="H2694" t="n">
        <v>0</v>
      </c>
      <c r="I2694" t="n">
        <v>0</v>
      </c>
      <c r="J2694" t="n">
        <v>0</v>
      </c>
      <c r="K2694" t="n">
        <v>0</v>
      </c>
      <c r="L2694" t="n">
        <v>0</v>
      </c>
      <c r="M2694" t="n">
        <v>0</v>
      </c>
      <c r="N2694" t="n">
        <v>0</v>
      </c>
      <c r="O2694" t="n">
        <v>0</v>
      </c>
      <c r="P2694" t="n">
        <v>0</v>
      </c>
      <c r="Q2694" t="n">
        <v>0</v>
      </c>
      <c r="R2694" s="2" t="inlineStr"/>
    </row>
    <row r="2695" ht="15" customHeight="1">
      <c r="A2695" t="inlineStr">
        <is>
          <t>A 13367-2020</t>
        </is>
      </c>
      <c r="B2695" s="1" t="n">
        <v>43894</v>
      </c>
      <c r="C2695" s="1" t="n">
        <v>45225</v>
      </c>
      <c r="D2695" t="inlineStr">
        <is>
          <t>JÄMTLANDS LÄN</t>
        </is>
      </c>
      <c r="E2695" t="inlineStr">
        <is>
          <t>KROKOM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11731-2020</t>
        </is>
      </c>
      <c r="B2696" s="1" t="n">
        <v>43894</v>
      </c>
      <c r="C2696" s="1" t="n">
        <v>45225</v>
      </c>
      <c r="D2696" t="inlineStr">
        <is>
          <t>JÄMTLANDS LÄN</t>
        </is>
      </c>
      <c r="E2696" t="inlineStr">
        <is>
          <t>HÄRJEDALEN</t>
        </is>
      </c>
      <c r="F2696" t="inlineStr">
        <is>
          <t>Holmen skog AB</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11816-2020</t>
        </is>
      </c>
      <c r="B2697" s="1" t="n">
        <v>43894</v>
      </c>
      <c r="C2697" s="1" t="n">
        <v>45225</v>
      </c>
      <c r="D2697" t="inlineStr">
        <is>
          <t>JÄMTLANDS LÄN</t>
        </is>
      </c>
      <c r="E2697" t="inlineStr">
        <is>
          <t>HÄRJEDALEN</t>
        </is>
      </c>
      <c r="F2697" t="inlineStr">
        <is>
          <t>Holmen skog AB</t>
        </is>
      </c>
      <c r="G2697" t="n">
        <v>20.4</v>
      </c>
      <c r="H2697" t="n">
        <v>0</v>
      </c>
      <c r="I2697" t="n">
        <v>0</v>
      </c>
      <c r="J2697" t="n">
        <v>0</v>
      </c>
      <c r="K2697" t="n">
        <v>0</v>
      </c>
      <c r="L2697" t="n">
        <v>0</v>
      </c>
      <c r="M2697" t="n">
        <v>0</v>
      </c>
      <c r="N2697" t="n">
        <v>0</v>
      </c>
      <c r="O2697" t="n">
        <v>0</v>
      </c>
      <c r="P2697" t="n">
        <v>0</v>
      </c>
      <c r="Q2697" t="n">
        <v>0</v>
      </c>
      <c r="R2697" s="2" t="inlineStr"/>
    </row>
    <row r="2698" ht="15" customHeight="1">
      <c r="A2698" t="inlineStr">
        <is>
          <t>A 11828-2020</t>
        </is>
      </c>
      <c r="B2698" s="1" t="n">
        <v>43894</v>
      </c>
      <c r="C2698" s="1" t="n">
        <v>45225</v>
      </c>
      <c r="D2698" t="inlineStr">
        <is>
          <t>JÄMTLANDS LÄN</t>
        </is>
      </c>
      <c r="E2698" t="inlineStr">
        <is>
          <t>HÄRJEDALEN</t>
        </is>
      </c>
      <c r="F2698" t="inlineStr">
        <is>
          <t>Holmen skog AB</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11885-2020</t>
        </is>
      </c>
      <c r="B2699" s="1" t="n">
        <v>43894</v>
      </c>
      <c r="C2699" s="1" t="n">
        <v>45225</v>
      </c>
      <c r="D2699" t="inlineStr">
        <is>
          <t>JÄMTLANDS LÄN</t>
        </is>
      </c>
      <c r="E2699" t="inlineStr">
        <is>
          <t>HÄRJEDALEN</t>
        </is>
      </c>
      <c r="F2699" t="inlineStr">
        <is>
          <t>Holmen skog AB</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11785-2020</t>
        </is>
      </c>
      <c r="B2700" s="1" t="n">
        <v>43894</v>
      </c>
      <c r="C2700" s="1" t="n">
        <v>45225</v>
      </c>
      <c r="D2700" t="inlineStr">
        <is>
          <t>JÄMTLANDS LÄN</t>
        </is>
      </c>
      <c r="E2700" t="inlineStr">
        <is>
          <t>BERG</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11818-2020</t>
        </is>
      </c>
      <c r="B2701" s="1" t="n">
        <v>43894</v>
      </c>
      <c r="C2701" s="1" t="n">
        <v>45225</v>
      </c>
      <c r="D2701" t="inlineStr">
        <is>
          <t>JÄMTLANDS LÄN</t>
        </is>
      </c>
      <c r="E2701" t="inlineStr">
        <is>
          <t>HÄRJEDALEN</t>
        </is>
      </c>
      <c r="F2701" t="inlineStr">
        <is>
          <t>Holmen skog AB</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11890-2020</t>
        </is>
      </c>
      <c r="B2702" s="1" t="n">
        <v>43894</v>
      </c>
      <c r="C2702" s="1" t="n">
        <v>45225</v>
      </c>
      <c r="D2702" t="inlineStr">
        <is>
          <t>JÄMTLANDS LÄN</t>
        </is>
      </c>
      <c r="E2702" t="inlineStr">
        <is>
          <t>BERG</t>
        </is>
      </c>
      <c r="F2702" t="inlineStr">
        <is>
          <t>Holmen skog AB</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13604-2020</t>
        </is>
      </c>
      <c r="B2703" s="1" t="n">
        <v>43895</v>
      </c>
      <c r="C2703" s="1" t="n">
        <v>45225</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12202-2020</t>
        </is>
      </c>
      <c r="B2704" s="1" t="n">
        <v>43895</v>
      </c>
      <c r="C2704" s="1" t="n">
        <v>45225</v>
      </c>
      <c r="D2704" t="inlineStr">
        <is>
          <t>JÄMTLANDS LÄN</t>
        </is>
      </c>
      <c r="E2704" t="inlineStr">
        <is>
          <t>ÖSTERSUND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12398-2020</t>
        </is>
      </c>
      <c r="B2705" s="1" t="n">
        <v>43896</v>
      </c>
      <c r="C2705" s="1" t="n">
        <v>45225</v>
      </c>
      <c r="D2705" t="inlineStr">
        <is>
          <t>JÄMTLANDS LÄN</t>
        </is>
      </c>
      <c r="E2705" t="inlineStr">
        <is>
          <t>HÄRJEDALEN</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13588-2020</t>
        </is>
      </c>
      <c r="B2706" s="1" t="n">
        <v>43896</v>
      </c>
      <c r="C2706" s="1" t="n">
        <v>45225</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12410-2020</t>
        </is>
      </c>
      <c r="B2707" s="1" t="n">
        <v>43896</v>
      </c>
      <c r="C2707" s="1" t="n">
        <v>45225</v>
      </c>
      <c r="D2707" t="inlineStr">
        <is>
          <t>JÄMTLANDS LÄN</t>
        </is>
      </c>
      <c r="E2707" t="inlineStr">
        <is>
          <t>HÄRJEDALEN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12519-2020</t>
        </is>
      </c>
      <c r="B2708" s="1" t="n">
        <v>43896</v>
      </c>
      <c r="C2708" s="1" t="n">
        <v>45225</v>
      </c>
      <c r="D2708" t="inlineStr">
        <is>
          <t>JÄMTLANDS LÄN</t>
        </is>
      </c>
      <c r="E2708" t="inlineStr">
        <is>
          <t>RAGUNDA</t>
        </is>
      </c>
      <c r="F2708" t="inlineStr">
        <is>
          <t>SCA</t>
        </is>
      </c>
      <c r="G2708" t="n">
        <v>3.1</v>
      </c>
      <c r="H2708" t="n">
        <v>0</v>
      </c>
      <c r="I2708" t="n">
        <v>0</v>
      </c>
      <c r="J2708" t="n">
        <v>0</v>
      </c>
      <c r="K2708" t="n">
        <v>0</v>
      </c>
      <c r="L2708" t="n">
        <v>0</v>
      </c>
      <c r="M2708" t="n">
        <v>0</v>
      </c>
      <c r="N2708" t="n">
        <v>0</v>
      </c>
      <c r="O2708" t="n">
        <v>0</v>
      </c>
      <c r="P2708" t="n">
        <v>0</v>
      </c>
      <c r="Q2708" t="n">
        <v>0</v>
      </c>
      <c r="R2708" s="2" t="inlineStr"/>
      <c r="U2708">
        <f>HYPERLINK("https://klasma.github.io/Logging_2303/knärot/A 12519-2020 karta knärot.png", "A 12519-2020")</f>
        <v/>
      </c>
      <c r="V2708">
        <f>HYPERLINK("https://klasma.github.io/Logging_2303/klagomål/A 12519-2020 FSC-klagomål.docx", "A 12519-2020")</f>
        <v/>
      </c>
      <c r="W2708">
        <f>HYPERLINK("https://klasma.github.io/Logging_2303/klagomålsmail/A 12519-2020 FSC-klagomål mail.docx", "A 12519-2020")</f>
        <v/>
      </c>
      <c r="X2708">
        <f>HYPERLINK("https://klasma.github.io/Logging_2303/tillsyn/A 12519-2020 tillsynsbegäran.docx", "A 12519-2020")</f>
        <v/>
      </c>
      <c r="Y2708">
        <f>HYPERLINK("https://klasma.github.io/Logging_2303/tillsynsmail/A 12519-2020 tillsynsbegäran mail.docx", "A 12519-2020")</f>
        <v/>
      </c>
    </row>
    <row r="2709" ht="15" customHeight="1">
      <c r="A2709" t="inlineStr">
        <is>
          <t>A 12609-2020</t>
        </is>
      </c>
      <c r="B2709" s="1" t="n">
        <v>43899</v>
      </c>
      <c r="C2709" s="1" t="n">
        <v>45225</v>
      </c>
      <c r="D2709" t="inlineStr">
        <is>
          <t>JÄMTLANDS LÄN</t>
        </is>
      </c>
      <c r="E2709" t="inlineStr">
        <is>
          <t>STRÖMSUND</t>
        </is>
      </c>
      <c r="F2709" t="inlineStr">
        <is>
          <t>Kyrkan</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12908-2020</t>
        </is>
      </c>
      <c r="B2710" s="1" t="n">
        <v>43900</v>
      </c>
      <c r="C2710" s="1" t="n">
        <v>45225</v>
      </c>
      <c r="D2710" t="inlineStr">
        <is>
          <t>JÄMTLANDS LÄN</t>
        </is>
      </c>
      <c r="E2710" t="inlineStr">
        <is>
          <t>KROKOM</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13057-2020</t>
        </is>
      </c>
      <c r="B2711" s="1" t="n">
        <v>43900</v>
      </c>
      <c r="C2711" s="1" t="n">
        <v>45225</v>
      </c>
      <c r="D2711" t="inlineStr">
        <is>
          <t>JÄMTLANDS LÄN</t>
        </is>
      </c>
      <c r="E2711" t="inlineStr">
        <is>
          <t>RAGUNDA</t>
        </is>
      </c>
      <c r="G2711" t="n">
        <v>10.8</v>
      </c>
      <c r="H2711" t="n">
        <v>0</v>
      </c>
      <c r="I2711" t="n">
        <v>0</v>
      </c>
      <c r="J2711" t="n">
        <v>0</v>
      </c>
      <c r="K2711" t="n">
        <v>0</v>
      </c>
      <c r="L2711" t="n">
        <v>0</v>
      </c>
      <c r="M2711" t="n">
        <v>0</v>
      </c>
      <c r="N2711" t="n">
        <v>0</v>
      </c>
      <c r="O2711" t="n">
        <v>0</v>
      </c>
      <c r="P2711" t="n">
        <v>0</v>
      </c>
      <c r="Q2711" t="n">
        <v>0</v>
      </c>
      <c r="R2711" s="2" t="inlineStr"/>
    </row>
    <row r="2712" ht="15" customHeight="1">
      <c r="A2712" t="inlineStr">
        <is>
          <t>A 13502-2020</t>
        </is>
      </c>
      <c r="B2712" s="1" t="n">
        <v>43900</v>
      </c>
      <c r="C2712" s="1" t="n">
        <v>45225</v>
      </c>
      <c r="D2712" t="inlineStr">
        <is>
          <t>JÄMTLANDS LÄN</t>
        </is>
      </c>
      <c r="E2712" t="inlineStr">
        <is>
          <t>KROKOM</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12898-2020</t>
        </is>
      </c>
      <c r="B2713" s="1" t="n">
        <v>43900</v>
      </c>
      <c r="C2713" s="1" t="n">
        <v>45225</v>
      </c>
      <c r="D2713" t="inlineStr">
        <is>
          <t>JÄMTLANDS LÄN</t>
        </is>
      </c>
      <c r="E2713" t="inlineStr">
        <is>
          <t>HÄRJEDALEN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12914-2020</t>
        </is>
      </c>
      <c r="B2714" s="1" t="n">
        <v>43900</v>
      </c>
      <c r="C2714" s="1" t="n">
        <v>45225</v>
      </c>
      <c r="D2714" t="inlineStr">
        <is>
          <t>JÄMTLANDS LÄN</t>
        </is>
      </c>
      <c r="E2714" t="inlineStr">
        <is>
          <t>KROKOM</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14259-2020</t>
        </is>
      </c>
      <c r="B2715" s="1" t="n">
        <v>43901</v>
      </c>
      <c r="C2715" s="1" t="n">
        <v>45225</v>
      </c>
      <c r="D2715" t="inlineStr">
        <is>
          <t>JÄMTLANDS LÄN</t>
        </is>
      </c>
      <c r="E2715" t="inlineStr">
        <is>
          <t>STRÖMSUND</t>
        </is>
      </c>
      <c r="G2715" t="n">
        <v>17.8</v>
      </c>
      <c r="H2715" t="n">
        <v>0</v>
      </c>
      <c r="I2715" t="n">
        <v>0</v>
      </c>
      <c r="J2715" t="n">
        <v>0</v>
      </c>
      <c r="K2715" t="n">
        <v>0</v>
      </c>
      <c r="L2715" t="n">
        <v>0</v>
      </c>
      <c r="M2715" t="n">
        <v>0</v>
      </c>
      <c r="N2715" t="n">
        <v>0</v>
      </c>
      <c r="O2715" t="n">
        <v>0</v>
      </c>
      <c r="P2715" t="n">
        <v>0</v>
      </c>
      <c r="Q2715" t="n">
        <v>0</v>
      </c>
      <c r="R2715" s="2" t="inlineStr"/>
    </row>
    <row r="2716" ht="15" customHeight="1">
      <c r="A2716" t="inlineStr">
        <is>
          <t>A 13241-2020</t>
        </is>
      </c>
      <c r="B2716" s="1" t="n">
        <v>43901</v>
      </c>
      <c r="C2716" s="1" t="n">
        <v>45225</v>
      </c>
      <c r="D2716" t="inlineStr">
        <is>
          <t>JÄMTLANDS LÄN</t>
        </is>
      </c>
      <c r="E2716" t="inlineStr">
        <is>
          <t>STRÖMSUND</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13264-2020</t>
        </is>
      </c>
      <c r="B2717" s="1" t="n">
        <v>43901</v>
      </c>
      <c r="C2717" s="1" t="n">
        <v>45225</v>
      </c>
      <c r="D2717" t="inlineStr">
        <is>
          <t>JÄMTLANDS LÄN</t>
        </is>
      </c>
      <c r="E2717" t="inlineStr">
        <is>
          <t>ÖSTERSUND</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13202-2020</t>
        </is>
      </c>
      <c r="B2718" s="1" t="n">
        <v>43901</v>
      </c>
      <c r="C2718" s="1" t="n">
        <v>45225</v>
      </c>
      <c r="D2718" t="inlineStr">
        <is>
          <t>JÄMTLANDS LÄN</t>
        </is>
      </c>
      <c r="E2718" t="inlineStr">
        <is>
          <t>RAGUNDA</t>
        </is>
      </c>
      <c r="G2718" t="n">
        <v>6.9</v>
      </c>
      <c r="H2718" t="n">
        <v>0</v>
      </c>
      <c r="I2718" t="n">
        <v>0</v>
      </c>
      <c r="J2718" t="n">
        <v>0</v>
      </c>
      <c r="K2718" t="n">
        <v>0</v>
      </c>
      <c r="L2718" t="n">
        <v>0</v>
      </c>
      <c r="M2718" t="n">
        <v>0</v>
      </c>
      <c r="N2718" t="n">
        <v>0</v>
      </c>
      <c r="O2718" t="n">
        <v>0</v>
      </c>
      <c r="P2718" t="n">
        <v>0</v>
      </c>
      <c r="Q2718" t="n">
        <v>0</v>
      </c>
      <c r="R2718" s="2" t="inlineStr"/>
    </row>
    <row r="2719" ht="15" customHeight="1">
      <c r="A2719" t="inlineStr">
        <is>
          <t>A 13233-2020</t>
        </is>
      </c>
      <c r="B2719" s="1" t="n">
        <v>43901</v>
      </c>
      <c r="C2719" s="1" t="n">
        <v>45225</v>
      </c>
      <c r="D2719" t="inlineStr">
        <is>
          <t>JÄMTLANDS LÄN</t>
        </is>
      </c>
      <c r="E2719" t="inlineStr">
        <is>
          <t>STRÖMSUND</t>
        </is>
      </c>
      <c r="G2719" t="n">
        <v>6.9</v>
      </c>
      <c r="H2719" t="n">
        <v>0</v>
      </c>
      <c r="I2719" t="n">
        <v>0</v>
      </c>
      <c r="J2719" t="n">
        <v>0</v>
      </c>
      <c r="K2719" t="n">
        <v>0</v>
      </c>
      <c r="L2719" t="n">
        <v>0</v>
      </c>
      <c r="M2719" t="n">
        <v>0</v>
      </c>
      <c r="N2719" t="n">
        <v>0</v>
      </c>
      <c r="O2719" t="n">
        <v>0</v>
      </c>
      <c r="P2719" t="n">
        <v>0</v>
      </c>
      <c r="Q2719" t="n">
        <v>0</v>
      </c>
      <c r="R2719" s="2" t="inlineStr"/>
    </row>
    <row r="2720" ht="15" customHeight="1">
      <c r="A2720" t="inlineStr">
        <is>
          <t>A 13402-2020</t>
        </is>
      </c>
      <c r="B2720" s="1" t="n">
        <v>43902</v>
      </c>
      <c r="C2720" s="1" t="n">
        <v>45225</v>
      </c>
      <c r="D2720" t="inlineStr">
        <is>
          <t>JÄMTLANDS LÄN</t>
        </is>
      </c>
      <c r="E2720" t="inlineStr">
        <is>
          <t>ÅRE</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13408-2020</t>
        </is>
      </c>
      <c r="B2721" s="1" t="n">
        <v>43902</v>
      </c>
      <c r="C2721" s="1" t="n">
        <v>45225</v>
      </c>
      <c r="D2721" t="inlineStr">
        <is>
          <t>JÄMTLANDS LÄN</t>
        </is>
      </c>
      <c r="E2721" t="inlineStr">
        <is>
          <t>ÅRE</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13563-2020</t>
        </is>
      </c>
      <c r="B2722" s="1" t="n">
        <v>43902</v>
      </c>
      <c r="C2722" s="1" t="n">
        <v>45225</v>
      </c>
      <c r="D2722" t="inlineStr">
        <is>
          <t>JÄMTLANDS LÄN</t>
        </is>
      </c>
      <c r="E2722" t="inlineStr">
        <is>
          <t>RAGUNDA</t>
        </is>
      </c>
      <c r="F2722" t="inlineStr">
        <is>
          <t>SCA</t>
        </is>
      </c>
      <c r="G2722" t="n">
        <v>6.2</v>
      </c>
      <c r="H2722" t="n">
        <v>0</v>
      </c>
      <c r="I2722" t="n">
        <v>0</v>
      </c>
      <c r="J2722" t="n">
        <v>0</v>
      </c>
      <c r="K2722" t="n">
        <v>0</v>
      </c>
      <c r="L2722" t="n">
        <v>0</v>
      </c>
      <c r="M2722" t="n">
        <v>0</v>
      </c>
      <c r="N2722" t="n">
        <v>0</v>
      </c>
      <c r="O2722" t="n">
        <v>0</v>
      </c>
      <c r="P2722" t="n">
        <v>0</v>
      </c>
      <c r="Q2722" t="n">
        <v>0</v>
      </c>
      <c r="R2722" s="2" t="inlineStr"/>
    </row>
    <row r="2723" ht="15" customHeight="1">
      <c r="A2723" t="inlineStr">
        <is>
          <t>A 14917-2020</t>
        </is>
      </c>
      <c r="B2723" s="1" t="n">
        <v>43906</v>
      </c>
      <c r="C2723" s="1" t="n">
        <v>45225</v>
      </c>
      <c r="D2723" t="inlineStr">
        <is>
          <t>JÄMTLANDS LÄN</t>
        </is>
      </c>
      <c r="E2723" t="inlineStr">
        <is>
          <t>ÖSTERSUND</t>
        </is>
      </c>
      <c r="G2723" t="n">
        <v>12.9</v>
      </c>
      <c r="H2723" t="n">
        <v>0</v>
      </c>
      <c r="I2723" t="n">
        <v>0</v>
      </c>
      <c r="J2723" t="n">
        <v>0</v>
      </c>
      <c r="K2723" t="n">
        <v>0</v>
      </c>
      <c r="L2723" t="n">
        <v>0</v>
      </c>
      <c r="M2723" t="n">
        <v>0</v>
      </c>
      <c r="N2723" t="n">
        <v>0</v>
      </c>
      <c r="O2723" t="n">
        <v>0</v>
      </c>
      <c r="P2723" t="n">
        <v>0</v>
      </c>
      <c r="Q2723" t="n">
        <v>0</v>
      </c>
      <c r="R2723" s="2" t="inlineStr"/>
    </row>
    <row r="2724" ht="15" customHeight="1">
      <c r="A2724" t="inlineStr">
        <is>
          <t>A 13890-2020</t>
        </is>
      </c>
      <c r="B2724" s="1" t="n">
        <v>43906</v>
      </c>
      <c r="C2724" s="1" t="n">
        <v>45225</v>
      </c>
      <c r="D2724" t="inlineStr">
        <is>
          <t>JÄMTLANDS LÄN</t>
        </is>
      </c>
      <c r="E2724" t="inlineStr">
        <is>
          <t>BRÄCKE</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14904-2020</t>
        </is>
      </c>
      <c r="B2725" s="1" t="n">
        <v>43906</v>
      </c>
      <c r="C2725" s="1" t="n">
        <v>45225</v>
      </c>
      <c r="D2725" t="inlineStr">
        <is>
          <t>JÄMTLANDS LÄN</t>
        </is>
      </c>
      <c r="E2725" t="inlineStr">
        <is>
          <t>STRÖMSUND</t>
        </is>
      </c>
      <c r="G2725" t="n">
        <v>7.5</v>
      </c>
      <c r="H2725" t="n">
        <v>0</v>
      </c>
      <c r="I2725" t="n">
        <v>0</v>
      </c>
      <c r="J2725" t="n">
        <v>0</v>
      </c>
      <c r="K2725" t="n">
        <v>0</v>
      </c>
      <c r="L2725" t="n">
        <v>0</v>
      </c>
      <c r="M2725" t="n">
        <v>0</v>
      </c>
      <c r="N2725" t="n">
        <v>0</v>
      </c>
      <c r="O2725" t="n">
        <v>0</v>
      </c>
      <c r="P2725" t="n">
        <v>0</v>
      </c>
      <c r="Q2725" t="n">
        <v>0</v>
      </c>
      <c r="R2725" s="2" t="inlineStr"/>
    </row>
    <row r="2726" ht="15" customHeight="1">
      <c r="A2726" t="inlineStr">
        <is>
          <t>A 14281-2020</t>
        </is>
      </c>
      <c r="B2726" s="1" t="n">
        <v>43907</v>
      </c>
      <c r="C2726" s="1" t="n">
        <v>45225</v>
      </c>
      <c r="D2726" t="inlineStr">
        <is>
          <t>JÄMTLANDS LÄN</t>
        </is>
      </c>
      <c r="E2726" t="inlineStr">
        <is>
          <t>KROKOM</t>
        </is>
      </c>
      <c r="G2726" t="n">
        <v>31.3</v>
      </c>
      <c r="H2726" t="n">
        <v>0</v>
      </c>
      <c r="I2726" t="n">
        <v>0</v>
      </c>
      <c r="J2726" t="n">
        <v>0</v>
      </c>
      <c r="K2726" t="n">
        <v>0</v>
      </c>
      <c r="L2726" t="n">
        <v>0</v>
      </c>
      <c r="M2726" t="n">
        <v>0</v>
      </c>
      <c r="N2726" t="n">
        <v>0</v>
      </c>
      <c r="O2726" t="n">
        <v>0</v>
      </c>
      <c r="P2726" t="n">
        <v>0</v>
      </c>
      <c r="Q2726" t="n">
        <v>0</v>
      </c>
      <c r="R2726" s="2" t="inlineStr"/>
    </row>
    <row r="2727" ht="15" customHeight="1">
      <c r="A2727" t="inlineStr">
        <is>
          <t>A 14285-2020</t>
        </is>
      </c>
      <c r="B2727" s="1" t="n">
        <v>43907</v>
      </c>
      <c r="C2727" s="1" t="n">
        <v>45225</v>
      </c>
      <c r="D2727" t="inlineStr">
        <is>
          <t>JÄMTLANDS LÄN</t>
        </is>
      </c>
      <c r="E2727" t="inlineStr">
        <is>
          <t>KROKOM</t>
        </is>
      </c>
      <c r="G2727" t="n">
        <v>13.9</v>
      </c>
      <c r="H2727" t="n">
        <v>0</v>
      </c>
      <c r="I2727" t="n">
        <v>0</v>
      </c>
      <c r="J2727" t="n">
        <v>0</v>
      </c>
      <c r="K2727" t="n">
        <v>0</v>
      </c>
      <c r="L2727" t="n">
        <v>0</v>
      </c>
      <c r="M2727" t="n">
        <v>0</v>
      </c>
      <c r="N2727" t="n">
        <v>0</v>
      </c>
      <c r="O2727" t="n">
        <v>0</v>
      </c>
      <c r="P2727" t="n">
        <v>0</v>
      </c>
      <c r="Q2727" t="n">
        <v>0</v>
      </c>
      <c r="R2727" s="2" t="inlineStr"/>
    </row>
    <row r="2728" ht="15" customHeight="1">
      <c r="A2728" t="inlineStr">
        <is>
          <t>A 14293-2020</t>
        </is>
      </c>
      <c r="B2728" s="1" t="n">
        <v>43907</v>
      </c>
      <c r="C2728" s="1" t="n">
        <v>45225</v>
      </c>
      <c r="D2728" t="inlineStr">
        <is>
          <t>JÄMTLANDS LÄN</t>
        </is>
      </c>
      <c r="E2728" t="inlineStr">
        <is>
          <t>RAGUNDA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15020-2020</t>
        </is>
      </c>
      <c r="B2729" s="1" t="n">
        <v>43907</v>
      </c>
      <c r="C2729" s="1" t="n">
        <v>45225</v>
      </c>
      <c r="D2729" t="inlineStr">
        <is>
          <t>JÄMTLANDS LÄN</t>
        </is>
      </c>
      <c r="E2729" t="inlineStr">
        <is>
          <t>HÄRJEDALEN</t>
        </is>
      </c>
      <c r="F2729" t="inlineStr">
        <is>
          <t>Sveaskog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15797-2020</t>
        </is>
      </c>
      <c r="B2730" s="1" t="n">
        <v>43909</v>
      </c>
      <c r="C2730" s="1" t="n">
        <v>45225</v>
      </c>
      <c r="D2730" t="inlineStr">
        <is>
          <t>JÄMTLANDS LÄN</t>
        </is>
      </c>
      <c r="E2730" t="inlineStr">
        <is>
          <t>ÖSTERSUND</t>
        </is>
      </c>
      <c r="G2730" t="n">
        <v>3.5</v>
      </c>
      <c r="H2730" t="n">
        <v>0</v>
      </c>
      <c r="I2730" t="n">
        <v>0</v>
      </c>
      <c r="J2730" t="n">
        <v>0</v>
      </c>
      <c r="K2730" t="n">
        <v>0</v>
      </c>
      <c r="L2730" t="n">
        <v>0</v>
      </c>
      <c r="M2730" t="n">
        <v>0</v>
      </c>
      <c r="N2730" t="n">
        <v>0</v>
      </c>
      <c r="O2730" t="n">
        <v>0</v>
      </c>
      <c r="P2730" t="n">
        <v>0</v>
      </c>
      <c r="Q2730" t="n">
        <v>0</v>
      </c>
      <c r="R2730" s="2" t="inlineStr"/>
    </row>
    <row r="2731" ht="15" customHeight="1">
      <c r="A2731" t="inlineStr">
        <is>
          <t>A 14753-2020</t>
        </is>
      </c>
      <c r="B2731" s="1" t="n">
        <v>43909</v>
      </c>
      <c r="C2731" s="1" t="n">
        <v>45225</v>
      </c>
      <c r="D2731" t="inlineStr">
        <is>
          <t>JÄMTLANDS LÄN</t>
        </is>
      </c>
      <c r="E2731" t="inlineStr">
        <is>
          <t>ÅRE</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14854-2020</t>
        </is>
      </c>
      <c r="B2732" s="1" t="n">
        <v>43909</v>
      </c>
      <c r="C2732" s="1" t="n">
        <v>45225</v>
      </c>
      <c r="D2732" t="inlineStr">
        <is>
          <t>JÄMTLANDS LÄN</t>
        </is>
      </c>
      <c r="E2732" t="inlineStr">
        <is>
          <t>BERG</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14903-2020</t>
        </is>
      </c>
      <c r="B2733" s="1" t="n">
        <v>43910</v>
      </c>
      <c r="C2733" s="1" t="n">
        <v>45225</v>
      </c>
      <c r="D2733" t="inlineStr">
        <is>
          <t>JÄMTLANDS LÄN</t>
        </is>
      </c>
      <c r="E2733" t="inlineStr">
        <is>
          <t>ÖSTERSUND</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15118-2020</t>
        </is>
      </c>
      <c r="B2734" s="1" t="n">
        <v>43910</v>
      </c>
      <c r="C2734" s="1" t="n">
        <v>45225</v>
      </c>
      <c r="D2734" t="inlineStr">
        <is>
          <t>JÄMTLANDS LÄN</t>
        </is>
      </c>
      <c r="E2734" t="inlineStr">
        <is>
          <t>RAGUNDA</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15117-2020</t>
        </is>
      </c>
      <c r="B2735" s="1" t="n">
        <v>43910</v>
      </c>
      <c r="C2735" s="1" t="n">
        <v>45225</v>
      </c>
      <c r="D2735" t="inlineStr">
        <is>
          <t>JÄMTLANDS LÄN</t>
        </is>
      </c>
      <c r="E2735" t="inlineStr">
        <is>
          <t>RAGUNDA</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15405-2020</t>
        </is>
      </c>
      <c r="B2736" s="1" t="n">
        <v>43913</v>
      </c>
      <c r="C2736" s="1" t="n">
        <v>45225</v>
      </c>
      <c r="D2736" t="inlineStr">
        <is>
          <t>JÄMTLANDS LÄN</t>
        </is>
      </c>
      <c r="E2736" t="inlineStr">
        <is>
          <t>BRÄCKE</t>
        </is>
      </c>
      <c r="F2736" t="inlineStr">
        <is>
          <t>SCA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15345-2020</t>
        </is>
      </c>
      <c r="B2737" s="1" t="n">
        <v>43913</v>
      </c>
      <c r="C2737" s="1" t="n">
        <v>45225</v>
      </c>
      <c r="D2737" t="inlineStr">
        <is>
          <t>JÄMTLANDS LÄN</t>
        </is>
      </c>
      <c r="E2737" t="inlineStr">
        <is>
          <t>RAGUNDA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15404-2020</t>
        </is>
      </c>
      <c r="B2738" s="1" t="n">
        <v>43913</v>
      </c>
      <c r="C2738" s="1" t="n">
        <v>45225</v>
      </c>
      <c r="D2738" t="inlineStr">
        <is>
          <t>JÄMTLANDS LÄN</t>
        </is>
      </c>
      <c r="E2738" t="inlineStr">
        <is>
          <t>BRÄCKE</t>
        </is>
      </c>
      <c r="F2738" t="inlineStr">
        <is>
          <t>SCA</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15315-2020</t>
        </is>
      </c>
      <c r="B2739" s="1" t="n">
        <v>43913</v>
      </c>
      <c r="C2739" s="1" t="n">
        <v>45225</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15576-2020</t>
        </is>
      </c>
      <c r="B2740" s="1" t="n">
        <v>43914</v>
      </c>
      <c r="C2740" s="1" t="n">
        <v>45225</v>
      </c>
      <c r="D2740" t="inlineStr">
        <is>
          <t>JÄMTLANDS LÄN</t>
        </is>
      </c>
      <c r="E2740" t="inlineStr">
        <is>
          <t>HÄRJEDALEN</t>
        </is>
      </c>
      <c r="F2740" t="inlineStr">
        <is>
          <t>Kyrkan</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15898-2020</t>
        </is>
      </c>
      <c r="B2741" s="1" t="n">
        <v>43915</v>
      </c>
      <c r="C2741" s="1" t="n">
        <v>45225</v>
      </c>
      <c r="D2741" t="inlineStr">
        <is>
          <t>JÄMTLANDS LÄN</t>
        </is>
      </c>
      <c r="E2741" t="inlineStr">
        <is>
          <t>BRÄCKE</t>
        </is>
      </c>
      <c r="F2741" t="inlineStr">
        <is>
          <t>SCA</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16044-2020</t>
        </is>
      </c>
      <c r="B2742" s="1" t="n">
        <v>43916</v>
      </c>
      <c r="C2742" s="1" t="n">
        <v>45225</v>
      </c>
      <c r="D2742" t="inlineStr">
        <is>
          <t>JÄMTLANDS LÄN</t>
        </is>
      </c>
      <c r="E2742" t="inlineStr">
        <is>
          <t>RAGUNDA</t>
        </is>
      </c>
      <c r="G2742" t="n">
        <v>7.6</v>
      </c>
      <c r="H2742" t="n">
        <v>0</v>
      </c>
      <c r="I2742" t="n">
        <v>0</v>
      </c>
      <c r="J2742" t="n">
        <v>0</v>
      </c>
      <c r="K2742" t="n">
        <v>0</v>
      </c>
      <c r="L2742" t="n">
        <v>0</v>
      </c>
      <c r="M2742" t="n">
        <v>0</v>
      </c>
      <c r="N2742" t="n">
        <v>0</v>
      </c>
      <c r="O2742" t="n">
        <v>0</v>
      </c>
      <c r="P2742" t="n">
        <v>0</v>
      </c>
      <c r="Q2742" t="n">
        <v>0</v>
      </c>
      <c r="R2742" s="2" t="inlineStr"/>
    </row>
    <row r="2743" ht="15" customHeight="1">
      <c r="A2743" t="inlineStr">
        <is>
          <t>A 17464-2020</t>
        </is>
      </c>
      <c r="B2743" s="1" t="n">
        <v>43917</v>
      </c>
      <c r="C2743" s="1" t="n">
        <v>45225</v>
      </c>
      <c r="D2743" t="inlineStr">
        <is>
          <t>JÄMTLANDS LÄN</t>
        </is>
      </c>
      <c r="E2743" t="inlineStr">
        <is>
          <t>ÖSTERSUND</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16335-2020</t>
        </is>
      </c>
      <c r="B2744" s="1" t="n">
        <v>43917</v>
      </c>
      <c r="C2744" s="1" t="n">
        <v>45225</v>
      </c>
      <c r="D2744" t="inlineStr">
        <is>
          <t>JÄMTLANDS LÄN</t>
        </is>
      </c>
      <c r="E2744" t="inlineStr">
        <is>
          <t>STRÖMSUND</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17527-2020</t>
        </is>
      </c>
      <c r="B2745" s="1" t="n">
        <v>43920</v>
      </c>
      <c r="C2745" s="1" t="n">
        <v>45225</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17515-2020</t>
        </is>
      </c>
      <c r="B2746" s="1" t="n">
        <v>43920</v>
      </c>
      <c r="C2746" s="1" t="n">
        <v>45225</v>
      </c>
      <c r="D2746" t="inlineStr">
        <is>
          <t>JÄMTLANDS LÄN</t>
        </is>
      </c>
      <c r="E2746" t="inlineStr">
        <is>
          <t>HÄRJEDALEN</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16769-2020</t>
        </is>
      </c>
      <c r="B2747" s="1" t="n">
        <v>43920</v>
      </c>
      <c r="C2747" s="1" t="n">
        <v>45225</v>
      </c>
      <c r="D2747" t="inlineStr">
        <is>
          <t>JÄMTLANDS LÄN</t>
        </is>
      </c>
      <c r="E2747" t="inlineStr">
        <is>
          <t>BRÄCKE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17024-2020</t>
        </is>
      </c>
      <c r="B2748" s="1" t="n">
        <v>43921</v>
      </c>
      <c r="C2748" s="1" t="n">
        <v>45225</v>
      </c>
      <c r="D2748" t="inlineStr">
        <is>
          <t>JÄMTLANDS LÄN</t>
        </is>
      </c>
      <c r="E2748" t="inlineStr">
        <is>
          <t>HÄRJEDALEN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17063-2020</t>
        </is>
      </c>
      <c r="B2749" s="1" t="n">
        <v>43921</v>
      </c>
      <c r="C2749" s="1" t="n">
        <v>45225</v>
      </c>
      <c r="D2749" t="inlineStr">
        <is>
          <t>JÄMTLANDS LÄN</t>
        </is>
      </c>
      <c r="E2749" t="inlineStr">
        <is>
          <t>STRÖMSUND</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17081-2020</t>
        </is>
      </c>
      <c r="B2750" s="1" t="n">
        <v>43921</v>
      </c>
      <c r="C2750" s="1" t="n">
        <v>45225</v>
      </c>
      <c r="D2750" t="inlineStr">
        <is>
          <t>JÄMTLANDS LÄN</t>
        </is>
      </c>
      <c r="E2750" t="inlineStr">
        <is>
          <t>BRÄCKE</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17082-2020</t>
        </is>
      </c>
      <c r="B2751" s="1" t="n">
        <v>43921</v>
      </c>
      <c r="C2751" s="1" t="n">
        <v>45225</v>
      </c>
      <c r="D2751" t="inlineStr">
        <is>
          <t>JÄMTLANDS LÄN</t>
        </is>
      </c>
      <c r="E2751" t="inlineStr">
        <is>
          <t>BRÄCKE</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17078-2020</t>
        </is>
      </c>
      <c r="B2752" s="1" t="n">
        <v>43921</v>
      </c>
      <c r="C2752" s="1" t="n">
        <v>45225</v>
      </c>
      <c r="D2752" t="inlineStr">
        <is>
          <t>JÄMTLANDS LÄN</t>
        </is>
      </c>
      <c r="E2752" t="inlineStr">
        <is>
          <t>BRÄCKE</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17677-2020</t>
        </is>
      </c>
      <c r="B2753" s="1" t="n">
        <v>43923</v>
      </c>
      <c r="C2753" s="1" t="n">
        <v>45225</v>
      </c>
      <c r="D2753" t="inlineStr">
        <is>
          <t>JÄMTLANDS LÄN</t>
        </is>
      </c>
      <c r="E2753" t="inlineStr">
        <is>
          <t>BRÄCKE</t>
        </is>
      </c>
      <c r="F2753" t="inlineStr">
        <is>
          <t>SCA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17845-2020</t>
        </is>
      </c>
      <c r="B2754" s="1" t="n">
        <v>43923</v>
      </c>
      <c r="C2754" s="1" t="n">
        <v>45225</v>
      </c>
      <c r="D2754" t="inlineStr">
        <is>
          <t>JÄMTLANDS LÄN</t>
        </is>
      </c>
      <c r="E2754" t="inlineStr">
        <is>
          <t>RAGUNDA</t>
        </is>
      </c>
      <c r="G2754" t="n">
        <v>12.1</v>
      </c>
      <c r="H2754" t="n">
        <v>0</v>
      </c>
      <c r="I2754" t="n">
        <v>0</v>
      </c>
      <c r="J2754" t="n">
        <v>0</v>
      </c>
      <c r="K2754" t="n">
        <v>0</v>
      </c>
      <c r="L2754" t="n">
        <v>0</v>
      </c>
      <c r="M2754" t="n">
        <v>0</v>
      </c>
      <c r="N2754" t="n">
        <v>0</v>
      </c>
      <c r="O2754" t="n">
        <v>0</v>
      </c>
      <c r="P2754" t="n">
        <v>0</v>
      </c>
      <c r="Q2754" t="n">
        <v>0</v>
      </c>
      <c r="R2754" s="2" t="inlineStr"/>
    </row>
    <row r="2755" ht="15" customHeight="1">
      <c r="A2755" t="inlineStr">
        <is>
          <t>A 17887-2020</t>
        </is>
      </c>
      <c r="B2755" s="1" t="n">
        <v>43924</v>
      </c>
      <c r="C2755" s="1" t="n">
        <v>45225</v>
      </c>
      <c r="D2755" t="inlineStr">
        <is>
          <t>JÄMTLANDS LÄN</t>
        </is>
      </c>
      <c r="E2755" t="inlineStr">
        <is>
          <t>BRÄCKE</t>
        </is>
      </c>
      <c r="F2755" t="inlineStr">
        <is>
          <t>SCA</t>
        </is>
      </c>
      <c r="G2755" t="n">
        <v>18.4</v>
      </c>
      <c r="H2755" t="n">
        <v>0</v>
      </c>
      <c r="I2755" t="n">
        <v>0</v>
      </c>
      <c r="J2755" t="n">
        <v>0</v>
      </c>
      <c r="K2755" t="n">
        <v>0</v>
      </c>
      <c r="L2755" t="n">
        <v>0</v>
      </c>
      <c r="M2755" t="n">
        <v>0</v>
      </c>
      <c r="N2755" t="n">
        <v>0</v>
      </c>
      <c r="O2755" t="n">
        <v>0</v>
      </c>
      <c r="P2755" t="n">
        <v>0</v>
      </c>
      <c r="Q2755" t="n">
        <v>0</v>
      </c>
      <c r="R2755" s="2" t="inlineStr"/>
    </row>
    <row r="2756" ht="15" customHeight="1">
      <c r="A2756" t="inlineStr">
        <is>
          <t>A 18038-2020</t>
        </is>
      </c>
      <c r="B2756" s="1" t="n">
        <v>43927</v>
      </c>
      <c r="C2756" s="1" t="n">
        <v>45225</v>
      </c>
      <c r="D2756" t="inlineStr">
        <is>
          <t>JÄMTLANDS LÄN</t>
        </is>
      </c>
      <c r="E2756" t="inlineStr">
        <is>
          <t>HÄRJEDALEN</t>
        </is>
      </c>
      <c r="G2756" t="n">
        <v>13.5</v>
      </c>
      <c r="H2756" t="n">
        <v>0</v>
      </c>
      <c r="I2756" t="n">
        <v>0</v>
      </c>
      <c r="J2756" t="n">
        <v>0</v>
      </c>
      <c r="K2756" t="n">
        <v>0</v>
      </c>
      <c r="L2756" t="n">
        <v>0</v>
      </c>
      <c r="M2756" t="n">
        <v>0</v>
      </c>
      <c r="N2756" t="n">
        <v>0</v>
      </c>
      <c r="O2756" t="n">
        <v>0</v>
      </c>
      <c r="P2756" t="n">
        <v>0</v>
      </c>
      <c r="Q2756" t="n">
        <v>0</v>
      </c>
      <c r="R2756" s="2" t="inlineStr"/>
    </row>
    <row r="2757" ht="15" customHeight="1">
      <c r="A2757" t="inlineStr">
        <is>
          <t>A 18445-2020</t>
        </is>
      </c>
      <c r="B2757" s="1" t="n">
        <v>43927</v>
      </c>
      <c r="C2757" s="1" t="n">
        <v>45225</v>
      </c>
      <c r="D2757" t="inlineStr">
        <is>
          <t>JÄMTLANDS LÄN</t>
        </is>
      </c>
      <c r="E2757" t="inlineStr">
        <is>
          <t>KROKOM</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18654-2020</t>
        </is>
      </c>
      <c r="B2758" s="1" t="n">
        <v>43927</v>
      </c>
      <c r="C2758" s="1" t="n">
        <v>45225</v>
      </c>
      <c r="D2758" t="inlineStr">
        <is>
          <t>JÄMTLANDS LÄN</t>
        </is>
      </c>
      <c r="E2758" t="inlineStr">
        <is>
          <t>BRÄCKE</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18047-2020</t>
        </is>
      </c>
      <c r="B2759" s="1" t="n">
        <v>43927</v>
      </c>
      <c r="C2759" s="1" t="n">
        <v>45225</v>
      </c>
      <c r="D2759" t="inlineStr">
        <is>
          <t>JÄMTLANDS LÄN</t>
        </is>
      </c>
      <c r="E2759" t="inlineStr">
        <is>
          <t>BERG</t>
        </is>
      </c>
      <c r="G2759" t="n">
        <v>15.8</v>
      </c>
      <c r="H2759" t="n">
        <v>0</v>
      </c>
      <c r="I2759" t="n">
        <v>0</v>
      </c>
      <c r="J2759" t="n">
        <v>0</v>
      </c>
      <c r="K2759" t="n">
        <v>0</v>
      </c>
      <c r="L2759" t="n">
        <v>0</v>
      </c>
      <c r="M2759" t="n">
        <v>0</v>
      </c>
      <c r="N2759" t="n">
        <v>0</v>
      </c>
      <c r="O2759" t="n">
        <v>0</v>
      </c>
      <c r="P2759" t="n">
        <v>0</v>
      </c>
      <c r="Q2759" t="n">
        <v>0</v>
      </c>
      <c r="R2759" s="2" t="inlineStr"/>
    </row>
    <row r="2760" ht="15" customHeight="1">
      <c r="A2760" t="inlineStr">
        <is>
          <t>A 18591-2020</t>
        </is>
      </c>
      <c r="B2760" s="1" t="n">
        <v>43928</v>
      </c>
      <c r="C2760" s="1" t="n">
        <v>45225</v>
      </c>
      <c r="D2760" t="inlineStr">
        <is>
          <t>JÄMTLANDS LÄN</t>
        </is>
      </c>
      <c r="E2760" t="inlineStr">
        <is>
          <t>KROKOM</t>
        </is>
      </c>
      <c r="G2760" t="n">
        <v>13.6</v>
      </c>
      <c r="H2760" t="n">
        <v>0</v>
      </c>
      <c r="I2760" t="n">
        <v>0</v>
      </c>
      <c r="J2760" t="n">
        <v>0</v>
      </c>
      <c r="K2760" t="n">
        <v>0</v>
      </c>
      <c r="L2760" t="n">
        <v>0</v>
      </c>
      <c r="M2760" t="n">
        <v>0</v>
      </c>
      <c r="N2760" t="n">
        <v>0</v>
      </c>
      <c r="O2760" t="n">
        <v>0</v>
      </c>
      <c r="P2760" t="n">
        <v>0</v>
      </c>
      <c r="Q2760" t="n">
        <v>0</v>
      </c>
      <c r="R2760" s="2" t="inlineStr"/>
    </row>
    <row r="2761" ht="15" customHeight="1">
      <c r="A2761" t="inlineStr">
        <is>
          <t>A 18339-2020</t>
        </is>
      </c>
      <c r="B2761" s="1" t="n">
        <v>43928</v>
      </c>
      <c r="C2761" s="1" t="n">
        <v>45225</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18613-2020</t>
        </is>
      </c>
      <c r="B2762" s="1" t="n">
        <v>43929</v>
      </c>
      <c r="C2762" s="1" t="n">
        <v>45225</v>
      </c>
      <c r="D2762" t="inlineStr">
        <is>
          <t>JÄMTLANDS LÄN</t>
        </is>
      </c>
      <c r="E2762" t="inlineStr">
        <is>
          <t>BERG</t>
        </is>
      </c>
      <c r="G2762" t="n">
        <v>2.6</v>
      </c>
      <c r="H2762" t="n">
        <v>0</v>
      </c>
      <c r="I2762" t="n">
        <v>0</v>
      </c>
      <c r="J2762" t="n">
        <v>0</v>
      </c>
      <c r="K2762" t="n">
        <v>0</v>
      </c>
      <c r="L2762" t="n">
        <v>0</v>
      </c>
      <c r="M2762" t="n">
        <v>0</v>
      </c>
      <c r="N2762" t="n">
        <v>0</v>
      </c>
      <c r="O2762" t="n">
        <v>0</v>
      </c>
      <c r="P2762" t="n">
        <v>0</v>
      </c>
      <c r="Q2762" t="n">
        <v>0</v>
      </c>
      <c r="R2762" s="2" t="inlineStr"/>
    </row>
    <row r="2763" ht="15" customHeight="1">
      <c r="A2763" t="inlineStr">
        <is>
          <t>A 18931-2020</t>
        </is>
      </c>
      <c r="B2763" s="1" t="n">
        <v>43929</v>
      </c>
      <c r="C2763" s="1" t="n">
        <v>45225</v>
      </c>
      <c r="D2763" t="inlineStr">
        <is>
          <t>JÄMTLANDS LÄN</t>
        </is>
      </c>
      <c r="E2763" t="inlineStr">
        <is>
          <t>STRÖMSUND</t>
        </is>
      </c>
      <c r="G2763" t="n">
        <v>6.3</v>
      </c>
      <c r="H2763" t="n">
        <v>0</v>
      </c>
      <c r="I2763" t="n">
        <v>0</v>
      </c>
      <c r="J2763" t="n">
        <v>0</v>
      </c>
      <c r="K2763" t="n">
        <v>0</v>
      </c>
      <c r="L2763" t="n">
        <v>0</v>
      </c>
      <c r="M2763" t="n">
        <v>0</v>
      </c>
      <c r="N2763" t="n">
        <v>0</v>
      </c>
      <c r="O2763" t="n">
        <v>0</v>
      </c>
      <c r="P2763" t="n">
        <v>0</v>
      </c>
      <c r="Q2763" t="n">
        <v>0</v>
      </c>
      <c r="R2763" s="2" t="inlineStr"/>
    </row>
    <row r="2764" ht="15" customHeight="1">
      <c r="A2764" t="inlineStr">
        <is>
          <t>A 18683-2020</t>
        </is>
      </c>
      <c r="B2764" s="1" t="n">
        <v>43930</v>
      </c>
      <c r="C2764" s="1" t="n">
        <v>45225</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18731-2020</t>
        </is>
      </c>
      <c r="B2765" s="1" t="n">
        <v>43930</v>
      </c>
      <c r="C2765" s="1" t="n">
        <v>45225</v>
      </c>
      <c r="D2765" t="inlineStr">
        <is>
          <t>JÄMTLANDS LÄN</t>
        </is>
      </c>
      <c r="E2765" t="inlineStr">
        <is>
          <t>STRÖMSUND</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18760-2020</t>
        </is>
      </c>
      <c r="B2766" s="1" t="n">
        <v>43930</v>
      </c>
      <c r="C2766" s="1" t="n">
        <v>45225</v>
      </c>
      <c r="D2766" t="inlineStr">
        <is>
          <t>JÄMTLANDS LÄN</t>
        </is>
      </c>
      <c r="E2766" t="inlineStr">
        <is>
          <t>HÄRJEDALEN</t>
        </is>
      </c>
      <c r="F2766" t="inlineStr">
        <is>
          <t>Sveaskog</t>
        </is>
      </c>
      <c r="G2766" t="n">
        <v>16.1</v>
      </c>
      <c r="H2766" t="n">
        <v>0</v>
      </c>
      <c r="I2766" t="n">
        <v>0</v>
      </c>
      <c r="J2766" t="n">
        <v>0</v>
      </c>
      <c r="K2766" t="n">
        <v>0</v>
      </c>
      <c r="L2766" t="n">
        <v>0</v>
      </c>
      <c r="M2766" t="n">
        <v>0</v>
      </c>
      <c r="N2766" t="n">
        <v>0</v>
      </c>
      <c r="O2766" t="n">
        <v>0</v>
      </c>
      <c r="P2766" t="n">
        <v>0</v>
      </c>
      <c r="Q2766" t="n">
        <v>0</v>
      </c>
      <c r="R2766" s="2" t="inlineStr"/>
    </row>
    <row r="2767" ht="15" customHeight="1">
      <c r="A2767" t="inlineStr">
        <is>
          <t>A 18780-2020</t>
        </is>
      </c>
      <c r="B2767" s="1" t="n">
        <v>43930</v>
      </c>
      <c r="C2767" s="1" t="n">
        <v>45225</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18761-2020</t>
        </is>
      </c>
      <c r="B2768" s="1" t="n">
        <v>43930</v>
      </c>
      <c r="C2768" s="1" t="n">
        <v>45225</v>
      </c>
      <c r="D2768" t="inlineStr">
        <is>
          <t>JÄMTLANDS LÄN</t>
        </is>
      </c>
      <c r="E2768" t="inlineStr">
        <is>
          <t>HÄRJEDALEN</t>
        </is>
      </c>
      <c r="F2768" t="inlineStr">
        <is>
          <t>Sveaskog</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18877-2020</t>
        </is>
      </c>
      <c r="B2769" s="1" t="n">
        <v>43935</v>
      </c>
      <c r="C2769" s="1" t="n">
        <v>45225</v>
      </c>
      <c r="D2769" t="inlineStr">
        <is>
          <t>JÄMTLANDS LÄN</t>
        </is>
      </c>
      <c r="E2769" t="inlineStr">
        <is>
          <t>HÄRJEDALEN</t>
        </is>
      </c>
      <c r="G2769" t="n">
        <v>7</v>
      </c>
      <c r="H2769" t="n">
        <v>0</v>
      </c>
      <c r="I2769" t="n">
        <v>0</v>
      </c>
      <c r="J2769" t="n">
        <v>0</v>
      </c>
      <c r="K2769" t="n">
        <v>0</v>
      </c>
      <c r="L2769" t="n">
        <v>0</v>
      </c>
      <c r="M2769" t="n">
        <v>0</v>
      </c>
      <c r="N2769" t="n">
        <v>0</v>
      </c>
      <c r="O2769" t="n">
        <v>0</v>
      </c>
      <c r="P2769" t="n">
        <v>0</v>
      </c>
      <c r="Q2769" t="n">
        <v>0</v>
      </c>
      <c r="R2769" s="2" t="inlineStr"/>
    </row>
    <row r="2770" ht="15" customHeight="1">
      <c r="A2770" t="inlineStr">
        <is>
          <t>A 19089-2020</t>
        </is>
      </c>
      <c r="B2770" s="1" t="n">
        <v>43935</v>
      </c>
      <c r="C2770" s="1" t="n">
        <v>45225</v>
      </c>
      <c r="D2770" t="inlineStr">
        <is>
          <t>JÄMTLANDS LÄN</t>
        </is>
      </c>
      <c r="E2770" t="inlineStr">
        <is>
          <t>STRÖMSUND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18879-2020</t>
        </is>
      </c>
      <c r="B2771" s="1" t="n">
        <v>43935</v>
      </c>
      <c r="C2771" s="1" t="n">
        <v>45225</v>
      </c>
      <c r="D2771" t="inlineStr">
        <is>
          <t>JÄMTLANDS LÄN</t>
        </is>
      </c>
      <c r="E2771" t="inlineStr">
        <is>
          <t>HÄRJEDALEN</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19031-2020</t>
        </is>
      </c>
      <c r="B2772" s="1" t="n">
        <v>43936</v>
      </c>
      <c r="C2772" s="1" t="n">
        <v>45225</v>
      </c>
      <c r="D2772" t="inlineStr">
        <is>
          <t>JÄMTLANDS LÄN</t>
        </is>
      </c>
      <c r="E2772" t="inlineStr">
        <is>
          <t>KROKOM</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19631-2020</t>
        </is>
      </c>
      <c r="B2773" s="1" t="n">
        <v>43936</v>
      </c>
      <c r="C2773" s="1" t="n">
        <v>45225</v>
      </c>
      <c r="D2773" t="inlineStr">
        <is>
          <t>JÄMTLANDS LÄN</t>
        </is>
      </c>
      <c r="E2773" t="inlineStr">
        <is>
          <t>ÖSTERSUND</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19304-2020</t>
        </is>
      </c>
      <c r="B2774" s="1" t="n">
        <v>43937</v>
      </c>
      <c r="C2774" s="1" t="n">
        <v>45225</v>
      </c>
      <c r="D2774" t="inlineStr">
        <is>
          <t>JÄMTLANDS LÄN</t>
        </is>
      </c>
      <c r="E2774" t="inlineStr">
        <is>
          <t>HÄRJEDALEN</t>
        </is>
      </c>
      <c r="F2774" t="inlineStr">
        <is>
          <t>Bergvik skog väst AB</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19314-2020</t>
        </is>
      </c>
      <c r="B2775" s="1" t="n">
        <v>43937</v>
      </c>
      <c r="C2775" s="1" t="n">
        <v>45225</v>
      </c>
      <c r="D2775" t="inlineStr">
        <is>
          <t>JÄMTLANDS LÄN</t>
        </is>
      </c>
      <c r="E2775" t="inlineStr">
        <is>
          <t>BRÄCKE</t>
        </is>
      </c>
      <c r="F2775" t="inlineStr">
        <is>
          <t>SCA</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19827-2020</t>
        </is>
      </c>
      <c r="B2776" s="1" t="n">
        <v>43938</v>
      </c>
      <c r="C2776" s="1" t="n">
        <v>45225</v>
      </c>
      <c r="D2776" t="inlineStr">
        <is>
          <t>JÄMTLANDS LÄN</t>
        </is>
      </c>
      <c r="E2776" t="inlineStr">
        <is>
          <t>KROKOM</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19531-2020</t>
        </is>
      </c>
      <c r="B2777" s="1" t="n">
        <v>43940</v>
      </c>
      <c r="C2777" s="1" t="n">
        <v>45225</v>
      </c>
      <c r="D2777" t="inlineStr">
        <is>
          <t>JÄMTLANDS LÄN</t>
        </is>
      </c>
      <c r="E2777" t="inlineStr">
        <is>
          <t>BERG</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19648-2020</t>
        </is>
      </c>
      <c r="B2778" s="1" t="n">
        <v>43941</v>
      </c>
      <c r="C2778" s="1" t="n">
        <v>45225</v>
      </c>
      <c r="D2778" t="inlineStr">
        <is>
          <t>JÄMTLANDS LÄN</t>
        </is>
      </c>
      <c r="E2778" t="inlineStr">
        <is>
          <t>KROKOM</t>
        </is>
      </c>
      <c r="G2778" t="n">
        <v>21.6</v>
      </c>
      <c r="H2778" t="n">
        <v>0</v>
      </c>
      <c r="I2778" t="n">
        <v>0</v>
      </c>
      <c r="J2778" t="n">
        <v>0</v>
      </c>
      <c r="K2778" t="n">
        <v>0</v>
      </c>
      <c r="L2778" t="n">
        <v>0</v>
      </c>
      <c r="M2778" t="n">
        <v>0</v>
      </c>
      <c r="N2778" t="n">
        <v>0</v>
      </c>
      <c r="O2778" t="n">
        <v>0</v>
      </c>
      <c r="P2778" t="n">
        <v>0</v>
      </c>
      <c r="Q2778" t="n">
        <v>0</v>
      </c>
      <c r="R2778" s="2" t="inlineStr"/>
    </row>
    <row r="2779" ht="15" customHeight="1">
      <c r="A2779" t="inlineStr">
        <is>
          <t>A 19777-2020</t>
        </is>
      </c>
      <c r="B2779" s="1" t="n">
        <v>43942</v>
      </c>
      <c r="C2779" s="1" t="n">
        <v>45225</v>
      </c>
      <c r="D2779" t="inlineStr">
        <is>
          <t>JÄMTLANDS LÄN</t>
        </is>
      </c>
      <c r="E2779" t="inlineStr">
        <is>
          <t>KROKOM</t>
        </is>
      </c>
      <c r="F2779" t="inlineStr">
        <is>
          <t>Kyrkan</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19842-2020</t>
        </is>
      </c>
      <c r="B2780" s="1" t="n">
        <v>43942</v>
      </c>
      <c r="C2780" s="1" t="n">
        <v>45225</v>
      </c>
      <c r="D2780" t="inlineStr">
        <is>
          <t>JÄMTLANDS LÄN</t>
        </is>
      </c>
      <c r="E2780" t="inlineStr">
        <is>
          <t>STRÖMSUND</t>
        </is>
      </c>
      <c r="G2780" t="n">
        <v>20.3</v>
      </c>
      <c r="H2780" t="n">
        <v>0</v>
      </c>
      <c r="I2780" t="n">
        <v>0</v>
      </c>
      <c r="J2780" t="n">
        <v>0</v>
      </c>
      <c r="K2780" t="n">
        <v>0</v>
      </c>
      <c r="L2780" t="n">
        <v>0</v>
      </c>
      <c r="M2780" t="n">
        <v>0</v>
      </c>
      <c r="N2780" t="n">
        <v>0</v>
      </c>
      <c r="O2780" t="n">
        <v>0</v>
      </c>
      <c r="P2780" t="n">
        <v>0</v>
      </c>
      <c r="Q2780" t="n">
        <v>0</v>
      </c>
      <c r="R2780" s="2" t="inlineStr"/>
    </row>
    <row r="2781" ht="15" customHeight="1">
      <c r="A2781" t="inlineStr">
        <is>
          <t>A 19768-2020</t>
        </is>
      </c>
      <c r="B2781" s="1" t="n">
        <v>43942</v>
      </c>
      <c r="C2781" s="1" t="n">
        <v>45225</v>
      </c>
      <c r="D2781" t="inlineStr">
        <is>
          <t>JÄMTLANDS LÄN</t>
        </is>
      </c>
      <c r="E2781" t="inlineStr">
        <is>
          <t>KROKOM</t>
        </is>
      </c>
      <c r="F2781" t="inlineStr">
        <is>
          <t>Kyrkan</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19923-2020</t>
        </is>
      </c>
      <c r="B2782" s="1" t="n">
        <v>43943</v>
      </c>
      <c r="C2782" s="1" t="n">
        <v>45225</v>
      </c>
      <c r="D2782" t="inlineStr">
        <is>
          <t>JÄMTLANDS LÄN</t>
        </is>
      </c>
      <c r="E2782" t="inlineStr">
        <is>
          <t>ÖSTERSUND</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19918-2020</t>
        </is>
      </c>
      <c r="B2783" s="1" t="n">
        <v>43943</v>
      </c>
      <c r="C2783" s="1" t="n">
        <v>45225</v>
      </c>
      <c r="D2783" t="inlineStr">
        <is>
          <t>JÄMTLANDS LÄN</t>
        </is>
      </c>
      <c r="E2783" t="inlineStr">
        <is>
          <t>RAGUNDA</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20034-2020</t>
        </is>
      </c>
      <c r="B2784" s="1" t="n">
        <v>43943</v>
      </c>
      <c r="C2784" s="1" t="n">
        <v>45225</v>
      </c>
      <c r="D2784" t="inlineStr">
        <is>
          <t>JÄMTLANDS LÄN</t>
        </is>
      </c>
      <c r="E2784" t="inlineStr">
        <is>
          <t>BRÄCKE</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20198-2020</t>
        </is>
      </c>
      <c r="B2785" s="1" t="n">
        <v>43944</v>
      </c>
      <c r="C2785" s="1" t="n">
        <v>45225</v>
      </c>
      <c r="D2785" t="inlineStr">
        <is>
          <t>JÄMTLANDS LÄN</t>
        </is>
      </c>
      <c r="E2785" t="inlineStr">
        <is>
          <t>ÖSTERSUND</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20426-2020</t>
        </is>
      </c>
      <c r="B2786" s="1" t="n">
        <v>43945</v>
      </c>
      <c r="C2786" s="1" t="n">
        <v>45225</v>
      </c>
      <c r="D2786" t="inlineStr">
        <is>
          <t>JÄMTLANDS LÄN</t>
        </is>
      </c>
      <c r="E2786" t="inlineStr">
        <is>
          <t>BRÄCKE</t>
        </is>
      </c>
      <c r="F2786" t="inlineStr">
        <is>
          <t>SCA</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20616-2020</t>
        </is>
      </c>
      <c r="B2787" s="1" t="n">
        <v>43948</v>
      </c>
      <c r="C2787" s="1" t="n">
        <v>45225</v>
      </c>
      <c r="D2787" t="inlineStr">
        <is>
          <t>JÄMTLANDS LÄN</t>
        </is>
      </c>
      <c r="E2787" t="inlineStr">
        <is>
          <t>RAGUNDA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20538-2020</t>
        </is>
      </c>
      <c r="B2788" s="1" t="n">
        <v>43948</v>
      </c>
      <c r="C2788" s="1" t="n">
        <v>45225</v>
      </c>
      <c r="D2788" t="inlineStr">
        <is>
          <t>JÄMTLANDS LÄN</t>
        </is>
      </c>
      <c r="E2788" t="inlineStr">
        <is>
          <t>ÅRE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20617-2020</t>
        </is>
      </c>
      <c r="B2789" s="1" t="n">
        <v>43948</v>
      </c>
      <c r="C2789" s="1" t="n">
        <v>45225</v>
      </c>
      <c r="D2789" t="inlineStr">
        <is>
          <t>JÄMTLANDS LÄN</t>
        </is>
      </c>
      <c r="E2789" t="inlineStr">
        <is>
          <t>BRÄCKE</t>
        </is>
      </c>
      <c r="F2789" t="inlineStr">
        <is>
          <t>SCA</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20781-2020</t>
        </is>
      </c>
      <c r="B2790" s="1" t="n">
        <v>43949</v>
      </c>
      <c r="C2790" s="1" t="n">
        <v>45225</v>
      </c>
      <c r="D2790" t="inlineStr">
        <is>
          <t>JÄMTLANDS LÄN</t>
        </is>
      </c>
      <c r="E2790" t="inlineStr">
        <is>
          <t>HÄRJEDALEN</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20815-2020</t>
        </is>
      </c>
      <c r="B2791" s="1" t="n">
        <v>43949</v>
      </c>
      <c r="C2791" s="1" t="n">
        <v>45225</v>
      </c>
      <c r="D2791" t="inlineStr">
        <is>
          <t>JÄMTLANDS LÄN</t>
        </is>
      </c>
      <c r="E2791" t="inlineStr">
        <is>
          <t>RAGUNDA</t>
        </is>
      </c>
      <c r="F2791" t="inlineStr">
        <is>
          <t>SCA</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20816-2020</t>
        </is>
      </c>
      <c r="B2792" s="1" t="n">
        <v>43949</v>
      </c>
      <c r="C2792" s="1" t="n">
        <v>45225</v>
      </c>
      <c r="D2792" t="inlineStr">
        <is>
          <t>JÄMTLANDS LÄN</t>
        </is>
      </c>
      <c r="E2792" t="inlineStr">
        <is>
          <t>STRÖMSUND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20745-2020</t>
        </is>
      </c>
      <c r="B2793" s="1" t="n">
        <v>43949</v>
      </c>
      <c r="C2793" s="1" t="n">
        <v>45225</v>
      </c>
      <c r="D2793" t="inlineStr">
        <is>
          <t>JÄMTLANDS LÄN</t>
        </is>
      </c>
      <c r="E2793" t="inlineStr">
        <is>
          <t>BERG</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21144-2020</t>
        </is>
      </c>
      <c r="B2794" s="1" t="n">
        <v>43951</v>
      </c>
      <c r="C2794" s="1" t="n">
        <v>45225</v>
      </c>
      <c r="D2794" t="inlineStr">
        <is>
          <t>JÄMTLANDS LÄN</t>
        </is>
      </c>
      <c r="E2794" t="inlineStr">
        <is>
          <t>KROKOM</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21106-2020</t>
        </is>
      </c>
      <c r="B2795" s="1" t="n">
        <v>43951</v>
      </c>
      <c r="C2795" s="1" t="n">
        <v>45225</v>
      </c>
      <c r="D2795" t="inlineStr">
        <is>
          <t>JÄMTLANDS LÄN</t>
        </is>
      </c>
      <c r="E2795" t="inlineStr">
        <is>
          <t>KROKOM</t>
        </is>
      </c>
      <c r="G2795" t="n">
        <v>17.7</v>
      </c>
      <c r="H2795" t="n">
        <v>0</v>
      </c>
      <c r="I2795" t="n">
        <v>0</v>
      </c>
      <c r="J2795" t="n">
        <v>0</v>
      </c>
      <c r="K2795" t="n">
        <v>0</v>
      </c>
      <c r="L2795" t="n">
        <v>0</v>
      </c>
      <c r="M2795" t="n">
        <v>0</v>
      </c>
      <c r="N2795" t="n">
        <v>0</v>
      </c>
      <c r="O2795" t="n">
        <v>0</v>
      </c>
      <c r="P2795" t="n">
        <v>0</v>
      </c>
      <c r="Q2795" t="n">
        <v>0</v>
      </c>
      <c r="R2795" s="2" t="inlineStr"/>
    </row>
    <row r="2796" ht="15" customHeight="1">
      <c r="A2796" t="inlineStr">
        <is>
          <t>A 21172-2020</t>
        </is>
      </c>
      <c r="B2796" s="1" t="n">
        <v>43951</v>
      </c>
      <c r="C2796" s="1" t="n">
        <v>45225</v>
      </c>
      <c r="D2796" t="inlineStr">
        <is>
          <t>JÄMTLANDS LÄN</t>
        </is>
      </c>
      <c r="E2796" t="inlineStr">
        <is>
          <t>RAGUNDA</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21416-2020</t>
        </is>
      </c>
      <c r="B2797" s="1" t="n">
        <v>43955</v>
      </c>
      <c r="C2797" s="1" t="n">
        <v>45225</v>
      </c>
      <c r="D2797" t="inlineStr">
        <is>
          <t>JÄMTLANDS LÄN</t>
        </is>
      </c>
      <c r="E2797" t="inlineStr">
        <is>
          <t>RAGUNDA</t>
        </is>
      </c>
      <c r="F2797" t="inlineStr">
        <is>
          <t>SCA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21443-2020</t>
        </is>
      </c>
      <c r="B2798" s="1" t="n">
        <v>43955</v>
      </c>
      <c r="C2798" s="1" t="n">
        <v>45225</v>
      </c>
      <c r="D2798" t="inlineStr">
        <is>
          <t>JÄMTLANDS LÄN</t>
        </is>
      </c>
      <c r="E2798" t="inlineStr">
        <is>
          <t>KROKOM</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21420-2020</t>
        </is>
      </c>
      <c r="B2799" s="1" t="n">
        <v>43955</v>
      </c>
      <c r="C2799" s="1" t="n">
        <v>45225</v>
      </c>
      <c r="D2799" t="inlineStr">
        <is>
          <t>JÄMTLANDS LÄN</t>
        </is>
      </c>
      <c r="E2799" t="inlineStr">
        <is>
          <t>RAGUNDA</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21426-2020</t>
        </is>
      </c>
      <c r="B2800" s="1" t="n">
        <v>43955</v>
      </c>
      <c r="C2800" s="1" t="n">
        <v>45225</v>
      </c>
      <c r="D2800" t="inlineStr">
        <is>
          <t>JÄMTLANDS LÄN</t>
        </is>
      </c>
      <c r="E2800" t="inlineStr">
        <is>
          <t>BRÄCKE</t>
        </is>
      </c>
      <c r="F2800" t="inlineStr">
        <is>
          <t>SCA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21939-2020</t>
        </is>
      </c>
      <c r="B2801" s="1" t="n">
        <v>43955</v>
      </c>
      <c r="C2801" s="1" t="n">
        <v>45225</v>
      </c>
      <c r="D2801" t="inlineStr">
        <is>
          <t>JÄMTLANDS LÄN</t>
        </is>
      </c>
      <c r="E2801" t="inlineStr">
        <is>
          <t>STRÖMSUND</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21418-2020</t>
        </is>
      </c>
      <c r="B2802" s="1" t="n">
        <v>43955</v>
      </c>
      <c r="C2802" s="1" t="n">
        <v>45225</v>
      </c>
      <c r="D2802" t="inlineStr">
        <is>
          <t>JÄMTLANDS LÄN</t>
        </is>
      </c>
      <c r="E2802" t="inlineStr">
        <is>
          <t>RAGUNDA</t>
        </is>
      </c>
      <c r="F2802" t="inlineStr">
        <is>
          <t>SCA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21419-2020</t>
        </is>
      </c>
      <c r="B2803" s="1" t="n">
        <v>43955</v>
      </c>
      <c r="C2803" s="1" t="n">
        <v>45225</v>
      </c>
      <c r="D2803" t="inlineStr">
        <is>
          <t>JÄMTLANDS LÄN</t>
        </is>
      </c>
      <c r="E2803" t="inlineStr">
        <is>
          <t>RAGUNDA</t>
        </is>
      </c>
      <c r="F2803" t="inlineStr">
        <is>
          <t>SCA</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21425-2020</t>
        </is>
      </c>
      <c r="B2804" s="1" t="n">
        <v>43955</v>
      </c>
      <c r="C2804" s="1" t="n">
        <v>45225</v>
      </c>
      <c r="D2804" t="inlineStr">
        <is>
          <t>JÄMTLANDS LÄN</t>
        </is>
      </c>
      <c r="E2804" t="inlineStr">
        <is>
          <t>BRÄCKE</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21448-2020</t>
        </is>
      </c>
      <c r="B2805" s="1" t="n">
        <v>43956</v>
      </c>
      <c r="C2805" s="1" t="n">
        <v>45225</v>
      </c>
      <c r="D2805" t="inlineStr">
        <is>
          <t>JÄMTLANDS LÄN</t>
        </is>
      </c>
      <c r="E2805" t="inlineStr">
        <is>
          <t>ÅRE</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21537-2020</t>
        </is>
      </c>
      <c r="B2806" s="1" t="n">
        <v>43956</v>
      </c>
      <c r="C2806" s="1" t="n">
        <v>45225</v>
      </c>
      <c r="D2806" t="inlineStr">
        <is>
          <t>JÄMTLANDS LÄN</t>
        </is>
      </c>
      <c r="E2806" t="inlineStr">
        <is>
          <t>HÄRJEDALEN</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21593-2020</t>
        </is>
      </c>
      <c r="B2807" s="1" t="n">
        <v>43956</v>
      </c>
      <c r="C2807" s="1" t="n">
        <v>45225</v>
      </c>
      <c r="D2807" t="inlineStr">
        <is>
          <t>JÄMTLANDS LÄN</t>
        </is>
      </c>
      <c r="E2807" t="inlineStr">
        <is>
          <t>RAGUNDA</t>
        </is>
      </c>
      <c r="F2807" t="inlineStr">
        <is>
          <t>SCA</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21681-2020</t>
        </is>
      </c>
      <c r="B2808" s="1" t="n">
        <v>43957</v>
      </c>
      <c r="C2808" s="1" t="n">
        <v>45225</v>
      </c>
      <c r="D2808" t="inlineStr">
        <is>
          <t>JÄMTLANDS LÄN</t>
        </is>
      </c>
      <c r="E2808" t="inlineStr">
        <is>
          <t>RAGUNDA</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21771-2020</t>
        </is>
      </c>
      <c r="B2809" s="1" t="n">
        <v>43957</v>
      </c>
      <c r="C2809" s="1" t="n">
        <v>45225</v>
      </c>
      <c r="D2809" t="inlineStr">
        <is>
          <t>JÄMTLANDS LÄN</t>
        </is>
      </c>
      <c r="E2809" t="inlineStr">
        <is>
          <t>STRÖMSUND</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21773-2020</t>
        </is>
      </c>
      <c r="B2810" s="1" t="n">
        <v>43957</v>
      </c>
      <c r="C2810" s="1" t="n">
        <v>45225</v>
      </c>
      <c r="D2810" t="inlineStr">
        <is>
          <t>JÄMTLANDS LÄN</t>
        </is>
      </c>
      <c r="E2810" t="inlineStr">
        <is>
          <t>STRÖMSUND</t>
        </is>
      </c>
      <c r="F2810" t="inlineStr">
        <is>
          <t>SCA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21971-2020</t>
        </is>
      </c>
      <c r="B2811" s="1" t="n">
        <v>43958</v>
      </c>
      <c r="C2811" s="1" t="n">
        <v>45225</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22092-2020</t>
        </is>
      </c>
      <c r="B2812" s="1" t="n">
        <v>43959</v>
      </c>
      <c r="C2812" s="1" t="n">
        <v>45225</v>
      </c>
      <c r="D2812" t="inlineStr">
        <is>
          <t>JÄMTLANDS LÄN</t>
        </is>
      </c>
      <c r="E2812" t="inlineStr">
        <is>
          <t>STRÖMSUND</t>
        </is>
      </c>
      <c r="F2812" t="inlineStr">
        <is>
          <t>SCA</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22005-2020</t>
        </is>
      </c>
      <c r="B2813" s="1" t="n">
        <v>43959</v>
      </c>
      <c r="C2813" s="1" t="n">
        <v>45225</v>
      </c>
      <c r="D2813" t="inlineStr">
        <is>
          <t>JÄMTLANDS LÄN</t>
        </is>
      </c>
      <c r="E2813" t="inlineStr">
        <is>
          <t>KROKOM</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22081-2020</t>
        </is>
      </c>
      <c r="B2814" s="1" t="n">
        <v>43959</v>
      </c>
      <c r="C2814" s="1" t="n">
        <v>45225</v>
      </c>
      <c r="D2814" t="inlineStr">
        <is>
          <t>JÄMTLANDS LÄN</t>
        </is>
      </c>
      <c r="E2814" t="inlineStr">
        <is>
          <t>BRÄCKE</t>
        </is>
      </c>
      <c r="F2814" t="inlineStr">
        <is>
          <t>Kyrkan</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22405-2020</t>
        </is>
      </c>
      <c r="B2815" s="1" t="n">
        <v>43962</v>
      </c>
      <c r="C2815" s="1" t="n">
        <v>45225</v>
      </c>
      <c r="D2815" t="inlineStr">
        <is>
          <t>JÄMTLANDS LÄN</t>
        </is>
      </c>
      <c r="E2815" t="inlineStr">
        <is>
          <t>BRÄCKE</t>
        </is>
      </c>
      <c r="F2815" t="inlineStr">
        <is>
          <t>SCA</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22699-2020</t>
        </is>
      </c>
      <c r="B2816" s="1" t="n">
        <v>43963</v>
      </c>
      <c r="C2816" s="1" t="n">
        <v>45225</v>
      </c>
      <c r="D2816" t="inlineStr">
        <is>
          <t>JÄMTLANDS LÄN</t>
        </is>
      </c>
      <c r="E2816" t="inlineStr">
        <is>
          <t>STRÖMSUND</t>
        </is>
      </c>
      <c r="F2816" t="inlineStr">
        <is>
          <t>SCA</t>
        </is>
      </c>
      <c r="G2816" t="n">
        <v>7.7</v>
      </c>
      <c r="H2816" t="n">
        <v>0</v>
      </c>
      <c r="I2816" t="n">
        <v>0</v>
      </c>
      <c r="J2816" t="n">
        <v>0</v>
      </c>
      <c r="K2816" t="n">
        <v>0</v>
      </c>
      <c r="L2816" t="n">
        <v>0</v>
      </c>
      <c r="M2816" t="n">
        <v>0</v>
      </c>
      <c r="N2816" t="n">
        <v>0</v>
      </c>
      <c r="O2816" t="n">
        <v>0</v>
      </c>
      <c r="P2816" t="n">
        <v>0</v>
      </c>
      <c r="Q2816" t="n">
        <v>0</v>
      </c>
      <c r="R2816" s="2" t="inlineStr"/>
    </row>
    <row r="2817" ht="15" customHeight="1">
      <c r="A2817" t="inlineStr">
        <is>
          <t>A 23082-2020</t>
        </is>
      </c>
      <c r="B2817" s="1" t="n">
        <v>43964</v>
      </c>
      <c r="C2817" s="1" t="n">
        <v>45225</v>
      </c>
      <c r="D2817" t="inlineStr">
        <is>
          <t>JÄMTLANDS LÄN</t>
        </is>
      </c>
      <c r="E2817" t="inlineStr">
        <is>
          <t>HÄRJEDALEN</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22906-2020</t>
        </is>
      </c>
      <c r="B2818" s="1" t="n">
        <v>43964</v>
      </c>
      <c r="C2818" s="1" t="n">
        <v>45225</v>
      </c>
      <c r="D2818" t="inlineStr">
        <is>
          <t>JÄMTLANDS LÄN</t>
        </is>
      </c>
      <c r="E2818" t="inlineStr">
        <is>
          <t>STRÖMSUND</t>
        </is>
      </c>
      <c r="F2818" t="inlineStr">
        <is>
          <t>SCA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22912-2020</t>
        </is>
      </c>
      <c r="B2819" s="1" t="n">
        <v>43964</v>
      </c>
      <c r="C2819" s="1" t="n">
        <v>45225</v>
      </c>
      <c r="D2819" t="inlineStr">
        <is>
          <t>JÄMTLANDS LÄN</t>
        </is>
      </c>
      <c r="E2819" t="inlineStr">
        <is>
          <t>STRÖMSUND</t>
        </is>
      </c>
      <c r="F2819" t="inlineStr">
        <is>
          <t>SCA</t>
        </is>
      </c>
      <c r="G2819" t="n">
        <v>8.800000000000001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22904-2020</t>
        </is>
      </c>
      <c r="B2820" s="1" t="n">
        <v>43964</v>
      </c>
      <c r="C2820" s="1" t="n">
        <v>45225</v>
      </c>
      <c r="D2820" t="inlineStr">
        <is>
          <t>JÄMTLANDS LÄN</t>
        </is>
      </c>
      <c r="E2820" t="inlineStr">
        <is>
          <t>STRÖMSUND</t>
        </is>
      </c>
      <c r="F2820" t="inlineStr">
        <is>
          <t>SCA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22905-2020</t>
        </is>
      </c>
      <c r="B2821" s="1" t="n">
        <v>43964</v>
      </c>
      <c r="C2821" s="1" t="n">
        <v>45225</v>
      </c>
      <c r="D2821" t="inlineStr">
        <is>
          <t>JÄMTLANDS LÄN</t>
        </is>
      </c>
      <c r="E2821" t="inlineStr">
        <is>
          <t>STRÖMSUND</t>
        </is>
      </c>
      <c r="F2821" t="inlineStr">
        <is>
          <t>SCA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22948-2020</t>
        </is>
      </c>
      <c r="B2822" s="1" t="n">
        <v>43965</v>
      </c>
      <c r="C2822" s="1" t="n">
        <v>45225</v>
      </c>
      <c r="D2822" t="inlineStr">
        <is>
          <t>JÄMTLANDS LÄN</t>
        </is>
      </c>
      <c r="E2822" t="inlineStr">
        <is>
          <t>RAGUNDA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23174-2020</t>
        </is>
      </c>
      <c r="B2823" s="1" t="n">
        <v>43966</v>
      </c>
      <c r="C2823" s="1" t="n">
        <v>45225</v>
      </c>
      <c r="D2823" t="inlineStr">
        <is>
          <t>JÄMTLANDS LÄN</t>
        </is>
      </c>
      <c r="E2823" t="inlineStr">
        <is>
          <t>HÄRJEDALEN</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23310-2020</t>
        </is>
      </c>
      <c r="B2824" s="1" t="n">
        <v>43966</v>
      </c>
      <c r="C2824" s="1" t="n">
        <v>45225</v>
      </c>
      <c r="D2824" t="inlineStr">
        <is>
          <t>JÄMTLANDS LÄN</t>
        </is>
      </c>
      <c r="E2824" t="inlineStr">
        <is>
          <t>HÄRJEDALEN</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23355-2020</t>
        </is>
      </c>
      <c r="B2825" s="1" t="n">
        <v>43966</v>
      </c>
      <c r="C2825" s="1" t="n">
        <v>45225</v>
      </c>
      <c r="D2825" t="inlineStr">
        <is>
          <t>JÄMTLANDS LÄN</t>
        </is>
      </c>
      <c r="E2825" t="inlineStr">
        <is>
          <t>STRÖMSUND</t>
        </is>
      </c>
      <c r="F2825" t="inlineStr">
        <is>
          <t>SCA</t>
        </is>
      </c>
      <c r="G2825" t="n">
        <v>10.2</v>
      </c>
      <c r="H2825" t="n">
        <v>0</v>
      </c>
      <c r="I2825" t="n">
        <v>0</v>
      </c>
      <c r="J2825" t="n">
        <v>0</v>
      </c>
      <c r="K2825" t="n">
        <v>0</v>
      </c>
      <c r="L2825" t="n">
        <v>0</v>
      </c>
      <c r="M2825" t="n">
        <v>0</v>
      </c>
      <c r="N2825" t="n">
        <v>0</v>
      </c>
      <c r="O2825" t="n">
        <v>0</v>
      </c>
      <c r="P2825" t="n">
        <v>0</v>
      </c>
      <c r="Q2825" t="n">
        <v>0</v>
      </c>
      <c r="R2825" s="2" t="inlineStr"/>
    </row>
    <row r="2826" ht="15" customHeight="1">
      <c r="A2826" t="inlineStr">
        <is>
          <t>A 23490-2020</t>
        </is>
      </c>
      <c r="B2826" s="1" t="n">
        <v>43966</v>
      </c>
      <c r="C2826" s="1" t="n">
        <v>45225</v>
      </c>
      <c r="D2826" t="inlineStr">
        <is>
          <t>JÄMTLANDS LÄN</t>
        </is>
      </c>
      <c r="E2826" t="inlineStr">
        <is>
          <t>BERG</t>
        </is>
      </c>
      <c r="G2826" t="n">
        <v>8.6</v>
      </c>
      <c r="H2826" t="n">
        <v>0</v>
      </c>
      <c r="I2826" t="n">
        <v>0</v>
      </c>
      <c r="J2826" t="n">
        <v>0</v>
      </c>
      <c r="K2826" t="n">
        <v>0</v>
      </c>
      <c r="L2826" t="n">
        <v>0</v>
      </c>
      <c r="M2826" t="n">
        <v>0</v>
      </c>
      <c r="N2826" t="n">
        <v>0</v>
      </c>
      <c r="O2826" t="n">
        <v>0</v>
      </c>
      <c r="P2826" t="n">
        <v>0</v>
      </c>
      <c r="Q2826" t="n">
        <v>0</v>
      </c>
      <c r="R2826" s="2" t="inlineStr"/>
    </row>
    <row r="2827" ht="15" customHeight="1">
      <c r="A2827" t="inlineStr">
        <is>
          <t>A 23393-2020</t>
        </is>
      </c>
      <c r="B2827" s="1" t="n">
        <v>43968</v>
      </c>
      <c r="C2827" s="1" t="n">
        <v>45225</v>
      </c>
      <c r="D2827" t="inlineStr">
        <is>
          <t>JÄMTLANDS LÄN</t>
        </is>
      </c>
      <c r="E2827" t="inlineStr">
        <is>
          <t>ÅRE</t>
        </is>
      </c>
      <c r="G2827" t="n">
        <v>5</v>
      </c>
      <c r="H2827" t="n">
        <v>0</v>
      </c>
      <c r="I2827" t="n">
        <v>0</v>
      </c>
      <c r="J2827" t="n">
        <v>0</v>
      </c>
      <c r="K2827" t="n">
        <v>0</v>
      </c>
      <c r="L2827" t="n">
        <v>0</v>
      </c>
      <c r="M2827" t="n">
        <v>0</v>
      </c>
      <c r="N2827" t="n">
        <v>0</v>
      </c>
      <c r="O2827" t="n">
        <v>0</v>
      </c>
      <c r="P2827" t="n">
        <v>0</v>
      </c>
      <c r="Q2827" t="n">
        <v>0</v>
      </c>
      <c r="R2827" s="2" t="inlineStr"/>
    </row>
    <row r="2828" ht="15" customHeight="1">
      <c r="A2828" t="inlineStr">
        <is>
          <t>A 23633-2020</t>
        </is>
      </c>
      <c r="B2828" s="1" t="n">
        <v>43969</v>
      </c>
      <c r="C2828" s="1" t="n">
        <v>45225</v>
      </c>
      <c r="D2828" t="inlineStr">
        <is>
          <t>JÄMTLANDS LÄN</t>
        </is>
      </c>
      <c r="E2828" t="inlineStr">
        <is>
          <t>RAGUNDA</t>
        </is>
      </c>
      <c r="F2828" t="inlineStr">
        <is>
          <t>SCA</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23412-2020</t>
        </is>
      </c>
      <c r="B2829" s="1" t="n">
        <v>43969</v>
      </c>
      <c r="C2829" s="1" t="n">
        <v>45225</v>
      </c>
      <c r="D2829" t="inlineStr">
        <is>
          <t>JÄMTLANDS LÄN</t>
        </is>
      </c>
      <c r="E2829" t="inlineStr">
        <is>
          <t>STRÖMSUND</t>
        </is>
      </c>
      <c r="F2829" t="inlineStr">
        <is>
          <t>Holmen skog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23445-2020</t>
        </is>
      </c>
      <c r="B2830" s="1" t="n">
        <v>43969</v>
      </c>
      <c r="C2830" s="1" t="n">
        <v>45225</v>
      </c>
      <c r="D2830" t="inlineStr">
        <is>
          <t>JÄMTLANDS LÄN</t>
        </is>
      </c>
      <c r="E2830" t="inlineStr">
        <is>
          <t>ÖSTERSUND</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23507-2020</t>
        </is>
      </c>
      <c r="B2831" s="1" t="n">
        <v>43969</v>
      </c>
      <c r="C2831" s="1" t="n">
        <v>45225</v>
      </c>
      <c r="D2831" t="inlineStr">
        <is>
          <t>JÄMTLANDS LÄN</t>
        </is>
      </c>
      <c r="E2831" t="inlineStr">
        <is>
          <t>ÖSTERSUND</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23560-2020</t>
        </is>
      </c>
      <c r="B2832" s="1" t="n">
        <v>43969</v>
      </c>
      <c r="C2832" s="1" t="n">
        <v>45225</v>
      </c>
      <c r="D2832" t="inlineStr">
        <is>
          <t>JÄMTLANDS LÄN</t>
        </is>
      </c>
      <c r="E2832" t="inlineStr">
        <is>
          <t>HÄRJEDALEN</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23647-2020</t>
        </is>
      </c>
      <c r="B2833" s="1" t="n">
        <v>43969</v>
      </c>
      <c r="C2833" s="1" t="n">
        <v>45225</v>
      </c>
      <c r="D2833" t="inlineStr">
        <is>
          <t>JÄMTLANDS LÄN</t>
        </is>
      </c>
      <c r="E2833" t="inlineStr">
        <is>
          <t>STRÖMSUND</t>
        </is>
      </c>
      <c r="F2833" t="inlineStr">
        <is>
          <t>SCA</t>
        </is>
      </c>
      <c r="G2833" t="n">
        <v>6.1</v>
      </c>
      <c r="H2833" t="n">
        <v>0</v>
      </c>
      <c r="I2833" t="n">
        <v>0</v>
      </c>
      <c r="J2833" t="n">
        <v>0</v>
      </c>
      <c r="K2833" t="n">
        <v>0</v>
      </c>
      <c r="L2833" t="n">
        <v>0</v>
      </c>
      <c r="M2833" t="n">
        <v>0</v>
      </c>
      <c r="N2833" t="n">
        <v>0</v>
      </c>
      <c r="O2833" t="n">
        <v>0</v>
      </c>
      <c r="P2833" t="n">
        <v>0</v>
      </c>
      <c r="Q2833" t="n">
        <v>0</v>
      </c>
      <c r="R2833" s="2" t="inlineStr"/>
    </row>
    <row r="2834" ht="15" customHeight="1">
      <c r="A2834" t="inlineStr">
        <is>
          <t>A 24259-2020</t>
        </is>
      </c>
      <c r="B2834" s="1" t="n">
        <v>43970</v>
      </c>
      <c r="C2834" s="1" t="n">
        <v>45225</v>
      </c>
      <c r="D2834" t="inlineStr">
        <is>
          <t>JÄMTLANDS LÄN</t>
        </is>
      </c>
      <c r="E2834" t="inlineStr">
        <is>
          <t>ÖSTERSUND</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24253-2020</t>
        </is>
      </c>
      <c r="B2835" s="1" t="n">
        <v>43970</v>
      </c>
      <c r="C2835" s="1" t="n">
        <v>45225</v>
      </c>
      <c r="D2835" t="inlineStr">
        <is>
          <t>JÄMTLANDS LÄN</t>
        </is>
      </c>
      <c r="E2835" t="inlineStr">
        <is>
          <t>ÖSTERSUND</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23836-2020</t>
        </is>
      </c>
      <c r="B2836" s="1" t="n">
        <v>43970</v>
      </c>
      <c r="C2836" s="1" t="n">
        <v>45225</v>
      </c>
      <c r="D2836" t="inlineStr">
        <is>
          <t>JÄMTLANDS LÄN</t>
        </is>
      </c>
      <c r="E2836" t="inlineStr">
        <is>
          <t>STRÖMSUND</t>
        </is>
      </c>
      <c r="F2836" t="inlineStr">
        <is>
          <t>SCA</t>
        </is>
      </c>
      <c r="G2836" t="n">
        <v>9.6</v>
      </c>
      <c r="H2836" t="n">
        <v>0</v>
      </c>
      <c r="I2836" t="n">
        <v>0</v>
      </c>
      <c r="J2836" t="n">
        <v>0</v>
      </c>
      <c r="K2836" t="n">
        <v>0</v>
      </c>
      <c r="L2836" t="n">
        <v>0</v>
      </c>
      <c r="M2836" t="n">
        <v>0</v>
      </c>
      <c r="N2836" t="n">
        <v>0</v>
      </c>
      <c r="O2836" t="n">
        <v>0</v>
      </c>
      <c r="P2836" t="n">
        <v>0</v>
      </c>
      <c r="Q2836" t="n">
        <v>0</v>
      </c>
      <c r="R2836" s="2" t="inlineStr"/>
    </row>
    <row r="2837" ht="15" customHeight="1">
      <c r="A2837" t="inlineStr">
        <is>
          <t>A 24335-2020</t>
        </is>
      </c>
      <c r="B2837" s="1" t="n">
        <v>43971</v>
      </c>
      <c r="C2837" s="1" t="n">
        <v>45225</v>
      </c>
      <c r="D2837" t="inlineStr">
        <is>
          <t>JÄMTLANDS LÄN</t>
        </is>
      </c>
      <c r="E2837" t="inlineStr">
        <is>
          <t>STRÖMSUND</t>
        </is>
      </c>
      <c r="G2837" t="n">
        <v>14.3</v>
      </c>
      <c r="H2837" t="n">
        <v>0</v>
      </c>
      <c r="I2837" t="n">
        <v>0</v>
      </c>
      <c r="J2837" t="n">
        <v>0</v>
      </c>
      <c r="K2837" t="n">
        <v>0</v>
      </c>
      <c r="L2837" t="n">
        <v>0</v>
      </c>
      <c r="M2837" t="n">
        <v>0</v>
      </c>
      <c r="N2837" t="n">
        <v>0</v>
      </c>
      <c r="O2837" t="n">
        <v>0</v>
      </c>
      <c r="P2837" t="n">
        <v>0</v>
      </c>
      <c r="Q2837" t="n">
        <v>0</v>
      </c>
      <c r="R2837" s="2" t="inlineStr"/>
    </row>
    <row r="2838" ht="15" customHeight="1">
      <c r="A2838" t="inlineStr">
        <is>
          <t>A 24032-2020</t>
        </is>
      </c>
      <c r="B2838" s="1" t="n">
        <v>43971</v>
      </c>
      <c r="C2838" s="1" t="n">
        <v>45225</v>
      </c>
      <c r="D2838" t="inlineStr">
        <is>
          <t>JÄMTLANDS LÄN</t>
        </is>
      </c>
      <c r="E2838" t="inlineStr">
        <is>
          <t>RAGUNDA</t>
        </is>
      </c>
      <c r="G2838" t="n">
        <v>6.9</v>
      </c>
      <c r="H2838" t="n">
        <v>0</v>
      </c>
      <c r="I2838" t="n">
        <v>0</v>
      </c>
      <c r="J2838" t="n">
        <v>0</v>
      </c>
      <c r="K2838" t="n">
        <v>0</v>
      </c>
      <c r="L2838" t="n">
        <v>0</v>
      </c>
      <c r="M2838" t="n">
        <v>0</v>
      </c>
      <c r="N2838" t="n">
        <v>0</v>
      </c>
      <c r="O2838" t="n">
        <v>0</v>
      </c>
      <c r="P2838" t="n">
        <v>0</v>
      </c>
      <c r="Q2838" t="n">
        <v>0</v>
      </c>
      <c r="R2838" s="2" t="inlineStr"/>
    </row>
    <row r="2839" ht="15" customHeight="1">
      <c r="A2839" t="inlineStr">
        <is>
          <t>A 24054-2020</t>
        </is>
      </c>
      <c r="B2839" s="1" t="n">
        <v>43971</v>
      </c>
      <c r="C2839" s="1" t="n">
        <v>45225</v>
      </c>
      <c r="D2839" t="inlineStr">
        <is>
          <t>JÄMTLANDS LÄN</t>
        </is>
      </c>
      <c r="E2839" t="inlineStr">
        <is>
          <t>STRÖMSUND</t>
        </is>
      </c>
      <c r="F2839" t="inlineStr">
        <is>
          <t>SCA</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24033-2020</t>
        </is>
      </c>
      <c r="B2840" s="1" t="n">
        <v>43971</v>
      </c>
      <c r="C2840" s="1" t="n">
        <v>45225</v>
      </c>
      <c r="D2840" t="inlineStr">
        <is>
          <t>JÄMTLANDS LÄN</t>
        </is>
      </c>
      <c r="E2840" t="inlineStr">
        <is>
          <t>RAGUNDA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24064-2020</t>
        </is>
      </c>
      <c r="B2841" s="1" t="n">
        <v>43971</v>
      </c>
      <c r="C2841" s="1" t="n">
        <v>45225</v>
      </c>
      <c r="D2841" t="inlineStr">
        <is>
          <t>JÄMTLANDS LÄN</t>
        </is>
      </c>
      <c r="E2841" t="inlineStr">
        <is>
          <t>STRÖMSUND</t>
        </is>
      </c>
      <c r="F2841" t="inlineStr">
        <is>
          <t>SCA</t>
        </is>
      </c>
      <c r="G2841" t="n">
        <v>15.3</v>
      </c>
      <c r="H2841" t="n">
        <v>0</v>
      </c>
      <c r="I2841" t="n">
        <v>0</v>
      </c>
      <c r="J2841" t="n">
        <v>0</v>
      </c>
      <c r="K2841" t="n">
        <v>0</v>
      </c>
      <c r="L2841" t="n">
        <v>0</v>
      </c>
      <c r="M2841" t="n">
        <v>0</v>
      </c>
      <c r="N2841" t="n">
        <v>0</v>
      </c>
      <c r="O2841" t="n">
        <v>0</v>
      </c>
      <c r="P2841" t="n">
        <v>0</v>
      </c>
      <c r="Q2841" t="n">
        <v>0</v>
      </c>
      <c r="R2841" s="2" t="inlineStr"/>
    </row>
    <row r="2842" ht="15" customHeight="1">
      <c r="A2842" t="inlineStr">
        <is>
          <t>A 24077-2020</t>
        </is>
      </c>
      <c r="B2842" s="1" t="n">
        <v>43972</v>
      </c>
      <c r="C2842" s="1" t="n">
        <v>45225</v>
      </c>
      <c r="D2842" t="inlineStr">
        <is>
          <t>JÄMTLANDS LÄN</t>
        </is>
      </c>
      <c r="E2842" t="inlineStr">
        <is>
          <t>HÄRJEDALEN</t>
        </is>
      </c>
      <c r="F2842" t="inlineStr">
        <is>
          <t>Sveaskog</t>
        </is>
      </c>
      <c r="G2842" t="n">
        <v>9.6</v>
      </c>
      <c r="H2842" t="n">
        <v>0</v>
      </c>
      <c r="I2842" t="n">
        <v>0</v>
      </c>
      <c r="J2842" t="n">
        <v>0</v>
      </c>
      <c r="K2842" t="n">
        <v>0</v>
      </c>
      <c r="L2842" t="n">
        <v>0</v>
      </c>
      <c r="M2842" t="n">
        <v>0</v>
      </c>
      <c r="N2842" t="n">
        <v>0</v>
      </c>
      <c r="O2842" t="n">
        <v>0</v>
      </c>
      <c r="P2842" t="n">
        <v>0</v>
      </c>
      <c r="Q2842" t="n">
        <v>0</v>
      </c>
      <c r="R2842" s="2" t="inlineStr"/>
    </row>
    <row r="2843" ht="15" customHeight="1">
      <c r="A2843" t="inlineStr">
        <is>
          <t>A 24127-2020</t>
        </is>
      </c>
      <c r="B2843" s="1" t="n">
        <v>43973</v>
      </c>
      <c r="C2843" s="1" t="n">
        <v>45225</v>
      </c>
      <c r="D2843" t="inlineStr">
        <is>
          <t>JÄMTLANDS LÄN</t>
        </is>
      </c>
      <c r="E2843" t="inlineStr">
        <is>
          <t>HÄRJEDALEN</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24117-2020</t>
        </is>
      </c>
      <c r="B2844" s="1" t="n">
        <v>43973</v>
      </c>
      <c r="C2844" s="1" t="n">
        <v>45225</v>
      </c>
      <c r="D2844" t="inlineStr">
        <is>
          <t>JÄMTLANDS LÄN</t>
        </is>
      </c>
      <c r="E2844" t="inlineStr">
        <is>
          <t>STRÖMSUND</t>
        </is>
      </c>
      <c r="F2844" t="inlineStr">
        <is>
          <t>Holmen skog AB</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24292-2020</t>
        </is>
      </c>
      <c r="B2845" s="1" t="n">
        <v>43976</v>
      </c>
      <c r="C2845" s="1" t="n">
        <v>45225</v>
      </c>
      <c r="D2845" t="inlineStr">
        <is>
          <t>JÄMTLANDS LÄN</t>
        </is>
      </c>
      <c r="E2845" t="inlineStr">
        <is>
          <t>BERG</t>
        </is>
      </c>
      <c r="F2845" t="inlineStr">
        <is>
          <t>Kyrkan</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24414-2020</t>
        </is>
      </c>
      <c r="B2846" s="1" t="n">
        <v>43976</v>
      </c>
      <c r="C2846" s="1" t="n">
        <v>45225</v>
      </c>
      <c r="D2846" t="inlineStr">
        <is>
          <t>JÄMTLANDS LÄN</t>
        </is>
      </c>
      <c r="E2846" t="inlineStr">
        <is>
          <t>STRÖMSUND</t>
        </is>
      </c>
      <c r="F2846" t="inlineStr">
        <is>
          <t>SCA</t>
        </is>
      </c>
      <c r="G2846" t="n">
        <v>4.9</v>
      </c>
      <c r="H2846" t="n">
        <v>0</v>
      </c>
      <c r="I2846" t="n">
        <v>0</v>
      </c>
      <c r="J2846" t="n">
        <v>0</v>
      </c>
      <c r="K2846" t="n">
        <v>0</v>
      </c>
      <c r="L2846" t="n">
        <v>0</v>
      </c>
      <c r="M2846" t="n">
        <v>0</v>
      </c>
      <c r="N2846" t="n">
        <v>0</v>
      </c>
      <c r="O2846" t="n">
        <v>0</v>
      </c>
      <c r="P2846" t="n">
        <v>0</v>
      </c>
      <c r="Q2846" t="n">
        <v>0</v>
      </c>
      <c r="R2846" s="2" t="inlineStr"/>
    </row>
    <row r="2847" ht="15" customHeight="1">
      <c r="A2847" t="inlineStr">
        <is>
          <t>A 24413-2020</t>
        </is>
      </c>
      <c r="B2847" s="1" t="n">
        <v>43976</v>
      </c>
      <c r="C2847" s="1" t="n">
        <v>45225</v>
      </c>
      <c r="D2847" t="inlineStr">
        <is>
          <t>JÄMTLANDS LÄN</t>
        </is>
      </c>
      <c r="E2847" t="inlineStr">
        <is>
          <t>STRÖMSUND</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24436-2020</t>
        </is>
      </c>
      <c r="B2848" s="1" t="n">
        <v>43976</v>
      </c>
      <c r="C2848" s="1" t="n">
        <v>45225</v>
      </c>
      <c r="D2848" t="inlineStr">
        <is>
          <t>JÄMTLANDS LÄN</t>
        </is>
      </c>
      <c r="E2848" t="inlineStr">
        <is>
          <t>ÅRE</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24384-2020</t>
        </is>
      </c>
      <c r="B2849" s="1" t="n">
        <v>43976</v>
      </c>
      <c r="C2849" s="1" t="n">
        <v>45225</v>
      </c>
      <c r="D2849" t="inlineStr">
        <is>
          <t>JÄMTLANDS LÄN</t>
        </is>
      </c>
      <c r="E2849" t="inlineStr">
        <is>
          <t>STRÖMSUND</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24244-2020</t>
        </is>
      </c>
      <c r="B2850" s="1" t="n">
        <v>43976</v>
      </c>
      <c r="C2850" s="1" t="n">
        <v>45225</v>
      </c>
      <c r="D2850" t="inlineStr">
        <is>
          <t>JÄMTLANDS LÄN</t>
        </is>
      </c>
      <c r="E2850" t="inlineStr">
        <is>
          <t>BRÄCKE</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24379-2020</t>
        </is>
      </c>
      <c r="B2851" s="1" t="n">
        <v>43976</v>
      </c>
      <c r="C2851" s="1" t="n">
        <v>45225</v>
      </c>
      <c r="D2851" t="inlineStr">
        <is>
          <t>JÄMTLANDS LÄN</t>
        </is>
      </c>
      <c r="E2851" t="inlineStr">
        <is>
          <t>STRÖMSUND</t>
        </is>
      </c>
      <c r="F2851" t="inlineStr">
        <is>
          <t>Holmen skog AB</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24415-2020</t>
        </is>
      </c>
      <c r="B2852" s="1" t="n">
        <v>43976</v>
      </c>
      <c r="C2852" s="1" t="n">
        <v>45225</v>
      </c>
      <c r="D2852" t="inlineStr">
        <is>
          <t>JÄMTLANDS LÄN</t>
        </is>
      </c>
      <c r="E2852" t="inlineStr">
        <is>
          <t>STRÖMSUND</t>
        </is>
      </c>
      <c r="F2852" t="inlineStr">
        <is>
          <t>SCA</t>
        </is>
      </c>
      <c r="G2852" t="n">
        <v>9.699999999999999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24429-2020</t>
        </is>
      </c>
      <c r="B2853" s="1" t="n">
        <v>43976</v>
      </c>
      <c r="C2853" s="1" t="n">
        <v>45225</v>
      </c>
      <c r="D2853" t="inlineStr">
        <is>
          <t>JÄMTLANDS LÄN</t>
        </is>
      </c>
      <c r="E2853" t="inlineStr">
        <is>
          <t>BRÄCKE</t>
        </is>
      </c>
      <c r="F2853" t="inlineStr">
        <is>
          <t>SCA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24640-2020</t>
        </is>
      </c>
      <c r="B2854" s="1" t="n">
        <v>43977</v>
      </c>
      <c r="C2854" s="1" t="n">
        <v>45225</v>
      </c>
      <c r="D2854" t="inlineStr">
        <is>
          <t>JÄMTLANDS LÄN</t>
        </is>
      </c>
      <c r="E2854" t="inlineStr">
        <is>
          <t>RAGUNDA</t>
        </is>
      </c>
      <c r="F2854" t="inlineStr">
        <is>
          <t>SCA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25148-2020</t>
        </is>
      </c>
      <c r="B2855" s="1" t="n">
        <v>43978</v>
      </c>
      <c r="C2855" s="1" t="n">
        <v>45225</v>
      </c>
      <c r="D2855" t="inlineStr">
        <is>
          <t>JÄMTLANDS LÄN</t>
        </is>
      </c>
      <c r="E2855" t="inlineStr">
        <is>
          <t>ÖSTERSUND</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24863-2020</t>
        </is>
      </c>
      <c r="B2856" s="1" t="n">
        <v>43978</v>
      </c>
      <c r="C2856" s="1" t="n">
        <v>45225</v>
      </c>
      <c r="D2856" t="inlineStr">
        <is>
          <t>JÄMTLANDS LÄN</t>
        </is>
      </c>
      <c r="E2856" t="inlineStr">
        <is>
          <t>BRÄCKE</t>
        </is>
      </c>
      <c r="F2856" t="inlineStr">
        <is>
          <t>SCA</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25109-2020</t>
        </is>
      </c>
      <c r="B2857" s="1" t="n">
        <v>43979</v>
      </c>
      <c r="C2857" s="1" t="n">
        <v>45225</v>
      </c>
      <c r="D2857" t="inlineStr">
        <is>
          <t>JÄMTLANDS LÄN</t>
        </is>
      </c>
      <c r="E2857" t="inlineStr">
        <is>
          <t>STRÖMSUND</t>
        </is>
      </c>
      <c r="F2857" t="inlineStr">
        <is>
          <t>SCA</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25107-2020</t>
        </is>
      </c>
      <c r="B2858" s="1" t="n">
        <v>43979</v>
      </c>
      <c r="C2858" s="1" t="n">
        <v>45225</v>
      </c>
      <c r="D2858" t="inlineStr">
        <is>
          <t>JÄMTLANDS LÄN</t>
        </is>
      </c>
      <c r="E2858" t="inlineStr">
        <is>
          <t>STRÖMSUND</t>
        </is>
      </c>
      <c r="F2858" t="inlineStr">
        <is>
          <t>SCA</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25115-2020</t>
        </is>
      </c>
      <c r="B2859" s="1" t="n">
        <v>43979</v>
      </c>
      <c r="C2859" s="1" t="n">
        <v>45225</v>
      </c>
      <c r="D2859" t="inlineStr">
        <is>
          <t>JÄMTLANDS LÄN</t>
        </is>
      </c>
      <c r="E2859" t="inlineStr">
        <is>
          <t>RAGUNDA</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24932-2020</t>
        </is>
      </c>
      <c r="B2860" s="1" t="n">
        <v>43979</v>
      </c>
      <c r="C2860" s="1" t="n">
        <v>45225</v>
      </c>
      <c r="D2860" t="inlineStr">
        <is>
          <t>JÄMTLANDS LÄN</t>
        </is>
      </c>
      <c r="E2860" t="inlineStr">
        <is>
          <t>BERG</t>
        </is>
      </c>
      <c r="F2860" t="inlineStr">
        <is>
          <t>Kyrkan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25236-2020</t>
        </is>
      </c>
      <c r="B2861" s="1" t="n">
        <v>43980</v>
      </c>
      <c r="C2861" s="1" t="n">
        <v>45225</v>
      </c>
      <c r="D2861" t="inlineStr">
        <is>
          <t>JÄMTLANDS LÄN</t>
        </is>
      </c>
      <c r="E2861" t="inlineStr">
        <is>
          <t>HÄRJEDALEN</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25376-2020</t>
        </is>
      </c>
      <c r="B2862" s="1" t="n">
        <v>43980</v>
      </c>
      <c r="C2862" s="1" t="n">
        <v>45225</v>
      </c>
      <c r="D2862" t="inlineStr">
        <is>
          <t>JÄMTLANDS LÄN</t>
        </is>
      </c>
      <c r="E2862" t="inlineStr">
        <is>
          <t>STRÖMSUND</t>
        </is>
      </c>
      <c r="F2862" t="inlineStr">
        <is>
          <t>SCA</t>
        </is>
      </c>
      <c r="G2862" t="n">
        <v>7.1</v>
      </c>
      <c r="H2862" t="n">
        <v>0</v>
      </c>
      <c r="I2862" t="n">
        <v>0</v>
      </c>
      <c r="J2862" t="n">
        <v>0</v>
      </c>
      <c r="K2862" t="n">
        <v>0</v>
      </c>
      <c r="L2862" t="n">
        <v>0</v>
      </c>
      <c r="M2862" t="n">
        <v>0</v>
      </c>
      <c r="N2862" t="n">
        <v>0</v>
      </c>
      <c r="O2862" t="n">
        <v>0</v>
      </c>
      <c r="P2862" t="n">
        <v>0</v>
      </c>
      <c r="Q2862" t="n">
        <v>0</v>
      </c>
      <c r="R2862" s="2" t="inlineStr"/>
    </row>
    <row r="2863" ht="15" customHeight="1">
      <c r="A2863" t="inlineStr">
        <is>
          <t>A 25390-2020</t>
        </is>
      </c>
      <c r="B2863" s="1" t="n">
        <v>43980</v>
      </c>
      <c r="C2863" s="1" t="n">
        <v>45225</v>
      </c>
      <c r="D2863" t="inlineStr">
        <is>
          <t>JÄMTLANDS LÄN</t>
        </is>
      </c>
      <c r="E2863" t="inlineStr">
        <is>
          <t>STRÖMSUND</t>
        </is>
      </c>
      <c r="F2863" t="inlineStr">
        <is>
          <t>SCA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25232-2020</t>
        </is>
      </c>
      <c r="B2864" s="1" t="n">
        <v>43980</v>
      </c>
      <c r="C2864" s="1" t="n">
        <v>45225</v>
      </c>
      <c r="D2864" t="inlineStr">
        <is>
          <t>JÄMTLANDS LÄN</t>
        </is>
      </c>
      <c r="E2864" t="inlineStr">
        <is>
          <t>HÄRJEDALEN</t>
        </is>
      </c>
      <c r="G2864" t="n">
        <v>14.9</v>
      </c>
      <c r="H2864" t="n">
        <v>0</v>
      </c>
      <c r="I2864" t="n">
        <v>0</v>
      </c>
      <c r="J2864" t="n">
        <v>0</v>
      </c>
      <c r="K2864" t="n">
        <v>0</v>
      </c>
      <c r="L2864" t="n">
        <v>0</v>
      </c>
      <c r="M2864" t="n">
        <v>0</v>
      </c>
      <c r="N2864" t="n">
        <v>0</v>
      </c>
      <c r="O2864" t="n">
        <v>0</v>
      </c>
      <c r="P2864" t="n">
        <v>0</v>
      </c>
      <c r="Q2864" t="n">
        <v>0</v>
      </c>
      <c r="R2864" s="2" t="inlineStr"/>
    </row>
    <row r="2865" ht="15" customHeight="1">
      <c r="A2865" t="inlineStr">
        <is>
          <t>A 25341-2020</t>
        </is>
      </c>
      <c r="B2865" s="1" t="n">
        <v>43980</v>
      </c>
      <c r="C2865" s="1" t="n">
        <v>45225</v>
      </c>
      <c r="D2865" t="inlineStr">
        <is>
          <t>JÄMTLANDS LÄN</t>
        </is>
      </c>
      <c r="E2865" t="inlineStr">
        <is>
          <t>HÄRJEDALEN</t>
        </is>
      </c>
      <c r="G2865" t="n">
        <v>2</v>
      </c>
      <c r="H2865" t="n">
        <v>0</v>
      </c>
      <c r="I2865" t="n">
        <v>0</v>
      </c>
      <c r="J2865" t="n">
        <v>0</v>
      </c>
      <c r="K2865" t="n">
        <v>0</v>
      </c>
      <c r="L2865" t="n">
        <v>0</v>
      </c>
      <c r="M2865" t="n">
        <v>0</v>
      </c>
      <c r="N2865" t="n">
        <v>0</v>
      </c>
      <c r="O2865" t="n">
        <v>0</v>
      </c>
      <c r="P2865" t="n">
        <v>0</v>
      </c>
      <c r="Q2865" t="n">
        <v>0</v>
      </c>
      <c r="R2865" s="2" t="inlineStr"/>
    </row>
    <row r="2866" ht="15" customHeight="1">
      <c r="A2866" t="inlineStr">
        <is>
          <t>A 25382-2020</t>
        </is>
      </c>
      <c r="B2866" s="1" t="n">
        <v>43980</v>
      </c>
      <c r="C2866" s="1" t="n">
        <v>45225</v>
      </c>
      <c r="D2866" t="inlineStr">
        <is>
          <t>JÄMTLANDS LÄN</t>
        </is>
      </c>
      <c r="E2866" t="inlineStr">
        <is>
          <t>BRÄCKE</t>
        </is>
      </c>
      <c r="F2866" t="inlineStr">
        <is>
          <t>SCA</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25396-2020</t>
        </is>
      </c>
      <c r="B2867" s="1" t="n">
        <v>43980</v>
      </c>
      <c r="C2867" s="1" t="n">
        <v>45225</v>
      </c>
      <c r="D2867" t="inlineStr">
        <is>
          <t>JÄMTLANDS LÄN</t>
        </is>
      </c>
      <c r="E2867" t="inlineStr">
        <is>
          <t>STRÖMSUND</t>
        </is>
      </c>
      <c r="F2867" t="inlineStr">
        <is>
          <t>SCA</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25238-2020</t>
        </is>
      </c>
      <c r="B2868" s="1" t="n">
        <v>43980</v>
      </c>
      <c r="C2868" s="1" t="n">
        <v>45225</v>
      </c>
      <c r="D2868" t="inlineStr">
        <is>
          <t>JÄMTLANDS LÄN</t>
        </is>
      </c>
      <c r="E2868" t="inlineStr">
        <is>
          <t>HÄRJEDALEN</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25381-2020</t>
        </is>
      </c>
      <c r="B2869" s="1" t="n">
        <v>43980</v>
      </c>
      <c r="C2869" s="1" t="n">
        <v>45225</v>
      </c>
      <c r="D2869" t="inlineStr">
        <is>
          <t>JÄMTLANDS LÄN</t>
        </is>
      </c>
      <c r="E2869" t="inlineStr">
        <is>
          <t>STRÖMSUND</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25392-2020</t>
        </is>
      </c>
      <c r="B2870" s="1" t="n">
        <v>43980</v>
      </c>
      <c r="C2870" s="1" t="n">
        <v>45225</v>
      </c>
      <c r="D2870" t="inlineStr">
        <is>
          <t>JÄMTLANDS LÄN</t>
        </is>
      </c>
      <c r="E2870" t="inlineStr">
        <is>
          <t>STRÖMSUND</t>
        </is>
      </c>
      <c r="F2870" t="inlineStr">
        <is>
          <t>SCA</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25240-2020</t>
        </is>
      </c>
      <c r="B2871" s="1" t="n">
        <v>43980</v>
      </c>
      <c r="C2871" s="1" t="n">
        <v>45225</v>
      </c>
      <c r="D2871" t="inlineStr">
        <is>
          <t>JÄMTLANDS LÄN</t>
        </is>
      </c>
      <c r="E2871" t="inlineStr">
        <is>
          <t>HÄRJEDALEN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25375-2020</t>
        </is>
      </c>
      <c r="B2872" s="1" t="n">
        <v>43980</v>
      </c>
      <c r="C2872" s="1" t="n">
        <v>45225</v>
      </c>
      <c r="D2872" t="inlineStr">
        <is>
          <t>JÄMTLANDS LÄN</t>
        </is>
      </c>
      <c r="E2872" t="inlineStr">
        <is>
          <t>STRÖMSUND</t>
        </is>
      </c>
      <c r="F2872" t="inlineStr">
        <is>
          <t>SCA</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25388-2020</t>
        </is>
      </c>
      <c r="B2873" s="1" t="n">
        <v>43980</v>
      </c>
      <c r="C2873" s="1" t="n">
        <v>45225</v>
      </c>
      <c r="D2873" t="inlineStr">
        <is>
          <t>JÄMTLANDS LÄN</t>
        </is>
      </c>
      <c r="E2873" t="inlineStr">
        <is>
          <t>STRÖMSUND</t>
        </is>
      </c>
      <c r="F2873" t="inlineStr">
        <is>
          <t>SCA</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25398-2020</t>
        </is>
      </c>
      <c r="B2874" s="1" t="n">
        <v>43980</v>
      </c>
      <c r="C2874" s="1" t="n">
        <v>45225</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25489-2020</t>
        </is>
      </c>
      <c r="B2875" s="1" t="n">
        <v>43983</v>
      </c>
      <c r="C2875" s="1" t="n">
        <v>45225</v>
      </c>
      <c r="D2875" t="inlineStr">
        <is>
          <t>JÄMTLANDS LÄN</t>
        </is>
      </c>
      <c r="E2875" t="inlineStr">
        <is>
          <t>KROKOM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25587-2020</t>
        </is>
      </c>
      <c r="B2876" s="1" t="n">
        <v>43983</v>
      </c>
      <c r="C2876" s="1" t="n">
        <v>45225</v>
      </c>
      <c r="D2876" t="inlineStr">
        <is>
          <t>JÄMTLANDS LÄN</t>
        </is>
      </c>
      <c r="E2876" t="inlineStr">
        <is>
          <t>ÅRE</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25592-2020</t>
        </is>
      </c>
      <c r="B2877" s="1" t="n">
        <v>43983</v>
      </c>
      <c r="C2877" s="1" t="n">
        <v>45225</v>
      </c>
      <c r="D2877" t="inlineStr">
        <is>
          <t>JÄMTLANDS LÄN</t>
        </is>
      </c>
      <c r="E2877" t="inlineStr">
        <is>
          <t>ÅRE</t>
        </is>
      </c>
      <c r="G2877" t="n">
        <v>6.6</v>
      </c>
      <c r="H2877" t="n">
        <v>0</v>
      </c>
      <c r="I2877" t="n">
        <v>0</v>
      </c>
      <c r="J2877" t="n">
        <v>0</v>
      </c>
      <c r="K2877" t="n">
        <v>0</v>
      </c>
      <c r="L2877" t="n">
        <v>0</v>
      </c>
      <c r="M2877" t="n">
        <v>0</v>
      </c>
      <c r="N2877" t="n">
        <v>0</v>
      </c>
      <c r="O2877" t="n">
        <v>0</v>
      </c>
      <c r="P2877" t="n">
        <v>0</v>
      </c>
      <c r="Q2877" t="n">
        <v>0</v>
      </c>
      <c r="R2877" s="2" t="inlineStr"/>
    </row>
    <row r="2878" ht="15" customHeight="1">
      <c r="A2878" t="inlineStr">
        <is>
          <t>A 25520-2020</t>
        </is>
      </c>
      <c r="B2878" s="1" t="n">
        <v>43983</v>
      </c>
      <c r="C2878" s="1" t="n">
        <v>45225</v>
      </c>
      <c r="D2878" t="inlineStr">
        <is>
          <t>JÄMTLANDS LÄN</t>
        </is>
      </c>
      <c r="E2878" t="inlineStr">
        <is>
          <t>KROKOM</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25680-2020</t>
        </is>
      </c>
      <c r="B2879" s="1" t="n">
        <v>43983</v>
      </c>
      <c r="C2879" s="1" t="n">
        <v>45225</v>
      </c>
      <c r="D2879" t="inlineStr">
        <is>
          <t>JÄMTLANDS LÄN</t>
        </is>
      </c>
      <c r="E2879" t="inlineStr">
        <is>
          <t>STRÖMSUND</t>
        </is>
      </c>
      <c r="F2879" t="inlineStr">
        <is>
          <t>SCA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25772-2020</t>
        </is>
      </c>
      <c r="B2880" s="1" t="n">
        <v>43984</v>
      </c>
      <c r="C2880" s="1" t="n">
        <v>45225</v>
      </c>
      <c r="D2880" t="inlineStr">
        <is>
          <t>JÄMTLANDS LÄN</t>
        </is>
      </c>
      <c r="E2880" t="inlineStr">
        <is>
          <t>BRÄCKE</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25892-2020</t>
        </is>
      </c>
      <c r="B2881" s="1" t="n">
        <v>43984</v>
      </c>
      <c r="C2881" s="1" t="n">
        <v>45225</v>
      </c>
      <c r="D2881" t="inlineStr">
        <is>
          <t>JÄMTLANDS LÄN</t>
        </is>
      </c>
      <c r="E2881" t="inlineStr">
        <is>
          <t>STRÖMSUND</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25934-2020</t>
        </is>
      </c>
      <c r="B2882" s="1" t="n">
        <v>43984</v>
      </c>
      <c r="C2882" s="1" t="n">
        <v>45225</v>
      </c>
      <c r="D2882" t="inlineStr">
        <is>
          <t>JÄMTLANDS LÄN</t>
        </is>
      </c>
      <c r="E2882" t="inlineStr">
        <is>
          <t>RAGUNDA</t>
        </is>
      </c>
      <c r="F2882" t="inlineStr">
        <is>
          <t>SCA</t>
        </is>
      </c>
      <c r="G2882" t="n">
        <v>8.699999999999999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25906-2020</t>
        </is>
      </c>
      <c r="B2883" s="1" t="n">
        <v>43984</v>
      </c>
      <c r="C2883" s="1" t="n">
        <v>45225</v>
      </c>
      <c r="D2883" t="inlineStr">
        <is>
          <t>JÄMTLANDS LÄN</t>
        </is>
      </c>
      <c r="E2883" t="inlineStr">
        <is>
          <t>BRÄCKE</t>
        </is>
      </c>
      <c r="F2883" t="inlineStr">
        <is>
          <t>SCA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25779-2020</t>
        </is>
      </c>
      <c r="B2884" s="1" t="n">
        <v>43984</v>
      </c>
      <c r="C2884" s="1" t="n">
        <v>45225</v>
      </c>
      <c r="D2884" t="inlineStr">
        <is>
          <t>JÄMTLANDS LÄN</t>
        </is>
      </c>
      <c r="E2884" t="inlineStr">
        <is>
          <t>HÄRJEDALEN</t>
        </is>
      </c>
      <c r="G2884" t="n">
        <v>22.2</v>
      </c>
      <c r="H2884" t="n">
        <v>0</v>
      </c>
      <c r="I2884" t="n">
        <v>0</v>
      </c>
      <c r="J2884" t="n">
        <v>0</v>
      </c>
      <c r="K2884" t="n">
        <v>0</v>
      </c>
      <c r="L2884" t="n">
        <v>0</v>
      </c>
      <c r="M2884" t="n">
        <v>0</v>
      </c>
      <c r="N2884" t="n">
        <v>0</v>
      </c>
      <c r="O2884" t="n">
        <v>0</v>
      </c>
      <c r="P2884" t="n">
        <v>0</v>
      </c>
      <c r="Q2884" t="n">
        <v>0</v>
      </c>
      <c r="R2884" s="2" t="inlineStr"/>
    </row>
    <row r="2885" ht="15" customHeight="1">
      <c r="A2885" t="inlineStr">
        <is>
          <t>A 25913-2020</t>
        </is>
      </c>
      <c r="B2885" s="1" t="n">
        <v>43984</v>
      </c>
      <c r="C2885" s="1" t="n">
        <v>45225</v>
      </c>
      <c r="D2885" t="inlineStr">
        <is>
          <t>JÄMTLANDS LÄN</t>
        </is>
      </c>
      <c r="E2885" t="inlineStr">
        <is>
          <t>STRÖMSUND</t>
        </is>
      </c>
      <c r="F2885" t="inlineStr">
        <is>
          <t>SCA</t>
        </is>
      </c>
      <c r="G2885" t="n">
        <v>6</v>
      </c>
      <c r="H2885" t="n">
        <v>0</v>
      </c>
      <c r="I2885" t="n">
        <v>0</v>
      </c>
      <c r="J2885" t="n">
        <v>0</v>
      </c>
      <c r="K2885" t="n">
        <v>0</v>
      </c>
      <c r="L2885" t="n">
        <v>0</v>
      </c>
      <c r="M2885" t="n">
        <v>0</v>
      </c>
      <c r="N2885" t="n">
        <v>0</v>
      </c>
      <c r="O2885" t="n">
        <v>0</v>
      </c>
      <c r="P2885" t="n">
        <v>0</v>
      </c>
      <c r="Q2885" t="n">
        <v>0</v>
      </c>
      <c r="R2885" s="2" t="inlineStr"/>
    </row>
    <row r="2886" ht="15" customHeight="1">
      <c r="A2886" t="inlineStr">
        <is>
          <t>A 25927-2020</t>
        </is>
      </c>
      <c r="B2886" s="1" t="n">
        <v>43984</v>
      </c>
      <c r="C2886" s="1" t="n">
        <v>45225</v>
      </c>
      <c r="D2886" t="inlineStr">
        <is>
          <t>JÄMTLANDS LÄN</t>
        </is>
      </c>
      <c r="E2886" t="inlineStr">
        <is>
          <t>RAGUNDA</t>
        </is>
      </c>
      <c r="F2886" t="inlineStr">
        <is>
          <t>SCA</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26056-2020</t>
        </is>
      </c>
      <c r="B2887" s="1" t="n">
        <v>43984</v>
      </c>
      <c r="C2887" s="1" t="n">
        <v>45225</v>
      </c>
      <c r="D2887" t="inlineStr">
        <is>
          <t>JÄMTLANDS LÄN</t>
        </is>
      </c>
      <c r="E2887" t="inlineStr">
        <is>
          <t>HÄRJEDALEN</t>
        </is>
      </c>
      <c r="G2887" t="n">
        <v>53.1</v>
      </c>
      <c r="H2887" t="n">
        <v>0</v>
      </c>
      <c r="I2887" t="n">
        <v>0</v>
      </c>
      <c r="J2887" t="n">
        <v>0</v>
      </c>
      <c r="K2887" t="n">
        <v>0</v>
      </c>
      <c r="L2887" t="n">
        <v>0</v>
      </c>
      <c r="M2887" t="n">
        <v>0</v>
      </c>
      <c r="N2887" t="n">
        <v>0</v>
      </c>
      <c r="O2887" t="n">
        <v>0</v>
      </c>
      <c r="P2887" t="n">
        <v>0</v>
      </c>
      <c r="Q2887" t="n">
        <v>0</v>
      </c>
      <c r="R2887" s="2" t="inlineStr"/>
    </row>
    <row r="2888" ht="15" customHeight="1">
      <c r="A2888" t="inlineStr">
        <is>
          <t>A 25997-2020</t>
        </is>
      </c>
      <c r="B2888" s="1" t="n">
        <v>43985</v>
      </c>
      <c r="C2888" s="1" t="n">
        <v>45225</v>
      </c>
      <c r="D2888" t="inlineStr">
        <is>
          <t>JÄMTLANDS LÄN</t>
        </is>
      </c>
      <c r="E2888" t="inlineStr">
        <is>
          <t>STRÖMSUND</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26169-2020</t>
        </is>
      </c>
      <c r="B2889" s="1" t="n">
        <v>43985</v>
      </c>
      <c r="C2889" s="1" t="n">
        <v>45225</v>
      </c>
      <c r="D2889" t="inlineStr">
        <is>
          <t>JÄMTLANDS LÄN</t>
        </is>
      </c>
      <c r="E2889" t="inlineStr">
        <is>
          <t>BRÄCKE</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25975-2020</t>
        </is>
      </c>
      <c r="B2890" s="1" t="n">
        <v>43985</v>
      </c>
      <c r="C2890" s="1" t="n">
        <v>45225</v>
      </c>
      <c r="D2890" t="inlineStr">
        <is>
          <t>JÄMTLANDS LÄN</t>
        </is>
      </c>
      <c r="E2890" t="inlineStr">
        <is>
          <t>BERG</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26175-2020</t>
        </is>
      </c>
      <c r="B2891" s="1" t="n">
        <v>43985</v>
      </c>
      <c r="C2891" s="1" t="n">
        <v>45225</v>
      </c>
      <c r="D2891" t="inlineStr">
        <is>
          <t>JÄMTLANDS LÄN</t>
        </is>
      </c>
      <c r="E2891" t="inlineStr">
        <is>
          <t>BERG</t>
        </is>
      </c>
      <c r="F2891" t="inlineStr">
        <is>
          <t>SCA</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25984-2020</t>
        </is>
      </c>
      <c r="B2892" s="1" t="n">
        <v>43985</v>
      </c>
      <c r="C2892" s="1" t="n">
        <v>45225</v>
      </c>
      <c r="D2892" t="inlineStr">
        <is>
          <t>JÄMTLANDS LÄN</t>
        </is>
      </c>
      <c r="E2892" t="inlineStr">
        <is>
          <t>BERG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25978-2020</t>
        </is>
      </c>
      <c r="B2893" s="1" t="n">
        <v>43985</v>
      </c>
      <c r="C2893" s="1" t="n">
        <v>45225</v>
      </c>
      <c r="D2893" t="inlineStr">
        <is>
          <t>JÄMTLANDS LÄN</t>
        </is>
      </c>
      <c r="E2893" t="inlineStr">
        <is>
          <t>BERG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25993-2020</t>
        </is>
      </c>
      <c r="B2894" s="1" t="n">
        <v>43985</v>
      </c>
      <c r="C2894" s="1" t="n">
        <v>45225</v>
      </c>
      <c r="D2894" t="inlineStr">
        <is>
          <t>JÄMTLANDS LÄN</t>
        </is>
      </c>
      <c r="E2894" t="inlineStr">
        <is>
          <t>BERG</t>
        </is>
      </c>
      <c r="G2894" t="n">
        <v>0.3</v>
      </c>
      <c r="H2894" t="n">
        <v>0</v>
      </c>
      <c r="I2894" t="n">
        <v>0</v>
      </c>
      <c r="J2894" t="n">
        <v>0</v>
      </c>
      <c r="K2894" t="n">
        <v>0</v>
      </c>
      <c r="L2894" t="n">
        <v>0</v>
      </c>
      <c r="M2894" t="n">
        <v>0</v>
      </c>
      <c r="N2894" t="n">
        <v>0</v>
      </c>
      <c r="O2894" t="n">
        <v>0</v>
      </c>
      <c r="P2894" t="n">
        <v>0</v>
      </c>
      <c r="Q2894" t="n">
        <v>0</v>
      </c>
      <c r="R2894" s="2" t="inlineStr"/>
    </row>
    <row r="2895" ht="15" customHeight="1">
      <c r="A2895" t="inlineStr">
        <is>
          <t>A 26168-2020</t>
        </is>
      </c>
      <c r="B2895" s="1" t="n">
        <v>43985</v>
      </c>
      <c r="C2895" s="1" t="n">
        <v>45225</v>
      </c>
      <c r="D2895" t="inlineStr">
        <is>
          <t>JÄMTLANDS LÄN</t>
        </is>
      </c>
      <c r="E2895" t="inlineStr">
        <is>
          <t>BRÄCKE</t>
        </is>
      </c>
      <c r="F2895" t="inlineStr">
        <is>
          <t>SCA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26190-2020</t>
        </is>
      </c>
      <c r="B2896" s="1" t="n">
        <v>43985</v>
      </c>
      <c r="C2896" s="1" t="n">
        <v>45225</v>
      </c>
      <c r="D2896" t="inlineStr">
        <is>
          <t>JÄMTLANDS LÄN</t>
        </is>
      </c>
      <c r="E2896" t="inlineStr">
        <is>
          <t>STRÖMSUND</t>
        </is>
      </c>
      <c r="F2896" t="inlineStr">
        <is>
          <t>SCA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26264-2020</t>
        </is>
      </c>
      <c r="B2897" s="1" t="n">
        <v>43986</v>
      </c>
      <c r="C2897" s="1" t="n">
        <v>45225</v>
      </c>
      <c r="D2897" t="inlineStr">
        <is>
          <t>JÄMTLANDS LÄN</t>
        </is>
      </c>
      <c r="E2897" t="inlineStr">
        <is>
          <t>RAGUNDA</t>
        </is>
      </c>
      <c r="F2897" t="inlineStr">
        <is>
          <t>Kommuner</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26410-2020</t>
        </is>
      </c>
      <c r="B2898" s="1" t="n">
        <v>43986</v>
      </c>
      <c r="C2898" s="1" t="n">
        <v>45225</v>
      </c>
      <c r="D2898" t="inlineStr">
        <is>
          <t>JÄMTLANDS LÄN</t>
        </is>
      </c>
      <c r="E2898" t="inlineStr">
        <is>
          <t>ÖSTERSUND</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26262-2020</t>
        </is>
      </c>
      <c r="B2899" s="1" t="n">
        <v>43986</v>
      </c>
      <c r="C2899" s="1" t="n">
        <v>45225</v>
      </c>
      <c r="D2899" t="inlineStr">
        <is>
          <t>JÄMTLANDS LÄN</t>
        </is>
      </c>
      <c r="E2899" t="inlineStr">
        <is>
          <t>RAGUNDA</t>
        </is>
      </c>
      <c r="F2899" t="inlineStr">
        <is>
          <t>Kommuner</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26629-2020</t>
        </is>
      </c>
      <c r="B2900" s="1" t="n">
        <v>43987</v>
      </c>
      <c r="C2900" s="1" t="n">
        <v>45225</v>
      </c>
      <c r="D2900" t="inlineStr">
        <is>
          <t>JÄMTLANDS LÄN</t>
        </is>
      </c>
      <c r="E2900" t="inlineStr">
        <is>
          <t>STRÖMSUND</t>
        </is>
      </c>
      <c r="F2900" t="inlineStr">
        <is>
          <t>SCA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26669-2020</t>
        </is>
      </c>
      <c r="B2901" s="1" t="n">
        <v>43989</v>
      </c>
      <c r="C2901" s="1" t="n">
        <v>45225</v>
      </c>
      <c r="D2901" t="inlineStr">
        <is>
          <t>JÄMTLANDS LÄN</t>
        </is>
      </c>
      <c r="E2901" t="inlineStr">
        <is>
          <t>STRÖMSUND</t>
        </is>
      </c>
      <c r="G2901" t="n">
        <v>8.699999999999999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26670-2020</t>
        </is>
      </c>
      <c r="B2902" s="1" t="n">
        <v>43989</v>
      </c>
      <c r="C2902" s="1" t="n">
        <v>45225</v>
      </c>
      <c r="D2902" t="inlineStr">
        <is>
          <t>JÄMTLANDS LÄN</t>
        </is>
      </c>
      <c r="E2902" t="inlineStr">
        <is>
          <t>STRÖMSUND</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26966-2020</t>
        </is>
      </c>
      <c r="B2903" s="1" t="n">
        <v>43990</v>
      </c>
      <c r="C2903" s="1" t="n">
        <v>45225</v>
      </c>
      <c r="D2903" t="inlineStr">
        <is>
          <t>JÄMTLANDS LÄN</t>
        </is>
      </c>
      <c r="E2903" t="inlineStr">
        <is>
          <t>RAGUNDA</t>
        </is>
      </c>
      <c r="F2903" t="inlineStr">
        <is>
          <t>SCA</t>
        </is>
      </c>
      <c r="G2903" t="n">
        <v>7</v>
      </c>
      <c r="H2903" t="n">
        <v>0</v>
      </c>
      <c r="I2903" t="n">
        <v>0</v>
      </c>
      <c r="J2903" t="n">
        <v>0</v>
      </c>
      <c r="K2903" t="n">
        <v>0</v>
      </c>
      <c r="L2903" t="n">
        <v>0</v>
      </c>
      <c r="M2903" t="n">
        <v>0</v>
      </c>
      <c r="N2903" t="n">
        <v>0</v>
      </c>
      <c r="O2903" t="n">
        <v>0</v>
      </c>
      <c r="P2903" t="n">
        <v>0</v>
      </c>
      <c r="Q2903" t="n">
        <v>0</v>
      </c>
      <c r="R2903" s="2" t="inlineStr"/>
    </row>
    <row r="2904" ht="15" customHeight="1">
      <c r="A2904" t="inlineStr">
        <is>
          <t>A 27191-2020</t>
        </is>
      </c>
      <c r="B2904" s="1" t="n">
        <v>43991</v>
      </c>
      <c r="C2904" s="1" t="n">
        <v>45225</v>
      </c>
      <c r="D2904" t="inlineStr">
        <is>
          <t>JÄMTLANDS LÄN</t>
        </is>
      </c>
      <c r="E2904" t="inlineStr">
        <is>
          <t>BRÄCKE</t>
        </is>
      </c>
      <c r="F2904" t="inlineStr">
        <is>
          <t>SCA</t>
        </is>
      </c>
      <c r="G2904" t="n">
        <v>4.3</v>
      </c>
      <c r="H2904" t="n">
        <v>0</v>
      </c>
      <c r="I2904" t="n">
        <v>0</v>
      </c>
      <c r="J2904" t="n">
        <v>0</v>
      </c>
      <c r="K2904" t="n">
        <v>0</v>
      </c>
      <c r="L2904" t="n">
        <v>0</v>
      </c>
      <c r="M2904" t="n">
        <v>0</v>
      </c>
      <c r="N2904" t="n">
        <v>0</v>
      </c>
      <c r="O2904" t="n">
        <v>0</v>
      </c>
      <c r="P2904" t="n">
        <v>0</v>
      </c>
      <c r="Q2904" t="n">
        <v>0</v>
      </c>
      <c r="R2904" s="2" t="inlineStr"/>
    </row>
    <row r="2905" ht="15" customHeight="1">
      <c r="A2905" t="inlineStr">
        <is>
          <t>A 27056-2020</t>
        </is>
      </c>
      <c r="B2905" s="1" t="n">
        <v>43991</v>
      </c>
      <c r="C2905" s="1" t="n">
        <v>45225</v>
      </c>
      <c r="D2905" t="inlineStr">
        <is>
          <t>JÄMTLANDS LÄN</t>
        </is>
      </c>
      <c r="E2905" t="inlineStr">
        <is>
          <t>KROKOM</t>
        </is>
      </c>
      <c r="F2905" t="inlineStr">
        <is>
          <t>Övriga Aktiebolag</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27190-2020</t>
        </is>
      </c>
      <c r="B2906" s="1" t="n">
        <v>43991</v>
      </c>
      <c r="C2906" s="1" t="n">
        <v>45225</v>
      </c>
      <c r="D2906" t="inlineStr">
        <is>
          <t>JÄMTLANDS LÄN</t>
        </is>
      </c>
      <c r="E2906" t="inlineStr">
        <is>
          <t>BRÄCKE</t>
        </is>
      </c>
      <c r="F2906" t="inlineStr">
        <is>
          <t>SCA</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27202-2020</t>
        </is>
      </c>
      <c r="B2907" s="1" t="n">
        <v>43991</v>
      </c>
      <c r="C2907" s="1" t="n">
        <v>45225</v>
      </c>
      <c r="D2907" t="inlineStr">
        <is>
          <t>JÄMTLANDS LÄN</t>
        </is>
      </c>
      <c r="E2907" t="inlineStr">
        <is>
          <t>STRÖMSUND</t>
        </is>
      </c>
      <c r="F2907" t="inlineStr">
        <is>
          <t>SCA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27366-2020</t>
        </is>
      </c>
      <c r="B2908" s="1" t="n">
        <v>43992</v>
      </c>
      <c r="C2908" s="1" t="n">
        <v>45225</v>
      </c>
      <c r="D2908" t="inlineStr">
        <is>
          <t>JÄMTLANDS LÄN</t>
        </is>
      </c>
      <c r="E2908" t="inlineStr">
        <is>
          <t>RAGUNDA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27415-2020</t>
        </is>
      </c>
      <c r="B2909" s="1" t="n">
        <v>43992</v>
      </c>
      <c r="C2909" s="1" t="n">
        <v>45225</v>
      </c>
      <c r="D2909" t="inlineStr">
        <is>
          <t>JÄMTLANDS LÄN</t>
        </is>
      </c>
      <c r="E2909" t="inlineStr">
        <is>
          <t>STRÖMSUND</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27369-2020</t>
        </is>
      </c>
      <c r="B2910" s="1" t="n">
        <v>43992</v>
      </c>
      <c r="C2910" s="1" t="n">
        <v>45225</v>
      </c>
      <c r="D2910" t="inlineStr">
        <is>
          <t>JÄMTLANDS LÄN</t>
        </is>
      </c>
      <c r="E2910" t="inlineStr">
        <is>
          <t>ÅRE</t>
        </is>
      </c>
      <c r="G2910" t="n">
        <v>7.3</v>
      </c>
      <c r="H2910" t="n">
        <v>0</v>
      </c>
      <c r="I2910" t="n">
        <v>0</v>
      </c>
      <c r="J2910" t="n">
        <v>0</v>
      </c>
      <c r="K2910" t="n">
        <v>0</v>
      </c>
      <c r="L2910" t="n">
        <v>0</v>
      </c>
      <c r="M2910" t="n">
        <v>0</v>
      </c>
      <c r="N2910" t="n">
        <v>0</v>
      </c>
      <c r="O2910" t="n">
        <v>0</v>
      </c>
      <c r="P2910" t="n">
        <v>0</v>
      </c>
      <c r="Q2910" t="n">
        <v>0</v>
      </c>
      <c r="R2910" s="2" t="inlineStr"/>
    </row>
    <row r="2911" ht="15" customHeight="1">
      <c r="A2911" t="inlineStr">
        <is>
          <t>A 27576-2020</t>
        </is>
      </c>
      <c r="B2911" s="1" t="n">
        <v>43992</v>
      </c>
      <c r="C2911" s="1" t="n">
        <v>45225</v>
      </c>
      <c r="D2911" t="inlineStr">
        <is>
          <t>JÄMTLANDS LÄN</t>
        </is>
      </c>
      <c r="E2911" t="inlineStr">
        <is>
          <t>ÖSTERSUND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27292-2020</t>
        </is>
      </c>
      <c r="B2912" s="1" t="n">
        <v>43992</v>
      </c>
      <c r="C2912" s="1" t="n">
        <v>45225</v>
      </c>
      <c r="D2912" t="inlineStr">
        <is>
          <t>JÄMTLANDS LÄN</t>
        </is>
      </c>
      <c r="E2912" t="inlineStr">
        <is>
          <t>ÅRE</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27854-2020</t>
        </is>
      </c>
      <c r="B2913" s="1" t="n">
        <v>43994</v>
      </c>
      <c r="C2913" s="1" t="n">
        <v>45225</v>
      </c>
      <c r="D2913" t="inlineStr">
        <is>
          <t>JÄMTLANDS LÄN</t>
        </is>
      </c>
      <c r="E2913" t="inlineStr">
        <is>
          <t>HÄRJEDALEN</t>
        </is>
      </c>
      <c r="F2913" t="inlineStr">
        <is>
          <t>Sveaskog</t>
        </is>
      </c>
      <c r="G2913" t="n">
        <v>7.1</v>
      </c>
      <c r="H2913" t="n">
        <v>0</v>
      </c>
      <c r="I2913" t="n">
        <v>0</v>
      </c>
      <c r="J2913" t="n">
        <v>0</v>
      </c>
      <c r="K2913" t="n">
        <v>0</v>
      </c>
      <c r="L2913" t="n">
        <v>0</v>
      </c>
      <c r="M2913" t="n">
        <v>0</v>
      </c>
      <c r="N2913" t="n">
        <v>0</v>
      </c>
      <c r="O2913" t="n">
        <v>0</v>
      </c>
      <c r="P2913" t="n">
        <v>0</v>
      </c>
      <c r="Q2913" t="n">
        <v>0</v>
      </c>
      <c r="R2913" s="2" t="inlineStr"/>
    </row>
    <row r="2914" ht="15" customHeight="1">
      <c r="A2914" t="inlineStr">
        <is>
          <t>A 27709-2020</t>
        </is>
      </c>
      <c r="B2914" s="1" t="n">
        <v>43994</v>
      </c>
      <c r="C2914" s="1" t="n">
        <v>45225</v>
      </c>
      <c r="D2914" t="inlineStr">
        <is>
          <t>JÄMTLANDS LÄN</t>
        </is>
      </c>
      <c r="E2914" t="inlineStr">
        <is>
          <t>STRÖMSUND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28196-2020</t>
        </is>
      </c>
      <c r="B2915" s="1" t="n">
        <v>43997</v>
      </c>
      <c r="C2915" s="1" t="n">
        <v>45225</v>
      </c>
      <c r="D2915" t="inlineStr">
        <is>
          <t>JÄMTLANDS LÄN</t>
        </is>
      </c>
      <c r="E2915" t="inlineStr">
        <is>
          <t>STRÖMSUND</t>
        </is>
      </c>
      <c r="F2915" t="inlineStr">
        <is>
          <t>SCA</t>
        </is>
      </c>
      <c r="G2915" t="n">
        <v>7.7</v>
      </c>
      <c r="H2915" t="n">
        <v>0</v>
      </c>
      <c r="I2915" t="n">
        <v>0</v>
      </c>
      <c r="J2915" t="n">
        <v>0</v>
      </c>
      <c r="K2915" t="n">
        <v>0</v>
      </c>
      <c r="L2915" t="n">
        <v>0</v>
      </c>
      <c r="M2915" t="n">
        <v>0</v>
      </c>
      <c r="N2915" t="n">
        <v>0</v>
      </c>
      <c r="O2915" t="n">
        <v>0</v>
      </c>
      <c r="P2915" t="n">
        <v>0</v>
      </c>
      <c r="Q2915" t="n">
        <v>0</v>
      </c>
      <c r="R2915" s="2" t="inlineStr"/>
    </row>
    <row r="2916" ht="15" customHeight="1">
      <c r="A2916" t="inlineStr">
        <is>
          <t>A 28701-2020</t>
        </is>
      </c>
      <c r="B2916" s="1" t="n">
        <v>43997</v>
      </c>
      <c r="C2916" s="1" t="n">
        <v>45225</v>
      </c>
      <c r="D2916" t="inlineStr">
        <is>
          <t>JÄMTLANDS LÄN</t>
        </is>
      </c>
      <c r="E2916" t="inlineStr">
        <is>
          <t>BRÄCKE</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28213-2020</t>
        </is>
      </c>
      <c r="B2917" s="1" t="n">
        <v>43997</v>
      </c>
      <c r="C2917" s="1" t="n">
        <v>45225</v>
      </c>
      <c r="D2917" t="inlineStr">
        <is>
          <t>JÄMTLANDS LÄN</t>
        </is>
      </c>
      <c r="E2917" t="inlineStr">
        <is>
          <t>BRÄCKE</t>
        </is>
      </c>
      <c r="F2917" t="inlineStr">
        <is>
          <t>SCA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28385-2020</t>
        </is>
      </c>
      <c r="B2918" s="1" t="n">
        <v>43998</v>
      </c>
      <c r="C2918" s="1" t="n">
        <v>45225</v>
      </c>
      <c r="D2918" t="inlineStr">
        <is>
          <t>JÄMTLANDS LÄN</t>
        </is>
      </c>
      <c r="E2918" t="inlineStr">
        <is>
          <t>ÅRE</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28422-2020</t>
        </is>
      </c>
      <c r="B2919" s="1" t="n">
        <v>43998</v>
      </c>
      <c r="C2919" s="1" t="n">
        <v>45225</v>
      </c>
      <c r="D2919" t="inlineStr">
        <is>
          <t>JÄMTLANDS LÄN</t>
        </is>
      </c>
      <c r="E2919" t="inlineStr">
        <is>
          <t>ÅRE</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28765-2020</t>
        </is>
      </c>
      <c r="B2920" s="1" t="n">
        <v>43999</v>
      </c>
      <c r="C2920" s="1" t="n">
        <v>45225</v>
      </c>
      <c r="D2920" t="inlineStr">
        <is>
          <t>JÄMTLANDS LÄN</t>
        </is>
      </c>
      <c r="E2920" t="inlineStr">
        <is>
          <t>STRÖMSUND</t>
        </is>
      </c>
      <c r="F2920" t="inlineStr">
        <is>
          <t>SCA</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28776-2020</t>
        </is>
      </c>
      <c r="B2921" s="1" t="n">
        <v>43999</v>
      </c>
      <c r="C2921" s="1" t="n">
        <v>45225</v>
      </c>
      <c r="D2921" t="inlineStr">
        <is>
          <t>JÄMTLANDS LÄN</t>
        </is>
      </c>
      <c r="E2921" t="inlineStr">
        <is>
          <t>RAGUNDA</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28543-2020</t>
        </is>
      </c>
      <c r="B2922" s="1" t="n">
        <v>43999</v>
      </c>
      <c r="C2922" s="1" t="n">
        <v>45225</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29046-2020</t>
        </is>
      </c>
      <c r="B2923" s="1" t="n">
        <v>44000</v>
      </c>
      <c r="C2923" s="1" t="n">
        <v>45225</v>
      </c>
      <c r="D2923" t="inlineStr">
        <is>
          <t>JÄMTLANDS LÄN</t>
        </is>
      </c>
      <c r="E2923" t="inlineStr">
        <is>
          <t>STRÖMSUND</t>
        </is>
      </c>
      <c r="F2923" t="inlineStr">
        <is>
          <t>SCA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29382-2020</t>
        </is>
      </c>
      <c r="B2924" s="1" t="n">
        <v>44000</v>
      </c>
      <c r="C2924" s="1" t="n">
        <v>45225</v>
      </c>
      <c r="D2924" t="inlineStr">
        <is>
          <t>JÄMTLANDS LÄN</t>
        </is>
      </c>
      <c r="E2924" t="inlineStr">
        <is>
          <t>RAGUNDA</t>
        </is>
      </c>
      <c r="G2924" t="n">
        <v>46.1</v>
      </c>
      <c r="H2924" t="n">
        <v>0</v>
      </c>
      <c r="I2924" t="n">
        <v>0</v>
      </c>
      <c r="J2924" t="n">
        <v>0</v>
      </c>
      <c r="K2924" t="n">
        <v>0</v>
      </c>
      <c r="L2924" t="n">
        <v>0</v>
      </c>
      <c r="M2924" t="n">
        <v>0</v>
      </c>
      <c r="N2924" t="n">
        <v>0</v>
      </c>
      <c r="O2924" t="n">
        <v>0</v>
      </c>
      <c r="P2924" t="n">
        <v>0</v>
      </c>
      <c r="Q2924" t="n">
        <v>0</v>
      </c>
      <c r="R2924" s="2" t="inlineStr"/>
    </row>
    <row r="2925" ht="15" customHeight="1">
      <c r="A2925" t="inlineStr">
        <is>
          <t>A 29635-2020</t>
        </is>
      </c>
      <c r="B2925" s="1" t="n">
        <v>44000</v>
      </c>
      <c r="C2925" s="1" t="n">
        <v>45225</v>
      </c>
      <c r="D2925" t="inlineStr">
        <is>
          <t>JÄMTLANDS LÄN</t>
        </is>
      </c>
      <c r="E2925" t="inlineStr">
        <is>
          <t>ÖSTERSUND</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28869-2020</t>
        </is>
      </c>
      <c r="B2926" s="1" t="n">
        <v>44000</v>
      </c>
      <c r="C2926" s="1" t="n">
        <v>45225</v>
      </c>
      <c r="D2926" t="inlineStr">
        <is>
          <t>JÄMTLANDS LÄN</t>
        </is>
      </c>
      <c r="E2926" t="inlineStr">
        <is>
          <t>ÅRE</t>
        </is>
      </c>
      <c r="F2926" t="inlineStr">
        <is>
          <t>Kyrkan</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28961-2020</t>
        </is>
      </c>
      <c r="B2927" s="1" t="n">
        <v>44000</v>
      </c>
      <c r="C2927" s="1" t="n">
        <v>45225</v>
      </c>
      <c r="D2927" t="inlineStr">
        <is>
          <t>JÄMTLANDS LÄN</t>
        </is>
      </c>
      <c r="E2927" t="inlineStr">
        <is>
          <t>BERG</t>
        </is>
      </c>
      <c r="G2927" t="n">
        <v>7.6</v>
      </c>
      <c r="H2927" t="n">
        <v>0</v>
      </c>
      <c r="I2927" t="n">
        <v>0</v>
      </c>
      <c r="J2927" t="n">
        <v>0</v>
      </c>
      <c r="K2927" t="n">
        <v>0</v>
      </c>
      <c r="L2927" t="n">
        <v>0</v>
      </c>
      <c r="M2927" t="n">
        <v>0</v>
      </c>
      <c r="N2927" t="n">
        <v>0</v>
      </c>
      <c r="O2927" t="n">
        <v>0</v>
      </c>
      <c r="P2927" t="n">
        <v>0</v>
      </c>
      <c r="Q2927" t="n">
        <v>0</v>
      </c>
      <c r="R2927" s="2" t="inlineStr"/>
    </row>
    <row r="2928" ht="15" customHeight="1">
      <c r="A2928" t="inlineStr">
        <is>
          <t>A 29052-2020</t>
        </is>
      </c>
      <c r="B2928" s="1" t="n">
        <v>44000</v>
      </c>
      <c r="C2928" s="1" t="n">
        <v>45225</v>
      </c>
      <c r="D2928" t="inlineStr">
        <is>
          <t>JÄMTLANDS LÄN</t>
        </is>
      </c>
      <c r="E2928" t="inlineStr">
        <is>
          <t>BERG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29004-2020</t>
        </is>
      </c>
      <c r="B2929" s="1" t="n">
        <v>44000</v>
      </c>
      <c r="C2929" s="1" t="n">
        <v>45225</v>
      </c>
      <c r="D2929" t="inlineStr">
        <is>
          <t>JÄMTLANDS LÄN</t>
        </is>
      </c>
      <c r="E2929" t="inlineStr">
        <is>
          <t>BERG</t>
        </is>
      </c>
      <c r="G2929" t="n">
        <v>6.4</v>
      </c>
      <c r="H2929" t="n">
        <v>0</v>
      </c>
      <c r="I2929" t="n">
        <v>0</v>
      </c>
      <c r="J2929" t="n">
        <v>0</v>
      </c>
      <c r="K2929" t="n">
        <v>0</v>
      </c>
      <c r="L2929" t="n">
        <v>0</v>
      </c>
      <c r="M2929" t="n">
        <v>0</v>
      </c>
      <c r="N2929" t="n">
        <v>0</v>
      </c>
      <c r="O2929" t="n">
        <v>0</v>
      </c>
      <c r="P2929" t="n">
        <v>0</v>
      </c>
      <c r="Q2929" t="n">
        <v>0</v>
      </c>
      <c r="R2929" s="2" t="inlineStr"/>
    </row>
    <row r="2930" ht="15" customHeight="1">
      <c r="A2930" t="inlineStr">
        <is>
          <t>A 29080-2020</t>
        </is>
      </c>
      <c r="B2930" s="1" t="n">
        <v>44002</v>
      </c>
      <c r="C2930" s="1" t="n">
        <v>45225</v>
      </c>
      <c r="D2930" t="inlineStr">
        <is>
          <t>JÄMTLANDS LÄN</t>
        </is>
      </c>
      <c r="E2930" t="inlineStr">
        <is>
          <t>ÅRE</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29083-2020</t>
        </is>
      </c>
      <c r="B2931" s="1" t="n">
        <v>44002</v>
      </c>
      <c r="C2931" s="1" t="n">
        <v>45225</v>
      </c>
      <c r="D2931" t="inlineStr">
        <is>
          <t>JÄMTLANDS LÄN</t>
        </is>
      </c>
      <c r="E2931" t="inlineStr">
        <is>
          <t>ÅRE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29499-2020</t>
        </is>
      </c>
      <c r="B2932" s="1" t="n">
        <v>44004</v>
      </c>
      <c r="C2932" s="1" t="n">
        <v>45225</v>
      </c>
      <c r="D2932" t="inlineStr">
        <is>
          <t>JÄMTLANDS LÄN</t>
        </is>
      </c>
      <c r="E2932" t="inlineStr">
        <is>
          <t>RAGUNDA</t>
        </is>
      </c>
      <c r="F2932" t="inlineStr">
        <is>
          <t>SCA</t>
        </is>
      </c>
      <c r="G2932" t="n">
        <v>0.3</v>
      </c>
      <c r="H2932" t="n">
        <v>0</v>
      </c>
      <c r="I2932" t="n">
        <v>0</v>
      </c>
      <c r="J2932" t="n">
        <v>0</v>
      </c>
      <c r="K2932" t="n">
        <v>0</v>
      </c>
      <c r="L2932" t="n">
        <v>0</v>
      </c>
      <c r="M2932" t="n">
        <v>0</v>
      </c>
      <c r="N2932" t="n">
        <v>0</v>
      </c>
      <c r="O2932" t="n">
        <v>0</v>
      </c>
      <c r="P2932" t="n">
        <v>0</v>
      </c>
      <c r="Q2932" t="n">
        <v>0</v>
      </c>
      <c r="R2932" s="2" t="inlineStr"/>
    </row>
    <row r="2933" ht="15" customHeight="1">
      <c r="A2933" t="inlineStr">
        <is>
          <t>A 29154-2020</t>
        </is>
      </c>
      <c r="B2933" s="1" t="n">
        <v>44004</v>
      </c>
      <c r="C2933" s="1" t="n">
        <v>45225</v>
      </c>
      <c r="D2933" t="inlineStr">
        <is>
          <t>JÄMTLANDS LÄN</t>
        </is>
      </c>
      <c r="E2933" t="inlineStr">
        <is>
          <t>HÄRJEDALEN</t>
        </is>
      </c>
      <c r="F2933" t="inlineStr">
        <is>
          <t>Sveaskog</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29581-2020</t>
        </is>
      </c>
      <c r="B2934" s="1" t="n">
        <v>44004</v>
      </c>
      <c r="C2934" s="1" t="n">
        <v>45225</v>
      </c>
      <c r="D2934" t="inlineStr">
        <is>
          <t>JÄMTLANDS LÄN</t>
        </is>
      </c>
      <c r="E2934" t="inlineStr">
        <is>
          <t>ÖSTERSUND</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29158-2020</t>
        </is>
      </c>
      <c r="B2935" s="1" t="n">
        <v>44004</v>
      </c>
      <c r="C2935" s="1" t="n">
        <v>45225</v>
      </c>
      <c r="D2935" t="inlineStr">
        <is>
          <t>JÄMTLANDS LÄN</t>
        </is>
      </c>
      <c r="E2935" t="inlineStr">
        <is>
          <t>HÄRJEDALEN</t>
        </is>
      </c>
      <c r="F2935" t="inlineStr">
        <is>
          <t>Sveaskog</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29259-2020</t>
        </is>
      </c>
      <c r="B2936" s="1" t="n">
        <v>44004</v>
      </c>
      <c r="C2936" s="1" t="n">
        <v>45225</v>
      </c>
      <c r="D2936" t="inlineStr">
        <is>
          <t>JÄMTLANDS LÄN</t>
        </is>
      </c>
      <c r="E2936" t="inlineStr">
        <is>
          <t>BRÄCKE</t>
        </is>
      </c>
      <c r="F2936" t="inlineStr">
        <is>
          <t>Övriga Aktiebolag</t>
        </is>
      </c>
      <c r="G2936" t="n">
        <v>40.6</v>
      </c>
      <c r="H2936" t="n">
        <v>0</v>
      </c>
      <c r="I2936" t="n">
        <v>0</v>
      </c>
      <c r="J2936" t="n">
        <v>0</v>
      </c>
      <c r="K2936" t="n">
        <v>0</v>
      </c>
      <c r="L2936" t="n">
        <v>0</v>
      </c>
      <c r="M2936" t="n">
        <v>0</v>
      </c>
      <c r="N2936" t="n">
        <v>0</v>
      </c>
      <c r="O2936" t="n">
        <v>0</v>
      </c>
      <c r="P2936" t="n">
        <v>0</v>
      </c>
      <c r="Q2936" t="n">
        <v>0</v>
      </c>
      <c r="R2936" s="2" t="inlineStr"/>
    </row>
    <row r="2937" ht="15" customHeight="1">
      <c r="A2937" t="inlineStr">
        <is>
          <t>A 29435-2020</t>
        </is>
      </c>
      <c r="B2937" s="1" t="n">
        <v>44004</v>
      </c>
      <c r="C2937" s="1" t="n">
        <v>45225</v>
      </c>
      <c r="D2937" t="inlineStr">
        <is>
          <t>JÄMTLANDS LÄN</t>
        </is>
      </c>
      <c r="E2937" t="inlineStr">
        <is>
          <t>ÖSTERSUND</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29489-2020</t>
        </is>
      </c>
      <c r="B2938" s="1" t="n">
        <v>44004</v>
      </c>
      <c r="C2938" s="1" t="n">
        <v>45225</v>
      </c>
      <c r="D2938" t="inlineStr">
        <is>
          <t>JÄMTLANDS LÄN</t>
        </is>
      </c>
      <c r="E2938" t="inlineStr">
        <is>
          <t>BRÄCKE</t>
        </is>
      </c>
      <c r="F2938" t="inlineStr">
        <is>
          <t>SCA</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29788-2020</t>
        </is>
      </c>
      <c r="B2939" s="1" t="n">
        <v>44005</v>
      </c>
      <c r="C2939" s="1" t="n">
        <v>45225</v>
      </c>
      <c r="D2939" t="inlineStr">
        <is>
          <t>JÄMTLANDS LÄN</t>
        </is>
      </c>
      <c r="E2939" t="inlineStr">
        <is>
          <t>BERG</t>
        </is>
      </c>
      <c r="F2939" t="inlineStr">
        <is>
          <t>SCA</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29863-2020</t>
        </is>
      </c>
      <c r="B2940" s="1" t="n">
        <v>44005</v>
      </c>
      <c r="C2940" s="1" t="n">
        <v>45225</v>
      </c>
      <c r="D2940" t="inlineStr">
        <is>
          <t>JÄMTLANDS LÄN</t>
        </is>
      </c>
      <c r="E2940" t="inlineStr">
        <is>
          <t>BRÄCKE</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30110-2020</t>
        </is>
      </c>
      <c r="B2941" s="1" t="n">
        <v>44006</v>
      </c>
      <c r="C2941" s="1" t="n">
        <v>45225</v>
      </c>
      <c r="D2941" t="inlineStr">
        <is>
          <t>JÄMTLANDS LÄN</t>
        </is>
      </c>
      <c r="E2941" t="inlineStr">
        <is>
          <t>RAGUNDA</t>
        </is>
      </c>
      <c r="F2941" t="inlineStr">
        <is>
          <t>SCA</t>
        </is>
      </c>
      <c r="G2941" t="n">
        <v>3.8</v>
      </c>
      <c r="H2941" t="n">
        <v>0</v>
      </c>
      <c r="I2941" t="n">
        <v>0</v>
      </c>
      <c r="J2941" t="n">
        <v>0</v>
      </c>
      <c r="K2941" t="n">
        <v>0</v>
      </c>
      <c r="L2941" t="n">
        <v>0</v>
      </c>
      <c r="M2941" t="n">
        <v>0</v>
      </c>
      <c r="N2941" t="n">
        <v>0</v>
      </c>
      <c r="O2941" t="n">
        <v>0</v>
      </c>
      <c r="P2941" t="n">
        <v>0</v>
      </c>
      <c r="Q2941" t="n">
        <v>0</v>
      </c>
      <c r="R2941" s="2" t="inlineStr"/>
    </row>
    <row r="2942" ht="15" customHeight="1">
      <c r="A2942" t="inlineStr">
        <is>
          <t>A 30472-2020</t>
        </is>
      </c>
      <c r="B2942" s="1" t="n">
        <v>44007</v>
      </c>
      <c r="C2942" s="1" t="n">
        <v>45225</v>
      </c>
      <c r="D2942" t="inlineStr">
        <is>
          <t>JÄMTLANDS LÄN</t>
        </is>
      </c>
      <c r="E2942" t="inlineStr">
        <is>
          <t>BRÄCKE</t>
        </is>
      </c>
      <c r="F2942" t="inlineStr">
        <is>
          <t>SCA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30477-2020</t>
        </is>
      </c>
      <c r="B2943" s="1" t="n">
        <v>44007</v>
      </c>
      <c r="C2943" s="1" t="n">
        <v>45225</v>
      </c>
      <c r="D2943" t="inlineStr">
        <is>
          <t>JÄMTLANDS LÄN</t>
        </is>
      </c>
      <c r="E2943" t="inlineStr">
        <is>
          <t>BERG</t>
        </is>
      </c>
      <c r="F2943" t="inlineStr">
        <is>
          <t>SCA</t>
        </is>
      </c>
      <c r="G2943" t="n">
        <v>7.4</v>
      </c>
      <c r="H2943" t="n">
        <v>0</v>
      </c>
      <c r="I2943" t="n">
        <v>0</v>
      </c>
      <c r="J2943" t="n">
        <v>0</v>
      </c>
      <c r="K2943" t="n">
        <v>0</v>
      </c>
      <c r="L2943" t="n">
        <v>0</v>
      </c>
      <c r="M2943" t="n">
        <v>0</v>
      </c>
      <c r="N2943" t="n">
        <v>0</v>
      </c>
      <c r="O2943" t="n">
        <v>0</v>
      </c>
      <c r="P2943" t="n">
        <v>0</v>
      </c>
      <c r="Q2943" t="n">
        <v>0</v>
      </c>
      <c r="R2943" s="2" t="inlineStr"/>
    </row>
    <row r="2944" ht="15" customHeight="1">
      <c r="A2944" t="inlineStr">
        <is>
          <t>A 30474-2020</t>
        </is>
      </c>
      <c r="B2944" s="1" t="n">
        <v>44007</v>
      </c>
      <c r="C2944" s="1" t="n">
        <v>45225</v>
      </c>
      <c r="D2944" t="inlineStr">
        <is>
          <t>JÄMTLANDS LÄN</t>
        </is>
      </c>
      <c r="E2944" t="inlineStr">
        <is>
          <t>BRÄCKE</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30471-2020</t>
        </is>
      </c>
      <c r="B2945" s="1" t="n">
        <v>44007</v>
      </c>
      <c r="C2945" s="1" t="n">
        <v>45225</v>
      </c>
      <c r="D2945" t="inlineStr">
        <is>
          <t>JÄMTLANDS LÄN</t>
        </is>
      </c>
      <c r="E2945" t="inlineStr">
        <is>
          <t>BRÄCKE</t>
        </is>
      </c>
      <c r="F2945" t="inlineStr">
        <is>
          <t>SCA</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30475-2020</t>
        </is>
      </c>
      <c r="B2946" s="1" t="n">
        <v>44007</v>
      </c>
      <c r="C2946" s="1" t="n">
        <v>45225</v>
      </c>
      <c r="D2946" t="inlineStr">
        <is>
          <t>JÄMTLANDS LÄN</t>
        </is>
      </c>
      <c r="E2946" t="inlineStr">
        <is>
          <t>BRÄCKE</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30368-2020</t>
        </is>
      </c>
      <c r="B2947" s="1" t="n">
        <v>44007</v>
      </c>
      <c r="C2947" s="1" t="n">
        <v>45225</v>
      </c>
      <c r="D2947" t="inlineStr">
        <is>
          <t>JÄMTLANDS LÄN</t>
        </is>
      </c>
      <c r="E2947" t="inlineStr">
        <is>
          <t>KROKOM</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30473-2020</t>
        </is>
      </c>
      <c r="B2948" s="1" t="n">
        <v>44007</v>
      </c>
      <c r="C2948" s="1" t="n">
        <v>45225</v>
      </c>
      <c r="D2948" t="inlineStr">
        <is>
          <t>JÄMTLANDS LÄN</t>
        </is>
      </c>
      <c r="E2948" t="inlineStr">
        <is>
          <t>BRÄCKE</t>
        </is>
      </c>
      <c r="F2948" t="inlineStr">
        <is>
          <t>SCA</t>
        </is>
      </c>
      <c r="G2948" t="n">
        <v>4.6</v>
      </c>
      <c r="H2948" t="n">
        <v>0</v>
      </c>
      <c r="I2948" t="n">
        <v>0</v>
      </c>
      <c r="J2948" t="n">
        <v>0</v>
      </c>
      <c r="K2948" t="n">
        <v>0</v>
      </c>
      <c r="L2948" t="n">
        <v>0</v>
      </c>
      <c r="M2948" t="n">
        <v>0</v>
      </c>
      <c r="N2948" t="n">
        <v>0</v>
      </c>
      <c r="O2948" t="n">
        <v>0</v>
      </c>
      <c r="P2948" t="n">
        <v>0</v>
      </c>
      <c r="Q2948" t="n">
        <v>0</v>
      </c>
      <c r="R2948" s="2" t="inlineStr"/>
    </row>
    <row r="2949" ht="15" customHeight="1">
      <c r="A2949" t="inlineStr">
        <is>
          <t>A 30676-2020</t>
        </is>
      </c>
      <c r="B2949" s="1" t="n">
        <v>44008</v>
      </c>
      <c r="C2949" s="1" t="n">
        <v>45225</v>
      </c>
      <c r="D2949" t="inlineStr">
        <is>
          <t>JÄMTLANDS LÄN</t>
        </is>
      </c>
      <c r="E2949" t="inlineStr">
        <is>
          <t>ÖSTERSUND</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30804-2020</t>
        </is>
      </c>
      <c r="B2950" s="1" t="n">
        <v>44010</v>
      </c>
      <c r="C2950" s="1" t="n">
        <v>45225</v>
      </c>
      <c r="D2950" t="inlineStr">
        <is>
          <t>JÄMTLANDS LÄN</t>
        </is>
      </c>
      <c r="E2950" t="inlineStr">
        <is>
          <t>STRÖMSUND</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30936-2020</t>
        </is>
      </c>
      <c r="B2951" s="1" t="n">
        <v>44011</v>
      </c>
      <c r="C2951" s="1" t="n">
        <v>45225</v>
      </c>
      <c r="D2951" t="inlineStr">
        <is>
          <t>JÄMTLANDS LÄN</t>
        </is>
      </c>
      <c r="E2951" t="inlineStr">
        <is>
          <t>HÄRJEDALEN</t>
        </is>
      </c>
      <c r="F2951" t="inlineStr">
        <is>
          <t>Sveaskog</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31021-2020</t>
        </is>
      </c>
      <c r="B2952" s="1" t="n">
        <v>44011</v>
      </c>
      <c r="C2952" s="1" t="n">
        <v>45225</v>
      </c>
      <c r="D2952" t="inlineStr">
        <is>
          <t>JÄMTLANDS LÄN</t>
        </is>
      </c>
      <c r="E2952" t="inlineStr">
        <is>
          <t>BRÄCKE</t>
        </is>
      </c>
      <c r="F2952" t="inlineStr">
        <is>
          <t>SCA</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31077-2020</t>
        </is>
      </c>
      <c r="B2953" s="1" t="n">
        <v>44011</v>
      </c>
      <c r="C2953" s="1" t="n">
        <v>45225</v>
      </c>
      <c r="D2953" t="inlineStr">
        <is>
          <t>JÄMTLANDS LÄN</t>
        </is>
      </c>
      <c r="E2953" t="inlineStr">
        <is>
          <t>STRÖMSUND</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30963-2020</t>
        </is>
      </c>
      <c r="B2954" s="1" t="n">
        <v>44011</v>
      </c>
      <c r="C2954" s="1" t="n">
        <v>45225</v>
      </c>
      <c r="D2954" t="inlineStr">
        <is>
          <t>JÄMTLANDS LÄN</t>
        </is>
      </c>
      <c r="E2954" t="inlineStr">
        <is>
          <t>HÄRJEDALEN</t>
        </is>
      </c>
      <c r="F2954" t="inlineStr">
        <is>
          <t>Sveaskog</t>
        </is>
      </c>
      <c r="G2954" t="n">
        <v>11.6</v>
      </c>
      <c r="H2954" t="n">
        <v>0</v>
      </c>
      <c r="I2954" t="n">
        <v>0</v>
      </c>
      <c r="J2954" t="n">
        <v>0</v>
      </c>
      <c r="K2954" t="n">
        <v>0</v>
      </c>
      <c r="L2954" t="n">
        <v>0</v>
      </c>
      <c r="M2954" t="n">
        <v>0</v>
      </c>
      <c r="N2954" t="n">
        <v>0</v>
      </c>
      <c r="O2954" t="n">
        <v>0</v>
      </c>
      <c r="P2954" t="n">
        <v>0</v>
      </c>
      <c r="Q2954" t="n">
        <v>0</v>
      </c>
      <c r="R2954" s="2" t="inlineStr"/>
    </row>
    <row r="2955" ht="15" customHeight="1">
      <c r="A2955" t="inlineStr">
        <is>
          <t>A 30940-2020</t>
        </is>
      </c>
      <c r="B2955" s="1" t="n">
        <v>44011</v>
      </c>
      <c r="C2955" s="1" t="n">
        <v>45225</v>
      </c>
      <c r="D2955" t="inlineStr">
        <is>
          <t>JÄMTLANDS LÄN</t>
        </is>
      </c>
      <c r="E2955" t="inlineStr">
        <is>
          <t>HÄRJEDALEN</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30981-2020</t>
        </is>
      </c>
      <c r="B2956" s="1" t="n">
        <v>44011</v>
      </c>
      <c r="C2956" s="1" t="n">
        <v>45225</v>
      </c>
      <c r="D2956" t="inlineStr">
        <is>
          <t>JÄMTLANDS LÄN</t>
        </is>
      </c>
      <c r="E2956" t="inlineStr">
        <is>
          <t>STRÖMSUND</t>
        </is>
      </c>
      <c r="G2956" t="n">
        <v>6.7</v>
      </c>
      <c r="H2956" t="n">
        <v>0</v>
      </c>
      <c r="I2956" t="n">
        <v>0</v>
      </c>
      <c r="J2956" t="n">
        <v>0</v>
      </c>
      <c r="K2956" t="n">
        <v>0</v>
      </c>
      <c r="L2956" t="n">
        <v>0</v>
      </c>
      <c r="M2956" t="n">
        <v>0</v>
      </c>
      <c r="N2956" t="n">
        <v>0</v>
      </c>
      <c r="O2956" t="n">
        <v>0</v>
      </c>
      <c r="P2956" t="n">
        <v>0</v>
      </c>
      <c r="Q2956" t="n">
        <v>0</v>
      </c>
      <c r="R2956" s="2" t="inlineStr"/>
    </row>
    <row r="2957" ht="15" customHeight="1">
      <c r="A2957" t="inlineStr">
        <is>
          <t>A 31043-2020</t>
        </is>
      </c>
      <c r="B2957" s="1" t="n">
        <v>44011</v>
      </c>
      <c r="C2957" s="1" t="n">
        <v>45225</v>
      </c>
      <c r="D2957" t="inlineStr">
        <is>
          <t>JÄMTLANDS LÄN</t>
        </is>
      </c>
      <c r="E2957" t="inlineStr">
        <is>
          <t>RAGUNDA</t>
        </is>
      </c>
      <c r="F2957" t="inlineStr">
        <is>
          <t>SCA</t>
        </is>
      </c>
      <c r="G2957" t="n">
        <v>6.9</v>
      </c>
      <c r="H2957" t="n">
        <v>0</v>
      </c>
      <c r="I2957" t="n">
        <v>0</v>
      </c>
      <c r="J2957" t="n">
        <v>0</v>
      </c>
      <c r="K2957" t="n">
        <v>0</v>
      </c>
      <c r="L2957" t="n">
        <v>0</v>
      </c>
      <c r="M2957" t="n">
        <v>0</v>
      </c>
      <c r="N2957" t="n">
        <v>0</v>
      </c>
      <c r="O2957" t="n">
        <v>0</v>
      </c>
      <c r="P2957" t="n">
        <v>0</v>
      </c>
      <c r="Q2957" t="n">
        <v>0</v>
      </c>
      <c r="R2957" s="2" t="inlineStr"/>
    </row>
    <row r="2958" ht="15" customHeight="1">
      <c r="A2958" t="inlineStr">
        <is>
          <t>A 31448-2020</t>
        </is>
      </c>
      <c r="B2958" s="1" t="n">
        <v>44012</v>
      </c>
      <c r="C2958" s="1" t="n">
        <v>45225</v>
      </c>
      <c r="D2958" t="inlineStr">
        <is>
          <t>JÄMTLANDS LÄN</t>
        </is>
      </c>
      <c r="E2958" t="inlineStr">
        <is>
          <t>BRÄCKE</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31264-2020</t>
        </is>
      </c>
      <c r="B2959" s="1" t="n">
        <v>44012</v>
      </c>
      <c r="C2959" s="1" t="n">
        <v>45225</v>
      </c>
      <c r="D2959" t="inlineStr">
        <is>
          <t>JÄMTLANDS LÄN</t>
        </is>
      </c>
      <c r="E2959" t="inlineStr">
        <is>
          <t>HÄRJEDALEN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31321-2020</t>
        </is>
      </c>
      <c r="B2960" s="1" t="n">
        <v>44012</v>
      </c>
      <c r="C2960" s="1" t="n">
        <v>45225</v>
      </c>
      <c r="D2960" t="inlineStr">
        <is>
          <t>JÄMTLANDS LÄN</t>
        </is>
      </c>
      <c r="E2960" t="inlineStr">
        <is>
          <t>STRÖMSUND</t>
        </is>
      </c>
      <c r="F2960" t="inlineStr">
        <is>
          <t>SCA</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31337-2020</t>
        </is>
      </c>
      <c r="B2961" s="1" t="n">
        <v>44012</v>
      </c>
      <c r="C2961" s="1" t="n">
        <v>45225</v>
      </c>
      <c r="D2961" t="inlineStr">
        <is>
          <t>JÄMTLANDS LÄN</t>
        </is>
      </c>
      <c r="E2961" t="inlineStr">
        <is>
          <t>STRÖMSUND</t>
        </is>
      </c>
      <c r="F2961" t="inlineStr">
        <is>
          <t>SCA</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31602-2020</t>
        </is>
      </c>
      <c r="B2962" s="1" t="n">
        <v>44013</v>
      </c>
      <c r="C2962" s="1" t="n">
        <v>45225</v>
      </c>
      <c r="D2962" t="inlineStr">
        <is>
          <t>JÄMTLANDS LÄN</t>
        </is>
      </c>
      <c r="E2962" t="inlineStr">
        <is>
          <t>BRÄCKE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31652-2020</t>
        </is>
      </c>
      <c r="B2963" s="1" t="n">
        <v>44013</v>
      </c>
      <c r="C2963" s="1" t="n">
        <v>45225</v>
      </c>
      <c r="D2963" t="inlineStr">
        <is>
          <t>JÄMTLANDS LÄN</t>
        </is>
      </c>
      <c r="E2963" t="inlineStr">
        <is>
          <t>RAGUNDA</t>
        </is>
      </c>
      <c r="F2963" t="inlineStr">
        <is>
          <t>SCA</t>
        </is>
      </c>
      <c r="G2963" t="n">
        <v>22.1</v>
      </c>
      <c r="H2963" t="n">
        <v>0</v>
      </c>
      <c r="I2963" t="n">
        <v>0</v>
      </c>
      <c r="J2963" t="n">
        <v>0</v>
      </c>
      <c r="K2963" t="n">
        <v>0</v>
      </c>
      <c r="L2963" t="n">
        <v>0</v>
      </c>
      <c r="M2963" t="n">
        <v>0</v>
      </c>
      <c r="N2963" t="n">
        <v>0</v>
      </c>
      <c r="O2963" t="n">
        <v>0</v>
      </c>
      <c r="P2963" t="n">
        <v>0</v>
      </c>
      <c r="Q2963" t="n">
        <v>0</v>
      </c>
      <c r="R2963" s="2" t="inlineStr"/>
    </row>
    <row r="2964" ht="15" customHeight="1">
      <c r="A2964" t="inlineStr">
        <is>
          <t>A 31421-2020</t>
        </is>
      </c>
      <c r="B2964" s="1" t="n">
        <v>44013</v>
      </c>
      <c r="C2964" s="1" t="n">
        <v>45225</v>
      </c>
      <c r="D2964" t="inlineStr">
        <is>
          <t>JÄMTLANDS LÄN</t>
        </is>
      </c>
      <c r="E2964" t="inlineStr">
        <is>
          <t>KROKOM</t>
        </is>
      </c>
      <c r="G2964" t="n">
        <v>14.1</v>
      </c>
      <c r="H2964" t="n">
        <v>0</v>
      </c>
      <c r="I2964" t="n">
        <v>0</v>
      </c>
      <c r="J2964" t="n">
        <v>0</v>
      </c>
      <c r="K2964" t="n">
        <v>0</v>
      </c>
      <c r="L2964" t="n">
        <v>0</v>
      </c>
      <c r="M2964" t="n">
        <v>0</v>
      </c>
      <c r="N2964" t="n">
        <v>0</v>
      </c>
      <c r="O2964" t="n">
        <v>0</v>
      </c>
      <c r="P2964" t="n">
        <v>0</v>
      </c>
      <c r="Q2964" t="n">
        <v>0</v>
      </c>
      <c r="R2964" s="2" t="inlineStr"/>
    </row>
    <row r="2965" ht="15" customHeight="1">
      <c r="A2965" t="inlineStr">
        <is>
          <t>A 31447-2020</t>
        </is>
      </c>
      <c r="B2965" s="1" t="n">
        <v>44013</v>
      </c>
      <c r="C2965" s="1" t="n">
        <v>45225</v>
      </c>
      <c r="D2965" t="inlineStr">
        <is>
          <t>JÄMTLANDS LÄN</t>
        </is>
      </c>
      <c r="E2965" t="inlineStr">
        <is>
          <t>STRÖMSUND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31465-2020</t>
        </is>
      </c>
      <c r="B2966" s="1" t="n">
        <v>44013</v>
      </c>
      <c r="C2966" s="1" t="n">
        <v>45225</v>
      </c>
      <c r="D2966" t="inlineStr">
        <is>
          <t>JÄMTLANDS LÄN</t>
        </is>
      </c>
      <c r="E2966" t="inlineStr">
        <is>
          <t>STRÖMSUND</t>
        </is>
      </c>
      <c r="G2966" t="n">
        <v>0.2</v>
      </c>
      <c r="H2966" t="n">
        <v>0</v>
      </c>
      <c r="I2966" t="n">
        <v>0</v>
      </c>
      <c r="J2966" t="n">
        <v>0</v>
      </c>
      <c r="K2966" t="n">
        <v>0</v>
      </c>
      <c r="L2966" t="n">
        <v>0</v>
      </c>
      <c r="M2966" t="n">
        <v>0</v>
      </c>
      <c r="N2966" t="n">
        <v>0</v>
      </c>
      <c r="O2966" t="n">
        <v>0</v>
      </c>
      <c r="P2966" t="n">
        <v>0</v>
      </c>
      <c r="Q2966" t="n">
        <v>0</v>
      </c>
      <c r="R2966" s="2" t="inlineStr"/>
    </row>
    <row r="2967" ht="15" customHeight="1">
      <c r="A2967" t="inlineStr">
        <is>
          <t>A 31634-2020</t>
        </is>
      </c>
      <c r="B2967" s="1" t="n">
        <v>44013</v>
      </c>
      <c r="C2967" s="1" t="n">
        <v>45225</v>
      </c>
      <c r="D2967" t="inlineStr">
        <is>
          <t>JÄMTLANDS LÄN</t>
        </is>
      </c>
      <c r="E2967" t="inlineStr">
        <is>
          <t>STRÖMSUND</t>
        </is>
      </c>
      <c r="F2967" t="inlineStr">
        <is>
          <t>SCA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31658-2020</t>
        </is>
      </c>
      <c r="B2968" s="1" t="n">
        <v>44013</v>
      </c>
      <c r="C2968" s="1" t="n">
        <v>45225</v>
      </c>
      <c r="D2968" t="inlineStr">
        <is>
          <t>JÄMTLANDS LÄN</t>
        </is>
      </c>
      <c r="E2968" t="inlineStr">
        <is>
          <t>STRÖMSUND</t>
        </is>
      </c>
      <c r="F2968" t="inlineStr">
        <is>
          <t>SCA</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31638-2020</t>
        </is>
      </c>
      <c r="B2969" s="1" t="n">
        <v>44013</v>
      </c>
      <c r="C2969" s="1" t="n">
        <v>45225</v>
      </c>
      <c r="D2969" t="inlineStr">
        <is>
          <t>JÄMTLANDS LÄN</t>
        </is>
      </c>
      <c r="E2969" t="inlineStr">
        <is>
          <t>STRÖMSUND</t>
        </is>
      </c>
      <c r="F2969" t="inlineStr">
        <is>
          <t>SCA</t>
        </is>
      </c>
      <c r="G2969" t="n">
        <v>25.9</v>
      </c>
      <c r="H2969" t="n">
        <v>0</v>
      </c>
      <c r="I2969" t="n">
        <v>0</v>
      </c>
      <c r="J2969" t="n">
        <v>0</v>
      </c>
      <c r="K2969" t="n">
        <v>0</v>
      </c>
      <c r="L2969" t="n">
        <v>0</v>
      </c>
      <c r="M2969" t="n">
        <v>0</v>
      </c>
      <c r="N2969" t="n">
        <v>0</v>
      </c>
      <c r="O2969" t="n">
        <v>0</v>
      </c>
      <c r="P2969" t="n">
        <v>0</v>
      </c>
      <c r="Q2969" t="n">
        <v>0</v>
      </c>
      <c r="R2969" s="2" t="inlineStr"/>
    </row>
    <row r="2970" ht="15" customHeight="1">
      <c r="A2970" t="inlineStr">
        <is>
          <t>A 31649-2020</t>
        </is>
      </c>
      <c r="B2970" s="1" t="n">
        <v>44013</v>
      </c>
      <c r="C2970" s="1" t="n">
        <v>45225</v>
      </c>
      <c r="D2970" t="inlineStr">
        <is>
          <t>JÄMTLANDS LÄN</t>
        </is>
      </c>
      <c r="E2970" t="inlineStr">
        <is>
          <t>RAGUNDA</t>
        </is>
      </c>
      <c r="F2970" t="inlineStr">
        <is>
          <t>SCA</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31663-2020</t>
        </is>
      </c>
      <c r="B2971" s="1" t="n">
        <v>44013</v>
      </c>
      <c r="C2971" s="1" t="n">
        <v>45225</v>
      </c>
      <c r="D2971" t="inlineStr">
        <is>
          <t>JÄMTLANDS LÄN</t>
        </is>
      </c>
      <c r="E2971" t="inlineStr">
        <is>
          <t>STRÖMSUND</t>
        </is>
      </c>
      <c r="F2971" t="inlineStr">
        <is>
          <t>SCA</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31639-2020</t>
        </is>
      </c>
      <c r="B2972" s="1" t="n">
        <v>44013</v>
      </c>
      <c r="C2972" s="1" t="n">
        <v>45225</v>
      </c>
      <c r="D2972" t="inlineStr">
        <is>
          <t>JÄMTLANDS LÄN</t>
        </is>
      </c>
      <c r="E2972" t="inlineStr">
        <is>
          <t>STRÖMSUND</t>
        </is>
      </c>
      <c r="F2972" t="inlineStr">
        <is>
          <t>SCA</t>
        </is>
      </c>
      <c r="G2972" t="n">
        <v>25.6</v>
      </c>
      <c r="H2972" t="n">
        <v>0</v>
      </c>
      <c r="I2972" t="n">
        <v>0</v>
      </c>
      <c r="J2972" t="n">
        <v>0</v>
      </c>
      <c r="K2972" t="n">
        <v>0</v>
      </c>
      <c r="L2972" t="n">
        <v>0</v>
      </c>
      <c r="M2972" t="n">
        <v>0</v>
      </c>
      <c r="N2972" t="n">
        <v>0</v>
      </c>
      <c r="O2972" t="n">
        <v>0</v>
      </c>
      <c r="P2972" t="n">
        <v>0</v>
      </c>
      <c r="Q2972" t="n">
        <v>0</v>
      </c>
      <c r="R2972" s="2" t="inlineStr"/>
    </row>
    <row r="2973" ht="15" customHeight="1">
      <c r="A2973" t="inlineStr">
        <is>
          <t>A 31651-2020</t>
        </is>
      </c>
      <c r="B2973" s="1" t="n">
        <v>44013</v>
      </c>
      <c r="C2973" s="1" t="n">
        <v>45225</v>
      </c>
      <c r="D2973" t="inlineStr">
        <is>
          <t>JÄMTLANDS LÄN</t>
        </is>
      </c>
      <c r="E2973" t="inlineStr">
        <is>
          <t>RAGUNDA</t>
        </is>
      </c>
      <c r="F2973" t="inlineStr">
        <is>
          <t>SCA</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31920-2020</t>
        </is>
      </c>
      <c r="B2974" s="1" t="n">
        <v>44014</v>
      </c>
      <c r="C2974" s="1" t="n">
        <v>45225</v>
      </c>
      <c r="D2974" t="inlineStr">
        <is>
          <t>JÄMTLANDS LÄN</t>
        </is>
      </c>
      <c r="E2974" t="inlineStr">
        <is>
          <t>HÄRJEDALEN</t>
        </is>
      </c>
      <c r="F2974" t="inlineStr">
        <is>
          <t>Sveaskog</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31991-2020</t>
        </is>
      </c>
      <c r="B2975" s="1" t="n">
        <v>44014</v>
      </c>
      <c r="C2975" s="1" t="n">
        <v>45225</v>
      </c>
      <c r="D2975" t="inlineStr">
        <is>
          <t>JÄMTLANDS LÄN</t>
        </is>
      </c>
      <c r="E2975" t="inlineStr">
        <is>
          <t>STRÖMSUND</t>
        </is>
      </c>
      <c r="F2975" t="inlineStr">
        <is>
          <t>SCA</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31990-2020</t>
        </is>
      </c>
      <c r="B2976" s="1" t="n">
        <v>44014</v>
      </c>
      <c r="C2976" s="1" t="n">
        <v>45225</v>
      </c>
      <c r="D2976" t="inlineStr">
        <is>
          <t>JÄMTLANDS LÄN</t>
        </is>
      </c>
      <c r="E2976" t="inlineStr">
        <is>
          <t>STRÖMSUND</t>
        </is>
      </c>
      <c r="F2976" t="inlineStr">
        <is>
          <t>SCA</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31872-2020</t>
        </is>
      </c>
      <c r="B2977" s="1" t="n">
        <v>44014</v>
      </c>
      <c r="C2977" s="1" t="n">
        <v>45225</v>
      </c>
      <c r="D2977" t="inlineStr">
        <is>
          <t>JÄMTLANDS LÄN</t>
        </is>
      </c>
      <c r="E2977" t="inlineStr">
        <is>
          <t>HÄRJEDALEN</t>
        </is>
      </c>
      <c r="G2977" t="n">
        <v>21.4</v>
      </c>
      <c r="H2977" t="n">
        <v>0</v>
      </c>
      <c r="I2977" t="n">
        <v>0</v>
      </c>
      <c r="J2977" t="n">
        <v>0</v>
      </c>
      <c r="K2977" t="n">
        <v>0</v>
      </c>
      <c r="L2977" t="n">
        <v>0</v>
      </c>
      <c r="M2977" t="n">
        <v>0</v>
      </c>
      <c r="N2977" t="n">
        <v>0</v>
      </c>
      <c r="O2977" t="n">
        <v>0</v>
      </c>
      <c r="P2977" t="n">
        <v>0</v>
      </c>
      <c r="Q2977" t="n">
        <v>0</v>
      </c>
      <c r="R2977" s="2" t="inlineStr"/>
    </row>
    <row r="2978" ht="15" customHeight="1">
      <c r="A2978" t="inlineStr">
        <is>
          <t>A 32084-2020</t>
        </is>
      </c>
      <c r="B2978" s="1" t="n">
        <v>44015</v>
      </c>
      <c r="C2978" s="1" t="n">
        <v>45225</v>
      </c>
      <c r="D2978" t="inlineStr">
        <is>
          <t>JÄMTLANDS LÄN</t>
        </is>
      </c>
      <c r="E2978" t="inlineStr">
        <is>
          <t>KROKOM</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32316-2020</t>
        </is>
      </c>
      <c r="B2979" s="1" t="n">
        <v>44015</v>
      </c>
      <c r="C2979" s="1" t="n">
        <v>45225</v>
      </c>
      <c r="D2979" t="inlineStr">
        <is>
          <t>JÄMTLANDS LÄN</t>
        </is>
      </c>
      <c r="E2979" t="inlineStr">
        <is>
          <t>STRÖMSUND</t>
        </is>
      </c>
      <c r="F2979" t="inlineStr">
        <is>
          <t>SCA</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32272-2020</t>
        </is>
      </c>
      <c r="B2980" s="1" t="n">
        <v>44015</v>
      </c>
      <c r="C2980" s="1" t="n">
        <v>45225</v>
      </c>
      <c r="D2980" t="inlineStr">
        <is>
          <t>JÄMTLANDS LÄN</t>
        </is>
      </c>
      <c r="E2980" t="inlineStr">
        <is>
          <t>BRÄCKE</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32307-2020</t>
        </is>
      </c>
      <c r="B2981" s="1" t="n">
        <v>44015</v>
      </c>
      <c r="C2981" s="1" t="n">
        <v>45225</v>
      </c>
      <c r="D2981" t="inlineStr">
        <is>
          <t>JÄMTLANDS LÄN</t>
        </is>
      </c>
      <c r="E2981" t="inlineStr">
        <is>
          <t>STRÖMSUND</t>
        </is>
      </c>
      <c r="F2981" t="inlineStr">
        <is>
          <t>SCA</t>
        </is>
      </c>
      <c r="G2981" t="n">
        <v>6.6</v>
      </c>
      <c r="H2981" t="n">
        <v>0</v>
      </c>
      <c r="I2981" t="n">
        <v>0</v>
      </c>
      <c r="J2981" t="n">
        <v>0</v>
      </c>
      <c r="K2981" t="n">
        <v>0</v>
      </c>
      <c r="L2981" t="n">
        <v>0</v>
      </c>
      <c r="M2981" t="n">
        <v>0</v>
      </c>
      <c r="N2981" t="n">
        <v>0</v>
      </c>
      <c r="O2981" t="n">
        <v>0</v>
      </c>
      <c r="P2981" t="n">
        <v>0</v>
      </c>
      <c r="Q2981" t="n">
        <v>0</v>
      </c>
      <c r="R2981" s="2" t="inlineStr"/>
    </row>
    <row r="2982" ht="15" customHeight="1">
      <c r="A2982" t="inlineStr">
        <is>
          <t>A 32199-2020</t>
        </is>
      </c>
      <c r="B2982" s="1" t="n">
        <v>44015</v>
      </c>
      <c r="C2982" s="1" t="n">
        <v>45225</v>
      </c>
      <c r="D2982" t="inlineStr">
        <is>
          <t>JÄMTLANDS LÄN</t>
        </is>
      </c>
      <c r="E2982" t="inlineStr">
        <is>
          <t>STRÖMSUND</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32315-2020</t>
        </is>
      </c>
      <c r="B2983" s="1" t="n">
        <v>44015</v>
      </c>
      <c r="C2983" s="1" t="n">
        <v>45225</v>
      </c>
      <c r="D2983" t="inlineStr">
        <is>
          <t>JÄMTLANDS LÄN</t>
        </is>
      </c>
      <c r="E2983" t="inlineStr">
        <is>
          <t>STRÖMSUND</t>
        </is>
      </c>
      <c r="F2983" t="inlineStr">
        <is>
          <t>SCA</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32326-2020</t>
        </is>
      </c>
      <c r="B2984" s="1" t="n">
        <v>44015</v>
      </c>
      <c r="C2984" s="1" t="n">
        <v>45225</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32710-2020</t>
        </is>
      </c>
      <c r="B2985" s="1" t="n">
        <v>44018</v>
      </c>
      <c r="C2985" s="1" t="n">
        <v>45225</v>
      </c>
      <c r="D2985" t="inlineStr">
        <is>
          <t>JÄMTLANDS LÄN</t>
        </is>
      </c>
      <c r="E2985" t="inlineStr">
        <is>
          <t>BRÄCKE</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32744-2020</t>
        </is>
      </c>
      <c r="B2986" s="1" t="n">
        <v>44019</v>
      </c>
      <c r="C2986" s="1" t="n">
        <v>45225</v>
      </c>
      <c r="D2986" t="inlineStr">
        <is>
          <t>JÄMTLANDS LÄN</t>
        </is>
      </c>
      <c r="E2986" t="inlineStr">
        <is>
          <t>BERG</t>
        </is>
      </c>
      <c r="F2986" t="inlineStr">
        <is>
          <t>SCA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32783-2020</t>
        </is>
      </c>
      <c r="B2987" s="1" t="n">
        <v>44019</v>
      </c>
      <c r="C2987" s="1" t="n">
        <v>45225</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32763-2020</t>
        </is>
      </c>
      <c r="B2988" s="1" t="n">
        <v>44019</v>
      </c>
      <c r="C2988" s="1" t="n">
        <v>45225</v>
      </c>
      <c r="D2988" t="inlineStr">
        <is>
          <t>JÄMTLANDS LÄN</t>
        </is>
      </c>
      <c r="E2988" t="inlineStr">
        <is>
          <t>STRÖMSUND</t>
        </is>
      </c>
      <c r="F2988" t="inlineStr">
        <is>
          <t>SCA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32780-2020</t>
        </is>
      </c>
      <c r="B2989" s="1" t="n">
        <v>44019</v>
      </c>
      <c r="C2989" s="1" t="n">
        <v>45225</v>
      </c>
      <c r="D2989" t="inlineStr">
        <is>
          <t>JÄMTLANDS LÄN</t>
        </is>
      </c>
      <c r="E2989" t="inlineStr">
        <is>
          <t>RAGUNDA</t>
        </is>
      </c>
      <c r="F2989" t="inlineStr">
        <is>
          <t>SCA</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33135-2020</t>
        </is>
      </c>
      <c r="B2990" s="1" t="n">
        <v>44019</v>
      </c>
      <c r="C2990" s="1" t="n">
        <v>45225</v>
      </c>
      <c r="D2990" t="inlineStr">
        <is>
          <t>JÄMTLANDS LÄN</t>
        </is>
      </c>
      <c r="E2990" t="inlineStr">
        <is>
          <t>STRÖMSUND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33007-2020</t>
        </is>
      </c>
      <c r="B2991" s="1" t="n">
        <v>44020</v>
      </c>
      <c r="C2991" s="1" t="n">
        <v>45225</v>
      </c>
      <c r="D2991" t="inlineStr">
        <is>
          <t>JÄMTLANDS LÄN</t>
        </is>
      </c>
      <c r="E2991" t="inlineStr">
        <is>
          <t>STRÖMSUND</t>
        </is>
      </c>
      <c r="F2991" t="inlineStr">
        <is>
          <t>SCA</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33006-2020</t>
        </is>
      </c>
      <c r="B2992" s="1" t="n">
        <v>44020</v>
      </c>
      <c r="C2992" s="1" t="n">
        <v>45225</v>
      </c>
      <c r="D2992" t="inlineStr">
        <is>
          <t>JÄMTLANDS LÄN</t>
        </is>
      </c>
      <c r="E2992" t="inlineStr">
        <is>
          <t>STRÖMSUND</t>
        </is>
      </c>
      <c r="F2992" t="inlineStr">
        <is>
          <t>SCA</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33017-2020</t>
        </is>
      </c>
      <c r="B2993" s="1" t="n">
        <v>44020</v>
      </c>
      <c r="C2993" s="1" t="n">
        <v>45225</v>
      </c>
      <c r="D2993" t="inlineStr">
        <is>
          <t>JÄMTLANDS LÄN</t>
        </is>
      </c>
      <c r="E2993" t="inlineStr">
        <is>
          <t>STRÖMSUND</t>
        </is>
      </c>
      <c r="F2993" t="inlineStr">
        <is>
          <t>Sveaskog</t>
        </is>
      </c>
      <c r="G2993" t="n">
        <v>20.8</v>
      </c>
      <c r="H2993" t="n">
        <v>0</v>
      </c>
      <c r="I2993" t="n">
        <v>0</v>
      </c>
      <c r="J2993" t="n">
        <v>0</v>
      </c>
      <c r="K2993" t="n">
        <v>0</v>
      </c>
      <c r="L2993" t="n">
        <v>0</v>
      </c>
      <c r="M2993" t="n">
        <v>0</v>
      </c>
      <c r="N2993" t="n">
        <v>0</v>
      </c>
      <c r="O2993" t="n">
        <v>0</v>
      </c>
      <c r="P2993" t="n">
        <v>0</v>
      </c>
      <c r="Q2993" t="n">
        <v>0</v>
      </c>
      <c r="R2993" s="2" t="inlineStr"/>
    </row>
    <row r="2994" ht="15" customHeight="1">
      <c r="A2994" t="inlineStr">
        <is>
          <t>A 33198-2020</t>
        </is>
      </c>
      <c r="B2994" s="1" t="n">
        <v>44021</v>
      </c>
      <c r="C2994" s="1" t="n">
        <v>45225</v>
      </c>
      <c r="D2994" t="inlineStr">
        <is>
          <t>JÄMTLANDS LÄN</t>
        </is>
      </c>
      <c r="E2994" t="inlineStr">
        <is>
          <t>BRÄCKE</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33205-2020</t>
        </is>
      </c>
      <c r="B2995" s="1" t="n">
        <v>44021</v>
      </c>
      <c r="C2995" s="1" t="n">
        <v>45225</v>
      </c>
      <c r="D2995" t="inlineStr">
        <is>
          <t>JÄMTLANDS LÄN</t>
        </is>
      </c>
      <c r="E2995" t="inlineStr">
        <is>
          <t>STRÖMSUND</t>
        </is>
      </c>
      <c r="F2995" t="inlineStr">
        <is>
          <t>SCA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33020-2020</t>
        </is>
      </c>
      <c r="B2996" s="1" t="n">
        <v>44021</v>
      </c>
      <c r="C2996" s="1" t="n">
        <v>45225</v>
      </c>
      <c r="D2996" t="inlineStr">
        <is>
          <t>JÄMTLANDS LÄN</t>
        </is>
      </c>
      <c r="E2996" t="inlineStr">
        <is>
          <t>HÄRJEDALEN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33207-2020</t>
        </is>
      </c>
      <c r="B2997" s="1" t="n">
        <v>44021</v>
      </c>
      <c r="C2997" s="1" t="n">
        <v>45225</v>
      </c>
      <c r="D2997" t="inlineStr">
        <is>
          <t>JÄMTLANDS LÄN</t>
        </is>
      </c>
      <c r="E2997" t="inlineStr">
        <is>
          <t>STRÖMSUND</t>
        </is>
      </c>
      <c r="F2997" t="inlineStr">
        <is>
          <t>SCA</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33239-2020</t>
        </is>
      </c>
      <c r="B2998" s="1" t="n">
        <v>44022</v>
      </c>
      <c r="C2998" s="1" t="n">
        <v>45225</v>
      </c>
      <c r="D2998" t="inlineStr">
        <is>
          <t>JÄMTLANDS LÄN</t>
        </is>
      </c>
      <c r="E2998" t="inlineStr">
        <is>
          <t>ÅRE</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33446-2020</t>
        </is>
      </c>
      <c r="B2999" s="1" t="n">
        <v>44022</v>
      </c>
      <c r="C2999" s="1" t="n">
        <v>45225</v>
      </c>
      <c r="D2999" t="inlineStr">
        <is>
          <t>JÄMTLANDS LÄN</t>
        </is>
      </c>
      <c r="E2999" t="inlineStr">
        <is>
          <t>STRÖMSUND</t>
        </is>
      </c>
      <c r="F2999" t="inlineStr">
        <is>
          <t>SCA</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33460-2020</t>
        </is>
      </c>
      <c r="B3000" s="1" t="n">
        <v>44022</v>
      </c>
      <c r="C3000" s="1" t="n">
        <v>45225</v>
      </c>
      <c r="D3000" t="inlineStr">
        <is>
          <t>JÄMTLANDS LÄN</t>
        </is>
      </c>
      <c r="E3000" t="inlineStr">
        <is>
          <t>STRÖMSUND</t>
        </is>
      </c>
      <c r="F3000" t="inlineStr">
        <is>
          <t>SCA</t>
        </is>
      </c>
      <c r="G3000" t="n">
        <v>10.5</v>
      </c>
      <c r="H3000" t="n">
        <v>0</v>
      </c>
      <c r="I3000" t="n">
        <v>0</v>
      </c>
      <c r="J3000" t="n">
        <v>0</v>
      </c>
      <c r="K3000" t="n">
        <v>0</v>
      </c>
      <c r="L3000" t="n">
        <v>0</v>
      </c>
      <c r="M3000" t="n">
        <v>0</v>
      </c>
      <c r="N3000" t="n">
        <v>0</v>
      </c>
      <c r="O3000" t="n">
        <v>0</v>
      </c>
      <c r="P3000" t="n">
        <v>0</v>
      </c>
      <c r="Q3000" t="n">
        <v>0</v>
      </c>
      <c r="R3000" s="2" t="inlineStr"/>
    </row>
    <row r="3001" ht="15" customHeight="1">
      <c r="A3001" t="inlineStr">
        <is>
          <t>A 33439-2020</t>
        </is>
      </c>
      <c r="B3001" s="1" t="n">
        <v>44022</v>
      </c>
      <c r="C3001" s="1" t="n">
        <v>45225</v>
      </c>
      <c r="D3001" t="inlineStr">
        <is>
          <t>JÄMTLANDS LÄN</t>
        </is>
      </c>
      <c r="E3001" t="inlineStr">
        <is>
          <t>STRÖMSUND</t>
        </is>
      </c>
      <c r="F3001" t="inlineStr">
        <is>
          <t>SCA</t>
        </is>
      </c>
      <c r="G3001" t="n">
        <v>3.3</v>
      </c>
      <c r="H3001" t="n">
        <v>0</v>
      </c>
      <c r="I3001" t="n">
        <v>0</v>
      </c>
      <c r="J3001" t="n">
        <v>0</v>
      </c>
      <c r="K3001" t="n">
        <v>0</v>
      </c>
      <c r="L3001" t="n">
        <v>0</v>
      </c>
      <c r="M3001" t="n">
        <v>0</v>
      </c>
      <c r="N3001" t="n">
        <v>0</v>
      </c>
      <c r="O3001" t="n">
        <v>0</v>
      </c>
      <c r="P3001" t="n">
        <v>0</v>
      </c>
      <c r="Q3001" t="n">
        <v>0</v>
      </c>
      <c r="R3001" s="2" t="inlineStr"/>
    </row>
    <row r="3002" ht="15" customHeight="1">
      <c r="A3002" t="inlineStr">
        <is>
          <t>A 33812-2020</t>
        </is>
      </c>
      <c r="B3002" s="1" t="n">
        <v>44025</v>
      </c>
      <c r="C3002" s="1" t="n">
        <v>45225</v>
      </c>
      <c r="D3002" t="inlineStr">
        <is>
          <t>JÄMTLANDS LÄN</t>
        </is>
      </c>
      <c r="E3002" t="inlineStr">
        <is>
          <t>HÄRJEDALEN</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33513-2020</t>
        </is>
      </c>
      <c r="B3003" s="1" t="n">
        <v>44025</v>
      </c>
      <c r="C3003" s="1" t="n">
        <v>45225</v>
      </c>
      <c r="D3003" t="inlineStr">
        <is>
          <t>JÄMTLANDS LÄN</t>
        </is>
      </c>
      <c r="E3003" t="inlineStr">
        <is>
          <t>HÄRJEDALEN</t>
        </is>
      </c>
      <c r="G3003" t="n">
        <v>3.5</v>
      </c>
      <c r="H3003" t="n">
        <v>0</v>
      </c>
      <c r="I3003" t="n">
        <v>0</v>
      </c>
      <c r="J3003" t="n">
        <v>0</v>
      </c>
      <c r="K3003" t="n">
        <v>0</v>
      </c>
      <c r="L3003" t="n">
        <v>0</v>
      </c>
      <c r="M3003" t="n">
        <v>0</v>
      </c>
      <c r="N3003" t="n">
        <v>0</v>
      </c>
      <c r="O3003" t="n">
        <v>0</v>
      </c>
      <c r="P3003" t="n">
        <v>0</v>
      </c>
      <c r="Q3003" t="n">
        <v>0</v>
      </c>
      <c r="R3003" s="2" t="inlineStr"/>
    </row>
    <row r="3004" ht="15" customHeight="1">
      <c r="A3004" t="inlineStr">
        <is>
          <t>A 33617-2020</t>
        </is>
      </c>
      <c r="B3004" s="1" t="n">
        <v>44025</v>
      </c>
      <c r="C3004" s="1" t="n">
        <v>45225</v>
      </c>
      <c r="D3004" t="inlineStr">
        <is>
          <t>JÄMTLANDS LÄN</t>
        </is>
      </c>
      <c r="E3004" t="inlineStr">
        <is>
          <t>STRÖMSUND</t>
        </is>
      </c>
      <c r="F3004" t="inlineStr">
        <is>
          <t>SCA</t>
        </is>
      </c>
      <c r="G3004" t="n">
        <v>135.3</v>
      </c>
      <c r="H3004" t="n">
        <v>0</v>
      </c>
      <c r="I3004" t="n">
        <v>0</v>
      </c>
      <c r="J3004" t="n">
        <v>0</v>
      </c>
      <c r="K3004" t="n">
        <v>0</v>
      </c>
      <c r="L3004" t="n">
        <v>0</v>
      </c>
      <c r="M3004" t="n">
        <v>0</v>
      </c>
      <c r="N3004" t="n">
        <v>0</v>
      </c>
      <c r="O3004" t="n">
        <v>0</v>
      </c>
      <c r="P3004" t="n">
        <v>0</v>
      </c>
      <c r="Q3004" t="n">
        <v>0</v>
      </c>
      <c r="R3004" s="2" t="inlineStr"/>
    </row>
    <row r="3005" ht="15" customHeight="1">
      <c r="A3005" t="inlineStr">
        <is>
          <t>A 33632-2020</t>
        </is>
      </c>
      <c r="B3005" s="1" t="n">
        <v>44025</v>
      </c>
      <c r="C3005" s="1" t="n">
        <v>45225</v>
      </c>
      <c r="D3005" t="inlineStr">
        <is>
          <t>JÄMTLANDS LÄN</t>
        </is>
      </c>
      <c r="E3005" t="inlineStr">
        <is>
          <t>STRÖMSUND</t>
        </is>
      </c>
      <c r="F3005" t="inlineStr">
        <is>
          <t>SCA</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33530-2020</t>
        </is>
      </c>
      <c r="B3006" s="1" t="n">
        <v>44025</v>
      </c>
      <c r="C3006" s="1" t="n">
        <v>45225</v>
      </c>
      <c r="D3006" t="inlineStr">
        <is>
          <t>JÄMTLANDS LÄN</t>
        </is>
      </c>
      <c r="E3006" t="inlineStr">
        <is>
          <t>ÅRE</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33635-2020</t>
        </is>
      </c>
      <c r="B3007" s="1" t="n">
        <v>44025</v>
      </c>
      <c r="C3007" s="1" t="n">
        <v>45225</v>
      </c>
      <c r="D3007" t="inlineStr">
        <is>
          <t>JÄMTLANDS LÄN</t>
        </is>
      </c>
      <c r="E3007" t="inlineStr">
        <is>
          <t>STRÖMSUND</t>
        </is>
      </c>
      <c r="F3007" t="inlineStr">
        <is>
          <t>SCA</t>
        </is>
      </c>
      <c r="G3007" t="n">
        <v>4.9</v>
      </c>
      <c r="H3007" t="n">
        <v>0</v>
      </c>
      <c r="I3007" t="n">
        <v>0</v>
      </c>
      <c r="J3007" t="n">
        <v>0</v>
      </c>
      <c r="K3007" t="n">
        <v>0</v>
      </c>
      <c r="L3007" t="n">
        <v>0</v>
      </c>
      <c r="M3007" t="n">
        <v>0</v>
      </c>
      <c r="N3007" t="n">
        <v>0</v>
      </c>
      <c r="O3007" t="n">
        <v>0</v>
      </c>
      <c r="P3007" t="n">
        <v>0</v>
      </c>
      <c r="Q3007" t="n">
        <v>0</v>
      </c>
      <c r="R3007" s="2" t="inlineStr"/>
    </row>
    <row r="3008" ht="15" customHeight="1">
      <c r="A3008" t="inlineStr">
        <is>
          <t>A 33644-2020</t>
        </is>
      </c>
      <c r="B3008" s="1" t="n">
        <v>44026</v>
      </c>
      <c r="C3008" s="1" t="n">
        <v>45225</v>
      </c>
      <c r="D3008" t="inlineStr">
        <is>
          <t>JÄMTLANDS LÄN</t>
        </is>
      </c>
      <c r="E3008" t="inlineStr">
        <is>
          <t>RAGUNDA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33701-2020</t>
        </is>
      </c>
      <c r="B3009" s="1" t="n">
        <v>44026</v>
      </c>
      <c r="C3009" s="1" t="n">
        <v>45225</v>
      </c>
      <c r="D3009" t="inlineStr">
        <is>
          <t>JÄMTLANDS LÄN</t>
        </is>
      </c>
      <c r="E3009" t="inlineStr">
        <is>
          <t>HÄRJEDALEN</t>
        </is>
      </c>
      <c r="F3009" t="inlineStr">
        <is>
          <t>Bergvik skog väst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33664-2020</t>
        </is>
      </c>
      <c r="B3010" s="1" t="n">
        <v>44026</v>
      </c>
      <c r="C3010" s="1" t="n">
        <v>45225</v>
      </c>
      <c r="D3010" t="inlineStr">
        <is>
          <t>JÄMTLANDS LÄN</t>
        </is>
      </c>
      <c r="E3010" t="inlineStr">
        <is>
          <t>BRÄCKE</t>
        </is>
      </c>
      <c r="G3010" t="n">
        <v>6.3</v>
      </c>
      <c r="H3010" t="n">
        <v>0</v>
      </c>
      <c r="I3010" t="n">
        <v>0</v>
      </c>
      <c r="J3010" t="n">
        <v>0</v>
      </c>
      <c r="K3010" t="n">
        <v>0</v>
      </c>
      <c r="L3010" t="n">
        <v>0</v>
      </c>
      <c r="M3010" t="n">
        <v>0</v>
      </c>
      <c r="N3010" t="n">
        <v>0</v>
      </c>
      <c r="O3010" t="n">
        <v>0</v>
      </c>
      <c r="P3010" t="n">
        <v>0</v>
      </c>
      <c r="Q3010" t="n">
        <v>0</v>
      </c>
      <c r="R3010" s="2" t="inlineStr"/>
    </row>
    <row r="3011" ht="15" customHeight="1">
      <c r="A3011" t="inlineStr">
        <is>
          <t>A 33945-2020</t>
        </is>
      </c>
      <c r="B3011" s="1" t="n">
        <v>44027</v>
      </c>
      <c r="C3011" s="1" t="n">
        <v>45225</v>
      </c>
      <c r="D3011" t="inlineStr">
        <is>
          <t>JÄMTLANDS LÄN</t>
        </is>
      </c>
      <c r="E3011" t="inlineStr">
        <is>
          <t>ÖSTERSUND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33932-2020</t>
        </is>
      </c>
      <c r="B3012" s="1" t="n">
        <v>44027</v>
      </c>
      <c r="C3012" s="1" t="n">
        <v>45225</v>
      </c>
      <c r="D3012" t="inlineStr">
        <is>
          <t>JÄMTLANDS LÄN</t>
        </is>
      </c>
      <c r="E3012" t="inlineStr">
        <is>
          <t>RAGUNDA</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34013-2020</t>
        </is>
      </c>
      <c r="B3013" s="1" t="n">
        <v>44028</v>
      </c>
      <c r="C3013" s="1" t="n">
        <v>45225</v>
      </c>
      <c r="D3013" t="inlineStr">
        <is>
          <t>JÄMTLANDS LÄN</t>
        </is>
      </c>
      <c r="E3013" t="inlineStr">
        <is>
          <t>ÅRE</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34077-2020</t>
        </is>
      </c>
      <c r="B3014" s="1" t="n">
        <v>44028</v>
      </c>
      <c r="C3014" s="1" t="n">
        <v>45225</v>
      </c>
      <c r="D3014" t="inlineStr">
        <is>
          <t>JÄMTLANDS LÄN</t>
        </is>
      </c>
      <c r="E3014" t="inlineStr">
        <is>
          <t>STRÖMSUND</t>
        </is>
      </c>
      <c r="F3014" t="inlineStr">
        <is>
          <t>SCA</t>
        </is>
      </c>
      <c r="G3014" t="n">
        <v>9.1</v>
      </c>
      <c r="H3014" t="n">
        <v>0</v>
      </c>
      <c r="I3014" t="n">
        <v>0</v>
      </c>
      <c r="J3014" t="n">
        <v>0</v>
      </c>
      <c r="K3014" t="n">
        <v>0</v>
      </c>
      <c r="L3014" t="n">
        <v>0</v>
      </c>
      <c r="M3014" t="n">
        <v>0</v>
      </c>
      <c r="N3014" t="n">
        <v>0</v>
      </c>
      <c r="O3014" t="n">
        <v>0</v>
      </c>
      <c r="P3014" t="n">
        <v>0</v>
      </c>
      <c r="Q3014" t="n">
        <v>0</v>
      </c>
      <c r="R3014" s="2" t="inlineStr"/>
    </row>
    <row r="3015" ht="15" customHeight="1">
      <c r="A3015" t="inlineStr">
        <is>
          <t>A 34082-2020</t>
        </is>
      </c>
      <c r="B3015" s="1" t="n">
        <v>44028</v>
      </c>
      <c r="C3015" s="1" t="n">
        <v>45225</v>
      </c>
      <c r="D3015" t="inlineStr">
        <is>
          <t>JÄMTLANDS LÄN</t>
        </is>
      </c>
      <c r="E3015" t="inlineStr">
        <is>
          <t>STRÖMSUND</t>
        </is>
      </c>
      <c r="F3015" t="inlineStr">
        <is>
          <t>SCA</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34086-2020</t>
        </is>
      </c>
      <c r="B3016" s="1" t="n">
        <v>44028</v>
      </c>
      <c r="C3016" s="1" t="n">
        <v>45225</v>
      </c>
      <c r="D3016" t="inlineStr">
        <is>
          <t>JÄMTLANDS LÄN</t>
        </is>
      </c>
      <c r="E3016" t="inlineStr">
        <is>
          <t>STRÖMSUND</t>
        </is>
      </c>
      <c r="F3016" t="inlineStr">
        <is>
          <t>SCA</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34080-2020</t>
        </is>
      </c>
      <c r="B3017" s="1" t="n">
        <v>44028</v>
      </c>
      <c r="C3017" s="1" t="n">
        <v>45225</v>
      </c>
      <c r="D3017" t="inlineStr">
        <is>
          <t>JÄMTLANDS LÄN</t>
        </is>
      </c>
      <c r="E3017" t="inlineStr">
        <is>
          <t>STRÖMSUND</t>
        </is>
      </c>
      <c r="F3017" t="inlineStr">
        <is>
          <t>SCA</t>
        </is>
      </c>
      <c r="G3017" t="n">
        <v>5.4</v>
      </c>
      <c r="H3017" t="n">
        <v>0</v>
      </c>
      <c r="I3017" t="n">
        <v>0</v>
      </c>
      <c r="J3017" t="n">
        <v>0</v>
      </c>
      <c r="K3017" t="n">
        <v>0</v>
      </c>
      <c r="L3017" t="n">
        <v>0</v>
      </c>
      <c r="M3017" t="n">
        <v>0</v>
      </c>
      <c r="N3017" t="n">
        <v>0</v>
      </c>
      <c r="O3017" t="n">
        <v>0</v>
      </c>
      <c r="P3017" t="n">
        <v>0</v>
      </c>
      <c r="Q3017" t="n">
        <v>0</v>
      </c>
      <c r="R3017" s="2" t="inlineStr"/>
    </row>
    <row r="3018" ht="15" customHeight="1">
      <c r="A3018" t="inlineStr">
        <is>
          <t>A 34079-2020</t>
        </is>
      </c>
      <c r="B3018" s="1" t="n">
        <v>44028</v>
      </c>
      <c r="C3018" s="1" t="n">
        <v>45225</v>
      </c>
      <c r="D3018" t="inlineStr">
        <is>
          <t>JÄMTLANDS LÄN</t>
        </is>
      </c>
      <c r="E3018" t="inlineStr">
        <is>
          <t>STRÖMSUND</t>
        </is>
      </c>
      <c r="F3018" t="inlineStr">
        <is>
          <t>SCA</t>
        </is>
      </c>
      <c r="G3018" t="n">
        <v>3.4</v>
      </c>
      <c r="H3018" t="n">
        <v>0</v>
      </c>
      <c r="I3018" t="n">
        <v>0</v>
      </c>
      <c r="J3018" t="n">
        <v>0</v>
      </c>
      <c r="K3018" t="n">
        <v>0</v>
      </c>
      <c r="L3018" t="n">
        <v>0</v>
      </c>
      <c r="M3018" t="n">
        <v>0</v>
      </c>
      <c r="N3018" t="n">
        <v>0</v>
      </c>
      <c r="O3018" t="n">
        <v>0</v>
      </c>
      <c r="P3018" t="n">
        <v>0</v>
      </c>
      <c r="Q3018" t="n">
        <v>0</v>
      </c>
      <c r="R3018" s="2" t="inlineStr"/>
    </row>
    <row r="3019" ht="15" customHeight="1">
      <c r="A3019" t="inlineStr">
        <is>
          <t>A 34084-2020</t>
        </is>
      </c>
      <c r="B3019" s="1" t="n">
        <v>44028</v>
      </c>
      <c r="C3019" s="1" t="n">
        <v>45225</v>
      </c>
      <c r="D3019" t="inlineStr">
        <is>
          <t>JÄMTLANDS LÄN</t>
        </is>
      </c>
      <c r="E3019" t="inlineStr">
        <is>
          <t>STRÖMSUND</t>
        </is>
      </c>
      <c r="F3019" t="inlineStr">
        <is>
          <t>SCA</t>
        </is>
      </c>
      <c r="G3019" t="n">
        <v>6.4</v>
      </c>
      <c r="H3019" t="n">
        <v>0</v>
      </c>
      <c r="I3019" t="n">
        <v>0</v>
      </c>
      <c r="J3019" t="n">
        <v>0</v>
      </c>
      <c r="K3019" t="n">
        <v>0</v>
      </c>
      <c r="L3019" t="n">
        <v>0</v>
      </c>
      <c r="M3019" t="n">
        <v>0</v>
      </c>
      <c r="N3019" t="n">
        <v>0</v>
      </c>
      <c r="O3019" t="n">
        <v>0</v>
      </c>
      <c r="P3019" t="n">
        <v>0</v>
      </c>
      <c r="Q3019" t="n">
        <v>0</v>
      </c>
      <c r="R3019" s="2" t="inlineStr"/>
    </row>
    <row r="3020" ht="15" customHeight="1">
      <c r="A3020" t="inlineStr">
        <is>
          <t>A 33959-2020</t>
        </is>
      </c>
      <c r="B3020" s="1" t="n">
        <v>44028</v>
      </c>
      <c r="C3020" s="1" t="n">
        <v>45225</v>
      </c>
      <c r="D3020" t="inlineStr">
        <is>
          <t>JÄMTLANDS LÄN</t>
        </is>
      </c>
      <c r="E3020" t="inlineStr">
        <is>
          <t>STRÖMSUND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34078-2020</t>
        </is>
      </c>
      <c r="B3021" s="1" t="n">
        <v>44028</v>
      </c>
      <c r="C3021" s="1" t="n">
        <v>45225</v>
      </c>
      <c r="D3021" t="inlineStr">
        <is>
          <t>JÄMTLANDS LÄN</t>
        </is>
      </c>
      <c r="E3021" t="inlineStr">
        <is>
          <t>STRÖMSUND</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34083-2020</t>
        </is>
      </c>
      <c r="B3022" s="1" t="n">
        <v>44028</v>
      </c>
      <c r="C3022" s="1" t="n">
        <v>45225</v>
      </c>
      <c r="D3022" t="inlineStr">
        <is>
          <t>JÄMTLANDS LÄN</t>
        </is>
      </c>
      <c r="E3022" t="inlineStr">
        <is>
          <t>STRÖMSUND</t>
        </is>
      </c>
      <c r="F3022" t="inlineStr">
        <is>
          <t>SCA</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34251-2020</t>
        </is>
      </c>
      <c r="B3023" s="1" t="n">
        <v>44029</v>
      </c>
      <c r="C3023" s="1" t="n">
        <v>45225</v>
      </c>
      <c r="D3023" t="inlineStr">
        <is>
          <t>JÄMTLANDS LÄN</t>
        </is>
      </c>
      <c r="E3023" t="inlineStr">
        <is>
          <t>RAGUNDA</t>
        </is>
      </c>
      <c r="F3023" t="inlineStr">
        <is>
          <t>SCA</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34288-2020</t>
        </is>
      </c>
      <c r="B3024" s="1" t="n">
        <v>44029</v>
      </c>
      <c r="C3024" s="1" t="n">
        <v>45225</v>
      </c>
      <c r="D3024" t="inlineStr">
        <is>
          <t>JÄMTLANDS LÄN</t>
        </is>
      </c>
      <c r="E3024" t="inlineStr">
        <is>
          <t>STRÖMSUND</t>
        </is>
      </c>
      <c r="F3024" t="inlineStr">
        <is>
          <t>SCA</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34191-2020</t>
        </is>
      </c>
      <c r="B3025" s="1" t="n">
        <v>44029</v>
      </c>
      <c r="C3025" s="1" t="n">
        <v>45225</v>
      </c>
      <c r="D3025" t="inlineStr">
        <is>
          <t>JÄMTLANDS LÄN</t>
        </is>
      </c>
      <c r="E3025" t="inlineStr">
        <is>
          <t>HÄRJEDALEN</t>
        </is>
      </c>
      <c r="F3025" t="inlineStr">
        <is>
          <t>Holmen skog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34204-2020</t>
        </is>
      </c>
      <c r="B3026" s="1" t="n">
        <v>44029</v>
      </c>
      <c r="C3026" s="1" t="n">
        <v>45225</v>
      </c>
      <c r="D3026" t="inlineStr">
        <is>
          <t>JÄMTLANDS LÄN</t>
        </is>
      </c>
      <c r="E3026" t="inlineStr">
        <is>
          <t>RAGUNDA</t>
        </is>
      </c>
      <c r="G3026" t="n">
        <v>22.5</v>
      </c>
      <c r="H3026" t="n">
        <v>0</v>
      </c>
      <c r="I3026" t="n">
        <v>0</v>
      </c>
      <c r="J3026" t="n">
        <v>0</v>
      </c>
      <c r="K3026" t="n">
        <v>0</v>
      </c>
      <c r="L3026" t="n">
        <v>0</v>
      </c>
      <c r="M3026" t="n">
        <v>0</v>
      </c>
      <c r="N3026" t="n">
        <v>0</v>
      </c>
      <c r="O3026" t="n">
        <v>0</v>
      </c>
      <c r="P3026" t="n">
        <v>0</v>
      </c>
      <c r="Q3026" t="n">
        <v>0</v>
      </c>
      <c r="R3026" s="2" t="inlineStr"/>
    </row>
    <row r="3027" ht="15" customHeight="1">
      <c r="A3027" t="inlineStr">
        <is>
          <t>A 34289-2020</t>
        </is>
      </c>
      <c r="B3027" s="1" t="n">
        <v>44029</v>
      </c>
      <c r="C3027" s="1" t="n">
        <v>45225</v>
      </c>
      <c r="D3027" t="inlineStr">
        <is>
          <t>JÄMTLANDS LÄN</t>
        </is>
      </c>
      <c r="E3027" t="inlineStr">
        <is>
          <t>STRÖMSUND</t>
        </is>
      </c>
      <c r="F3027" t="inlineStr">
        <is>
          <t>SCA</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34162-2020</t>
        </is>
      </c>
      <c r="B3028" s="1" t="n">
        <v>44029</v>
      </c>
      <c r="C3028" s="1" t="n">
        <v>45225</v>
      </c>
      <c r="D3028" t="inlineStr">
        <is>
          <t>JÄMTLANDS LÄN</t>
        </is>
      </c>
      <c r="E3028" t="inlineStr">
        <is>
          <t>STRÖMSUND</t>
        </is>
      </c>
      <c r="F3028" t="inlineStr">
        <is>
          <t>Sveaskog</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34207-2020</t>
        </is>
      </c>
      <c r="B3029" s="1" t="n">
        <v>44029</v>
      </c>
      <c r="C3029" s="1" t="n">
        <v>45225</v>
      </c>
      <c r="D3029" t="inlineStr">
        <is>
          <t>JÄMTLANDS LÄN</t>
        </is>
      </c>
      <c r="E3029" t="inlineStr">
        <is>
          <t>ÅRE</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34280-2020</t>
        </is>
      </c>
      <c r="B3030" s="1" t="n">
        <v>44029</v>
      </c>
      <c r="C3030" s="1" t="n">
        <v>45225</v>
      </c>
      <c r="D3030" t="inlineStr">
        <is>
          <t>JÄMTLANDS LÄN</t>
        </is>
      </c>
      <c r="E3030" t="inlineStr">
        <is>
          <t>STRÖMSUND</t>
        </is>
      </c>
      <c r="F3030" t="inlineStr">
        <is>
          <t>SCA</t>
        </is>
      </c>
      <c r="G3030" t="n">
        <v>7.3</v>
      </c>
      <c r="H3030" t="n">
        <v>0</v>
      </c>
      <c r="I3030" t="n">
        <v>0</v>
      </c>
      <c r="J3030" t="n">
        <v>0</v>
      </c>
      <c r="K3030" t="n">
        <v>0</v>
      </c>
      <c r="L3030" t="n">
        <v>0</v>
      </c>
      <c r="M3030" t="n">
        <v>0</v>
      </c>
      <c r="N3030" t="n">
        <v>0</v>
      </c>
      <c r="O3030" t="n">
        <v>0</v>
      </c>
      <c r="P3030" t="n">
        <v>0</v>
      </c>
      <c r="Q3030" t="n">
        <v>0</v>
      </c>
      <c r="R3030" s="2" t="inlineStr"/>
    </row>
    <row r="3031" ht="15" customHeight="1">
      <c r="A3031" t="inlineStr">
        <is>
          <t>A 34292-2020</t>
        </is>
      </c>
      <c r="B3031" s="1" t="n">
        <v>44029</v>
      </c>
      <c r="C3031" s="1" t="n">
        <v>45225</v>
      </c>
      <c r="D3031" t="inlineStr">
        <is>
          <t>JÄMTLANDS LÄN</t>
        </is>
      </c>
      <c r="E3031" t="inlineStr">
        <is>
          <t>STRÖMSUND</t>
        </is>
      </c>
      <c r="F3031" t="inlineStr">
        <is>
          <t>SCA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34469-2020</t>
        </is>
      </c>
      <c r="B3032" s="1" t="n">
        <v>44032</v>
      </c>
      <c r="C3032" s="1" t="n">
        <v>45225</v>
      </c>
      <c r="D3032" t="inlineStr">
        <is>
          <t>JÄMTLANDS LÄN</t>
        </is>
      </c>
      <c r="E3032" t="inlineStr">
        <is>
          <t>KROKOM</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34584-2020</t>
        </is>
      </c>
      <c r="B3033" s="1" t="n">
        <v>44033</v>
      </c>
      <c r="C3033" s="1" t="n">
        <v>45225</v>
      </c>
      <c r="D3033" t="inlineStr">
        <is>
          <t>JÄMTLANDS LÄN</t>
        </is>
      </c>
      <c r="E3033" t="inlineStr">
        <is>
          <t>BERG</t>
        </is>
      </c>
      <c r="F3033" t="inlineStr">
        <is>
          <t>SCA</t>
        </is>
      </c>
      <c r="G3033" t="n">
        <v>12.3</v>
      </c>
      <c r="H3033" t="n">
        <v>0</v>
      </c>
      <c r="I3033" t="n">
        <v>0</v>
      </c>
      <c r="J3033" t="n">
        <v>0</v>
      </c>
      <c r="K3033" t="n">
        <v>0</v>
      </c>
      <c r="L3033" t="n">
        <v>0</v>
      </c>
      <c r="M3033" t="n">
        <v>0</v>
      </c>
      <c r="N3033" t="n">
        <v>0</v>
      </c>
      <c r="O3033" t="n">
        <v>0</v>
      </c>
      <c r="P3033" t="n">
        <v>0</v>
      </c>
      <c r="Q3033" t="n">
        <v>0</v>
      </c>
      <c r="R3033" s="2" t="inlineStr"/>
    </row>
    <row r="3034" ht="15" customHeight="1">
      <c r="A3034" t="inlineStr">
        <is>
          <t>A 34581-2020</t>
        </is>
      </c>
      <c r="B3034" s="1" t="n">
        <v>44033</v>
      </c>
      <c r="C3034" s="1" t="n">
        <v>45225</v>
      </c>
      <c r="D3034" t="inlineStr">
        <is>
          <t>JÄMTLANDS LÄN</t>
        </is>
      </c>
      <c r="E3034" t="inlineStr">
        <is>
          <t>BERG</t>
        </is>
      </c>
      <c r="F3034" t="inlineStr">
        <is>
          <t>SCA</t>
        </is>
      </c>
      <c r="G3034" t="n">
        <v>7.1</v>
      </c>
      <c r="H3034" t="n">
        <v>0</v>
      </c>
      <c r="I3034" t="n">
        <v>0</v>
      </c>
      <c r="J3034" t="n">
        <v>0</v>
      </c>
      <c r="K3034" t="n">
        <v>0</v>
      </c>
      <c r="L3034" t="n">
        <v>0</v>
      </c>
      <c r="M3034" t="n">
        <v>0</v>
      </c>
      <c r="N3034" t="n">
        <v>0</v>
      </c>
      <c r="O3034" t="n">
        <v>0</v>
      </c>
      <c r="P3034" t="n">
        <v>0</v>
      </c>
      <c r="Q3034" t="n">
        <v>0</v>
      </c>
      <c r="R3034" s="2" t="inlineStr"/>
    </row>
    <row r="3035" ht="15" customHeight="1">
      <c r="A3035" t="inlineStr">
        <is>
          <t>A 34678-2020</t>
        </is>
      </c>
      <c r="B3035" s="1" t="n">
        <v>44033</v>
      </c>
      <c r="C3035" s="1" t="n">
        <v>45225</v>
      </c>
      <c r="D3035" t="inlineStr">
        <is>
          <t>JÄMTLANDS LÄN</t>
        </is>
      </c>
      <c r="E3035" t="inlineStr">
        <is>
          <t>ÅRE</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34619-2020</t>
        </is>
      </c>
      <c r="B3036" s="1" t="n">
        <v>44033</v>
      </c>
      <c r="C3036" s="1" t="n">
        <v>45225</v>
      </c>
      <c r="D3036" t="inlineStr">
        <is>
          <t>JÄMTLANDS LÄN</t>
        </is>
      </c>
      <c r="E3036" t="inlineStr">
        <is>
          <t>KROKOM</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34659-2020</t>
        </is>
      </c>
      <c r="B3037" s="1" t="n">
        <v>44034</v>
      </c>
      <c r="C3037" s="1" t="n">
        <v>45225</v>
      </c>
      <c r="D3037" t="inlineStr">
        <is>
          <t>JÄMTLANDS LÄN</t>
        </is>
      </c>
      <c r="E3037" t="inlineStr">
        <is>
          <t>BRÄCKE</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34658-2020</t>
        </is>
      </c>
      <c r="B3038" s="1" t="n">
        <v>44034</v>
      </c>
      <c r="C3038" s="1" t="n">
        <v>45225</v>
      </c>
      <c r="D3038" t="inlineStr">
        <is>
          <t>JÄMTLANDS LÄN</t>
        </is>
      </c>
      <c r="E3038" t="inlineStr">
        <is>
          <t>STRÖMSUND</t>
        </is>
      </c>
      <c r="F3038" t="inlineStr">
        <is>
          <t>SCA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34640-2020</t>
        </is>
      </c>
      <c r="B3039" s="1" t="n">
        <v>44034</v>
      </c>
      <c r="C3039" s="1" t="n">
        <v>45225</v>
      </c>
      <c r="D3039" t="inlineStr">
        <is>
          <t>JÄMTLANDS LÄN</t>
        </is>
      </c>
      <c r="E3039" t="inlineStr">
        <is>
          <t>ÅRE</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34660-2020</t>
        </is>
      </c>
      <c r="B3040" s="1" t="n">
        <v>44034</v>
      </c>
      <c r="C3040" s="1" t="n">
        <v>45225</v>
      </c>
      <c r="D3040" t="inlineStr">
        <is>
          <t>JÄMTLANDS LÄN</t>
        </is>
      </c>
      <c r="E3040" t="inlineStr">
        <is>
          <t>BRÄCKE</t>
        </is>
      </c>
      <c r="F3040" t="inlineStr">
        <is>
          <t>SCA</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34796-2020</t>
        </is>
      </c>
      <c r="B3041" s="1" t="n">
        <v>44035</v>
      </c>
      <c r="C3041" s="1" t="n">
        <v>45225</v>
      </c>
      <c r="D3041" t="inlineStr">
        <is>
          <t>JÄMTLANDS LÄN</t>
        </is>
      </c>
      <c r="E3041" t="inlineStr">
        <is>
          <t>STRÖMSUND</t>
        </is>
      </c>
      <c r="F3041" t="inlineStr">
        <is>
          <t>SCA</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34738-2020</t>
        </is>
      </c>
      <c r="B3042" s="1" t="n">
        <v>44035</v>
      </c>
      <c r="C3042" s="1" t="n">
        <v>45225</v>
      </c>
      <c r="D3042" t="inlineStr">
        <is>
          <t>JÄMTLANDS LÄN</t>
        </is>
      </c>
      <c r="E3042" t="inlineStr">
        <is>
          <t>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34703-2020</t>
        </is>
      </c>
      <c r="B3043" s="1" t="n">
        <v>44035</v>
      </c>
      <c r="C3043" s="1" t="n">
        <v>45225</v>
      </c>
      <c r="D3043" t="inlineStr">
        <is>
          <t>JÄMTLANDS LÄN</t>
        </is>
      </c>
      <c r="E3043" t="inlineStr">
        <is>
          <t>ÖSTERSUND</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34870-2020</t>
        </is>
      </c>
      <c r="B3044" s="1" t="n">
        <v>44036</v>
      </c>
      <c r="C3044" s="1" t="n">
        <v>45225</v>
      </c>
      <c r="D3044" t="inlineStr">
        <is>
          <t>JÄMTLANDS LÄN</t>
        </is>
      </c>
      <c r="E3044" t="inlineStr">
        <is>
          <t>BRÄCKE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34855-2020</t>
        </is>
      </c>
      <c r="B3045" s="1" t="n">
        <v>44036</v>
      </c>
      <c r="C3045" s="1" t="n">
        <v>45225</v>
      </c>
      <c r="D3045" t="inlineStr">
        <is>
          <t>JÄMTLANDS LÄN</t>
        </is>
      </c>
      <c r="E3045" t="inlineStr">
        <is>
          <t>STRÖMSUND</t>
        </is>
      </c>
      <c r="G3045" t="n">
        <v>20.2</v>
      </c>
      <c r="H3045" t="n">
        <v>0</v>
      </c>
      <c r="I3045" t="n">
        <v>0</v>
      </c>
      <c r="J3045" t="n">
        <v>0</v>
      </c>
      <c r="K3045" t="n">
        <v>0</v>
      </c>
      <c r="L3045" t="n">
        <v>0</v>
      </c>
      <c r="M3045" t="n">
        <v>0</v>
      </c>
      <c r="N3045" t="n">
        <v>0</v>
      </c>
      <c r="O3045" t="n">
        <v>0</v>
      </c>
      <c r="P3045" t="n">
        <v>0</v>
      </c>
      <c r="Q3045" t="n">
        <v>0</v>
      </c>
      <c r="R3045" s="2" t="inlineStr"/>
    </row>
    <row r="3046" ht="15" customHeight="1">
      <c r="A3046" t="inlineStr">
        <is>
          <t>A 34900-2020</t>
        </is>
      </c>
      <c r="B3046" s="1" t="n">
        <v>44036</v>
      </c>
      <c r="C3046" s="1" t="n">
        <v>45225</v>
      </c>
      <c r="D3046" t="inlineStr">
        <is>
          <t>JÄMTLANDS LÄN</t>
        </is>
      </c>
      <c r="E3046" t="inlineStr">
        <is>
          <t>HÄRJEDALEN</t>
        </is>
      </c>
      <c r="G3046" t="n">
        <v>13.1</v>
      </c>
      <c r="H3046" t="n">
        <v>0</v>
      </c>
      <c r="I3046" t="n">
        <v>0</v>
      </c>
      <c r="J3046" t="n">
        <v>0</v>
      </c>
      <c r="K3046" t="n">
        <v>0</v>
      </c>
      <c r="L3046" t="n">
        <v>0</v>
      </c>
      <c r="M3046" t="n">
        <v>0</v>
      </c>
      <c r="N3046" t="n">
        <v>0</v>
      </c>
      <c r="O3046" t="n">
        <v>0</v>
      </c>
      <c r="P3046" t="n">
        <v>0</v>
      </c>
      <c r="Q3046" t="n">
        <v>0</v>
      </c>
      <c r="R3046" s="2" t="inlineStr"/>
    </row>
    <row r="3047" ht="15" customHeight="1">
      <c r="A3047" t="inlineStr">
        <is>
          <t>A 34804-2020</t>
        </is>
      </c>
      <c r="B3047" s="1" t="n">
        <v>44036</v>
      </c>
      <c r="C3047" s="1" t="n">
        <v>45225</v>
      </c>
      <c r="D3047" t="inlineStr">
        <is>
          <t>JÄMTLANDS LÄN</t>
        </is>
      </c>
      <c r="E3047" t="inlineStr">
        <is>
          <t>BERG</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34894-2020</t>
        </is>
      </c>
      <c r="B3048" s="1" t="n">
        <v>44036</v>
      </c>
      <c r="C3048" s="1" t="n">
        <v>45225</v>
      </c>
      <c r="D3048" t="inlineStr">
        <is>
          <t>JÄMTLANDS LÄN</t>
        </is>
      </c>
      <c r="E3048" t="inlineStr">
        <is>
          <t>HÄRJEDALEN</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34906-2020</t>
        </is>
      </c>
      <c r="B3049" s="1" t="n">
        <v>44036</v>
      </c>
      <c r="C3049" s="1" t="n">
        <v>45225</v>
      </c>
      <c r="D3049" t="inlineStr">
        <is>
          <t>JÄMTLANDS LÄN</t>
        </is>
      </c>
      <c r="E3049" t="inlineStr">
        <is>
          <t>BRÄCKE</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34952-2020</t>
        </is>
      </c>
      <c r="B3050" s="1" t="n">
        <v>44038</v>
      </c>
      <c r="C3050" s="1" t="n">
        <v>45225</v>
      </c>
      <c r="D3050" t="inlineStr">
        <is>
          <t>JÄMTLANDS LÄN</t>
        </is>
      </c>
      <c r="E3050" t="inlineStr">
        <is>
          <t>STRÖMSUND</t>
        </is>
      </c>
      <c r="G3050" t="n">
        <v>26.1</v>
      </c>
      <c r="H3050" t="n">
        <v>0</v>
      </c>
      <c r="I3050" t="n">
        <v>0</v>
      </c>
      <c r="J3050" t="n">
        <v>0</v>
      </c>
      <c r="K3050" t="n">
        <v>0</v>
      </c>
      <c r="L3050" t="n">
        <v>0</v>
      </c>
      <c r="M3050" t="n">
        <v>0</v>
      </c>
      <c r="N3050" t="n">
        <v>0</v>
      </c>
      <c r="O3050" t="n">
        <v>0</v>
      </c>
      <c r="P3050" t="n">
        <v>0</v>
      </c>
      <c r="Q3050" t="n">
        <v>0</v>
      </c>
      <c r="R3050" s="2" t="inlineStr"/>
    </row>
    <row r="3051" ht="15" customHeight="1">
      <c r="A3051" t="inlineStr">
        <is>
          <t>A 34954-2020</t>
        </is>
      </c>
      <c r="B3051" s="1" t="n">
        <v>44038</v>
      </c>
      <c r="C3051" s="1" t="n">
        <v>45225</v>
      </c>
      <c r="D3051" t="inlineStr">
        <is>
          <t>JÄMTLANDS LÄN</t>
        </is>
      </c>
      <c r="E3051" t="inlineStr">
        <is>
          <t>KROKOM</t>
        </is>
      </c>
      <c r="G3051" t="n">
        <v>14.3</v>
      </c>
      <c r="H3051" t="n">
        <v>0</v>
      </c>
      <c r="I3051" t="n">
        <v>0</v>
      </c>
      <c r="J3051" t="n">
        <v>0</v>
      </c>
      <c r="K3051" t="n">
        <v>0</v>
      </c>
      <c r="L3051" t="n">
        <v>0</v>
      </c>
      <c r="M3051" t="n">
        <v>0</v>
      </c>
      <c r="N3051" t="n">
        <v>0</v>
      </c>
      <c r="O3051" t="n">
        <v>0</v>
      </c>
      <c r="P3051" t="n">
        <v>0</v>
      </c>
      <c r="Q3051" t="n">
        <v>0</v>
      </c>
      <c r="R3051" s="2" t="inlineStr"/>
    </row>
    <row r="3052" ht="15" customHeight="1">
      <c r="A3052" t="inlineStr">
        <is>
          <t>A 34963-2020</t>
        </is>
      </c>
      <c r="B3052" s="1" t="n">
        <v>44039</v>
      </c>
      <c r="C3052" s="1" t="n">
        <v>45225</v>
      </c>
      <c r="D3052" t="inlineStr">
        <is>
          <t>JÄMTLANDS LÄN</t>
        </is>
      </c>
      <c r="E3052" t="inlineStr">
        <is>
          <t>HÄRJEDALEN</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34975-2020</t>
        </is>
      </c>
      <c r="B3053" s="1" t="n">
        <v>44039</v>
      </c>
      <c r="C3053" s="1" t="n">
        <v>45225</v>
      </c>
      <c r="D3053" t="inlineStr">
        <is>
          <t>JÄMTLANDS LÄN</t>
        </is>
      </c>
      <c r="E3053" t="inlineStr">
        <is>
          <t>HÄRJEDALEN</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35160-2020</t>
        </is>
      </c>
      <c r="B3054" s="1" t="n">
        <v>44040</v>
      </c>
      <c r="C3054" s="1" t="n">
        <v>45225</v>
      </c>
      <c r="D3054" t="inlineStr">
        <is>
          <t>JÄMTLANDS LÄN</t>
        </is>
      </c>
      <c r="E3054" t="inlineStr">
        <is>
          <t>HÄRJEDALEN</t>
        </is>
      </c>
      <c r="F3054" t="inlineStr">
        <is>
          <t>Bergvik skog väst AB</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35193-2020</t>
        </is>
      </c>
      <c r="B3055" s="1" t="n">
        <v>44040</v>
      </c>
      <c r="C3055" s="1" t="n">
        <v>45225</v>
      </c>
      <c r="D3055" t="inlineStr">
        <is>
          <t>JÄMTLANDS LÄN</t>
        </is>
      </c>
      <c r="E3055" t="inlineStr">
        <is>
          <t>RAGUNDA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35364-2020</t>
        </is>
      </c>
      <c r="B3056" s="1" t="n">
        <v>44041</v>
      </c>
      <c r="C3056" s="1" t="n">
        <v>45225</v>
      </c>
      <c r="D3056" t="inlineStr">
        <is>
          <t>JÄMTLANDS LÄN</t>
        </is>
      </c>
      <c r="E3056" t="inlineStr">
        <is>
          <t>BRÄCKE</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35250-2020</t>
        </is>
      </c>
      <c r="B3057" s="1" t="n">
        <v>44041</v>
      </c>
      <c r="C3057" s="1" t="n">
        <v>45225</v>
      </c>
      <c r="D3057" t="inlineStr">
        <is>
          <t>JÄMTLANDS LÄN</t>
        </is>
      </c>
      <c r="E3057" t="inlineStr">
        <is>
          <t>BRÄCKE</t>
        </is>
      </c>
      <c r="F3057" t="inlineStr">
        <is>
          <t>Övriga Aktiebolag</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35365-2020</t>
        </is>
      </c>
      <c r="B3058" s="1" t="n">
        <v>44041</v>
      </c>
      <c r="C3058" s="1" t="n">
        <v>45225</v>
      </c>
      <c r="D3058" t="inlineStr">
        <is>
          <t>JÄMTLANDS LÄN</t>
        </is>
      </c>
      <c r="E3058" t="inlineStr">
        <is>
          <t>RAGUNDA</t>
        </is>
      </c>
      <c r="F3058" t="inlineStr">
        <is>
          <t>SCA</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35436-2020</t>
        </is>
      </c>
      <c r="B3059" s="1" t="n">
        <v>44042</v>
      </c>
      <c r="C3059" s="1" t="n">
        <v>45225</v>
      </c>
      <c r="D3059" t="inlineStr">
        <is>
          <t>JÄMTLANDS LÄN</t>
        </is>
      </c>
      <c r="E3059" t="inlineStr">
        <is>
          <t>HÄRJEDALEN</t>
        </is>
      </c>
      <c r="F3059" t="inlineStr">
        <is>
          <t>Bergvik skog väst AB</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35393-2020</t>
        </is>
      </c>
      <c r="B3060" s="1" t="n">
        <v>44042</v>
      </c>
      <c r="C3060" s="1" t="n">
        <v>45225</v>
      </c>
      <c r="D3060" t="inlineStr">
        <is>
          <t>JÄMTLANDS LÄN</t>
        </is>
      </c>
      <c r="E3060" t="inlineStr">
        <is>
          <t>STRÖMSUND</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35423-2020</t>
        </is>
      </c>
      <c r="B3061" s="1" t="n">
        <v>44042</v>
      </c>
      <c r="C3061" s="1" t="n">
        <v>45225</v>
      </c>
      <c r="D3061" t="inlineStr">
        <is>
          <t>JÄMTLANDS LÄN</t>
        </is>
      </c>
      <c r="E3061" t="inlineStr">
        <is>
          <t>BRÄCKE</t>
        </is>
      </c>
      <c r="G3061" t="n">
        <v>13.2</v>
      </c>
      <c r="H3061" t="n">
        <v>0</v>
      </c>
      <c r="I3061" t="n">
        <v>0</v>
      </c>
      <c r="J3061" t="n">
        <v>0</v>
      </c>
      <c r="K3061" t="n">
        <v>0</v>
      </c>
      <c r="L3061" t="n">
        <v>0</v>
      </c>
      <c r="M3061" t="n">
        <v>0</v>
      </c>
      <c r="N3061" t="n">
        <v>0</v>
      </c>
      <c r="O3061" t="n">
        <v>0</v>
      </c>
      <c r="P3061" t="n">
        <v>0</v>
      </c>
      <c r="Q3061" t="n">
        <v>0</v>
      </c>
      <c r="R3061" s="2" t="inlineStr"/>
    </row>
    <row r="3062" ht="15" customHeight="1">
      <c r="A3062" t="inlineStr">
        <is>
          <t>A 35548-2020</t>
        </is>
      </c>
      <c r="B3062" s="1" t="n">
        <v>44043</v>
      </c>
      <c r="C3062" s="1" t="n">
        <v>45225</v>
      </c>
      <c r="D3062" t="inlineStr">
        <is>
          <t>JÄMTLANDS LÄN</t>
        </is>
      </c>
      <c r="E3062" t="inlineStr">
        <is>
          <t>HÄRJEDALEN</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35605-2020</t>
        </is>
      </c>
      <c r="B3063" s="1" t="n">
        <v>44043</v>
      </c>
      <c r="C3063" s="1" t="n">
        <v>45225</v>
      </c>
      <c r="D3063" t="inlineStr">
        <is>
          <t>JÄMTLANDS LÄN</t>
        </is>
      </c>
      <c r="E3063" t="inlineStr">
        <is>
          <t>STRÖMSUND</t>
        </is>
      </c>
      <c r="F3063" t="inlineStr">
        <is>
          <t>SCA</t>
        </is>
      </c>
      <c r="G3063" t="n">
        <v>3.4</v>
      </c>
      <c r="H3063" t="n">
        <v>0</v>
      </c>
      <c r="I3063" t="n">
        <v>0</v>
      </c>
      <c r="J3063" t="n">
        <v>0</v>
      </c>
      <c r="K3063" t="n">
        <v>0</v>
      </c>
      <c r="L3063" t="n">
        <v>0</v>
      </c>
      <c r="M3063" t="n">
        <v>0</v>
      </c>
      <c r="N3063" t="n">
        <v>0</v>
      </c>
      <c r="O3063" t="n">
        <v>0</v>
      </c>
      <c r="P3063" t="n">
        <v>0</v>
      </c>
      <c r="Q3063" t="n">
        <v>0</v>
      </c>
      <c r="R3063" s="2" t="inlineStr"/>
    </row>
    <row r="3064" ht="15" customHeight="1">
      <c r="A3064" t="inlineStr">
        <is>
          <t>A 35620-2020</t>
        </is>
      </c>
      <c r="B3064" s="1" t="n">
        <v>44045</v>
      </c>
      <c r="C3064" s="1" t="n">
        <v>45225</v>
      </c>
      <c r="D3064" t="inlineStr">
        <is>
          <t>JÄMTLANDS LÄN</t>
        </is>
      </c>
      <c r="E3064" t="inlineStr">
        <is>
          <t>BERG</t>
        </is>
      </c>
      <c r="F3064" t="inlineStr">
        <is>
          <t>SCA</t>
        </is>
      </c>
      <c r="G3064" t="n">
        <v>5</v>
      </c>
      <c r="H3064" t="n">
        <v>0</v>
      </c>
      <c r="I3064" t="n">
        <v>0</v>
      </c>
      <c r="J3064" t="n">
        <v>0</v>
      </c>
      <c r="K3064" t="n">
        <v>0</v>
      </c>
      <c r="L3064" t="n">
        <v>0</v>
      </c>
      <c r="M3064" t="n">
        <v>0</v>
      </c>
      <c r="N3064" t="n">
        <v>0</v>
      </c>
      <c r="O3064" t="n">
        <v>0</v>
      </c>
      <c r="P3064" t="n">
        <v>0</v>
      </c>
      <c r="Q3064" t="n">
        <v>0</v>
      </c>
      <c r="R3064" s="2" t="inlineStr"/>
    </row>
    <row r="3065" ht="15" customHeight="1">
      <c r="A3065" t="inlineStr">
        <is>
          <t>A 35800-2020</t>
        </is>
      </c>
      <c r="B3065" s="1" t="n">
        <v>44046</v>
      </c>
      <c r="C3065" s="1" t="n">
        <v>45225</v>
      </c>
      <c r="D3065" t="inlineStr">
        <is>
          <t>JÄMTLANDS LÄN</t>
        </is>
      </c>
      <c r="E3065" t="inlineStr">
        <is>
          <t>BRÄCKE</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35808-2020</t>
        </is>
      </c>
      <c r="B3066" s="1" t="n">
        <v>44046</v>
      </c>
      <c r="C3066" s="1" t="n">
        <v>45225</v>
      </c>
      <c r="D3066" t="inlineStr">
        <is>
          <t>JÄMTLANDS LÄN</t>
        </is>
      </c>
      <c r="E3066" t="inlineStr">
        <is>
          <t>BRÄCKE</t>
        </is>
      </c>
      <c r="F3066" t="inlineStr">
        <is>
          <t>SCA</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35799-2020</t>
        </is>
      </c>
      <c r="B3067" s="1" t="n">
        <v>44046</v>
      </c>
      <c r="C3067" s="1" t="n">
        <v>45225</v>
      </c>
      <c r="D3067" t="inlineStr">
        <is>
          <t>JÄMTLANDS LÄN</t>
        </is>
      </c>
      <c r="E3067" t="inlineStr">
        <is>
          <t>BRÄCKE</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35658-2020</t>
        </is>
      </c>
      <c r="B3068" s="1" t="n">
        <v>44046</v>
      </c>
      <c r="C3068" s="1" t="n">
        <v>45225</v>
      </c>
      <c r="D3068" t="inlineStr">
        <is>
          <t>JÄMTLANDS LÄN</t>
        </is>
      </c>
      <c r="E3068" t="inlineStr">
        <is>
          <t>STRÖMSUND</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35801-2020</t>
        </is>
      </c>
      <c r="B3069" s="1" t="n">
        <v>44046</v>
      </c>
      <c r="C3069" s="1" t="n">
        <v>45225</v>
      </c>
      <c r="D3069" t="inlineStr">
        <is>
          <t>JÄMTLANDS LÄN</t>
        </is>
      </c>
      <c r="E3069" t="inlineStr">
        <is>
          <t>BRÄCKE</t>
        </is>
      </c>
      <c r="F3069" t="inlineStr">
        <is>
          <t>SCA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35849-2020</t>
        </is>
      </c>
      <c r="B3070" s="1" t="n">
        <v>44047</v>
      </c>
      <c r="C3070" s="1" t="n">
        <v>45225</v>
      </c>
      <c r="D3070" t="inlineStr">
        <is>
          <t>JÄMTLANDS LÄN</t>
        </is>
      </c>
      <c r="E3070" t="inlineStr">
        <is>
          <t>ÅRE</t>
        </is>
      </c>
      <c r="G3070" t="n">
        <v>21.3</v>
      </c>
      <c r="H3070" t="n">
        <v>0</v>
      </c>
      <c r="I3070" t="n">
        <v>0</v>
      </c>
      <c r="J3070" t="n">
        <v>0</v>
      </c>
      <c r="K3070" t="n">
        <v>0</v>
      </c>
      <c r="L3070" t="n">
        <v>0</v>
      </c>
      <c r="M3070" t="n">
        <v>0</v>
      </c>
      <c r="N3070" t="n">
        <v>0</v>
      </c>
      <c r="O3070" t="n">
        <v>0</v>
      </c>
      <c r="P3070" t="n">
        <v>0</v>
      </c>
      <c r="Q3070" t="n">
        <v>0</v>
      </c>
      <c r="R3070" s="2" t="inlineStr"/>
    </row>
    <row r="3071" ht="15" customHeight="1">
      <c r="A3071" t="inlineStr">
        <is>
          <t>A 36098-2020</t>
        </is>
      </c>
      <c r="B3071" s="1" t="n">
        <v>44048</v>
      </c>
      <c r="C3071" s="1" t="n">
        <v>45225</v>
      </c>
      <c r="D3071" t="inlineStr">
        <is>
          <t>JÄMTLANDS LÄN</t>
        </is>
      </c>
      <c r="E3071" t="inlineStr">
        <is>
          <t>KROKOM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36506-2020</t>
        </is>
      </c>
      <c r="B3072" s="1" t="n">
        <v>44050</v>
      </c>
      <c r="C3072" s="1" t="n">
        <v>45225</v>
      </c>
      <c r="D3072" t="inlineStr">
        <is>
          <t>JÄMTLANDS LÄN</t>
        </is>
      </c>
      <c r="E3072" t="inlineStr">
        <is>
          <t>ÅRE</t>
        </is>
      </c>
      <c r="G3072" t="n">
        <v>0.1</v>
      </c>
      <c r="H3072" t="n">
        <v>0</v>
      </c>
      <c r="I3072" t="n">
        <v>0</v>
      </c>
      <c r="J3072" t="n">
        <v>0</v>
      </c>
      <c r="K3072" t="n">
        <v>0</v>
      </c>
      <c r="L3072" t="n">
        <v>0</v>
      </c>
      <c r="M3072" t="n">
        <v>0</v>
      </c>
      <c r="N3072" t="n">
        <v>0</v>
      </c>
      <c r="O3072" t="n">
        <v>0</v>
      </c>
      <c r="P3072" t="n">
        <v>0</v>
      </c>
      <c r="Q3072" t="n">
        <v>0</v>
      </c>
      <c r="R3072" s="2" t="inlineStr"/>
    </row>
    <row r="3073" ht="15" customHeight="1">
      <c r="A3073" t="inlineStr">
        <is>
          <t>A 36671-2020</t>
        </is>
      </c>
      <c r="B3073" s="1" t="n">
        <v>44050</v>
      </c>
      <c r="C3073" s="1" t="n">
        <v>45225</v>
      </c>
      <c r="D3073" t="inlineStr">
        <is>
          <t>JÄMTLANDS LÄN</t>
        </is>
      </c>
      <c r="E3073" t="inlineStr">
        <is>
          <t>BRÄCKE</t>
        </is>
      </c>
      <c r="F3073" t="inlineStr">
        <is>
          <t>SCA</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36471-2020</t>
        </is>
      </c>
      <c r="B3074" s="1" t="n">
        <v>44050</v>
      </c>
      <c r="C3074" s="1" t="n">
        <v>45225</v>
      </c>
      <c r="D3074" t="inlineStr">
        <is>
          <t>JÄMTLANDS LÄN</t>
        </is>
      </c>
      <c r="E3074" t="inlineStr">
        <is>
          <t>HÄRJEDALEN</t>
        </is>
      </c>
      <c r="F3074" t="inlineStr">
        <is>
          <t>Sveaskog</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36504-2020</t>
        </is>
      </c>
      <c r="B3075" s="1" t="n">
        <v>44050</v>
      </c>
      <c r="C3075" s="1" t="n">
        <v>45225</v>
      </c>
      <c r="D3075" t="inlineStr">
        <is>
          <t>JÄMTLANDS LÄN</t>
        </is>
      </c>
      <c r="E3075" t="inlineStr">
        <is>
          <t>STRÖMSUND</t>
        </is>
      </c>
      <c r="F3075" t="inlineStr">
        <is>
          <t>Holmen skog AB</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36523-2020</t>
        </is>
      </c>
      <c r="B3076" s="1" t="n">
        <v>44050</v>
      </c>
      <c r="C3076" s="1" t="n">
        <v>45225</v>
      </c>
      <c r="D3076" t="inlineStr">
        <is>
          <t>JÄMTLANDS LÄN</t>
        </is>
      </c>
      <c r="E3076" t="inlineStr">
        <is>
          <t>KROKOM</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36698-2020</t>
        </is>
      </c>
      <c r="B3077" s="1" t="n">
        <v>44050</v>
      </c>
      <c r="C3077" s="1" t="n">
        <v>45225</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36501-2020</t>
        </is>
      </c>
      <c r="B3078" s="1" t="n">
        <v>44050</v>
      </c>
      <c r="C3078" s="1" t="n">
        <v>45225</v>
      </c>
      <c r="D3078" t="inlineStr">
        <is>
          <t>JÄMTLANDS LÄN</t>
        </is>
      </c>
      <c r="E3078" t="inlineStr">
        <is>
          <t>ÅRE</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36574-2020</t>
        </is>
      </c>
      <c r="B3079" s="1" t="n">
        <v>44050</v>
      </c>
      <c r="C3079" s="1" t="n">
        <v>45225</v>
      </c>
      <c r="D3079" t="inlineStr">
        <is>
          <t>JÄMTLANDS LÄN</t>
        </is>
      </c>
      <c r="E3079" t="inlineStr">
        <is>
          <t>STRÖMSUND</t>
        </is>
      </c>
      <c r="F3079" t="inlineStr">
        <is>
          <t>Holmen skog AB</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36661-2020</t>
        </is>
      </c>
      <c r="B3080" s="1" t="n">
        <v>44050</v>
      </c>
      <c r="C3080" s="1" t="n">
        <v>45225</v>
      </c>
      <c r="D3080" t="inlineStr">
        <is>
          <t>JÄMTLANDS LÄN</t>
        </is>
      </c>
      <c r="E3080" t="inlineStr">
        <is>
          <t>BRÄCKE</t>
        </is>
      </c>
      <c r="F3080" t="inlineStr">
        <is>
          <t>SCA</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36696-2020</t>
        </is>
      </c>
      <c r="B3081" s="1" t="n">
        <v>44050</v>
      </c>
      <c r="C3081" s="1" t="n">
        <v>45225</v>
      </c>
      <c r="D3081" t="inlineStr">
        <is>
          <t>JÄMTLANDS LÄN</t>
        </is>
      </c>
      <c r="E3081" t="inlineStr">
        <is>
          <t>KROKOM</t>
        </is>
      </c>
      <c r="G3081" t="n">
        <v>8</v>
      </c>
      <c r="H3081" t="n">
        <v>0</v>
      </c>
      <c r="I3081" t="n">
        <v>0</v>
      </c>
      <c r="J3081" t="n">
        <v>0</v>
      </c>
      <c r="K3081" t="n">
        <v>0</v>
      </c>
      <c r="L3081" t="n">
        <v>0</v>
      </c>
      <c r="M3081" t="n">
        <v>0</v>
      </c>
      <c r="N3081" t="n">
        <v>0</v>
      </c>
      <c r="O3081" t="n">
        <v>0</v>
      </c>
      <c r="P3081" t="n">
        <v>0</v>
      </c>
      <c r="Q3081" t="n">
        <v>0</v>
      </c>
      <c r="R3081" s="2" t="inlineStr"/>
    </row>
    <row r="3082" ht="15" customHeight="1">
      <c r="A3082" t="inlineStr">
        <is>
          <t>A 36674-2020</t>
        </is>
      </c>
      <c r="B3082" s="1" t="n">
        <v>44051</v>
      </c>
      <c r="C3082" s="1" t="n">
        <v>45225</v>
      </c>
      <c r="D3082" t="inlineStr">
        <is>
          <t>JÄMTLANDS LÄN</t>
        </is>
      </c>
      <c r="E3082" t="inlineStr">
        <is>
          <t>RAGUNDA</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36676-2020</t>
        </is>
      </c>
      <c r="B3083" s="1" t="n">
        <v>44051</v>
      </c>
      <c r="C3083" s="1" t="n">
        <v>45225</v>
      </c>
      <c r="D3083" t="inlineStr">
        <is>
          <t>JÄMTLANDS LÄN</t>
        </is>
      </c>
      <c r="E3083" t="inlineStr">
        <is>
          <t>RAGUNDA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36790-2020</t>
        </is>
      </c>
      <c r="B3084" s="1" t="n">
        <v>44053</v>
      </c>
      <c r="C3084" s="1" t="n">
        <v>45225</v>
      </c>
      <c r="D3084" t="inlineStr">
        <is>
          <t>JÄMTLANDS LÄN</t>
        </is>
      </c>
      <c r="E3084" t="inlineStr">
        <is>
          <t>HÄRJEDALEN</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36963-2020</t>
        </is>
      </c>
      <c r="B3085" s="1" t="n">
        <v>44053</v>
      </c>
      <c r="C3085" s="1" t="n">
        <v>45225</v>
      </c>
      <c r="D3085" t="inlineStr">
        <is>
          <t>JÄMTLANDS LÄN</t>
        </is>
      </c>
      <c r="E3085" t="inlineStr">
        <is>
          <t>STRÖMSUND</t>
        </is>
      </c>
      <c r="F3085" t="inlineStr">
        <is>
          <t>SCA</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36971-2020</t>
        </is>
      </c>
      <c r="B3086" s="1" t="n">
        <v>44053</v>
      </c>
      <c r="C3086" s="1" t="n">
        <v>45225</v>
      </c>
      <c r="D3086" t="inlineStr">
        <is>
          <t>JÄMTLANDS LÄN</t>
        </is>
      </c>
      <c r="E3086" t="inlineStr">
        <is>
          <t>BRÄCKE</t>
        </is>
      </c>
      <c r="F3086" t="inlineStr">
        <is>
          <t>SCA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36787-2020</t>
        </is>
      </c>
      <c r="B3087" s="1" t="n">
        <v>44053</v>
      </c>
      <c r="C3087" s="1" t="n">
        <v>45225</v>
      </c>
      <c r="D3087" t="inlineStr">
        <is>
          <t>JÄMTLANDS LÄN</t>
        </is>
      </c>
      <c r="E3087" t="inlineStr">
        <is>
          <t>STRÖMSUND</t>
        </is>
      </c>
      <c r="F3087" t="inlineStr">
        <is>
          <t>Holmen skog AB</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37229-2020</t>
        </is>
      </c>
      <c r="B3088" s="1" t="n">
        <v>44054</v>
      </c>
      <c r="C3088" s="1" t="n">
        <v>45225</v>
      </c>
      <c r="D3088" t="inlineStr">
        <is>
          <t>JÄMTLANDS LÄN</t>
        </is>
      </c>
      <c r="E3088" t="inlineStr">
        <is>
          <t>BRÄCKE</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37500-2020</t>
        </is>
      </c>
      <c r="B3089" s="1" t="n">
        <v>44055</v>
      </c>
      <c r="C3089" s="1" t="n">
        <v>45225</v>
      </c>
      <c r="D3089" t="inlineStr">
        <is>
          <t>JÄMTLANDS LÄN</t>
        </is>
      </c>
      <c r="E3089" t="inlineStr">
        <is>
          <t>ÖSTERSUND</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37501-2020</t>
        </is>
      </c>
      <c r="B3090" s="1" t="n">
        <v>44055</v>
      </c>
      <c r="C3090" s="1" t="n">
        <v>45225</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37308-2020</t>
        </is>
      </c>
      <c r="B3091" s="1" t="n">
        <v>44055</v>
      </c>
      <c r="C3091" s="1" t="n">
        <v>45225</v>
      </c>
      <c r="D3091" t="inlineStr">
        <is>
          <t>JÄMTLANDS LÄN</t>
        </is>
      </c>
      <c r="E3091" t="inlineStr">
        <is>
          <t>STRÖMSUND</t>
        </is>
      </c>
      <c r="F3091" t="inlineStr">
        <is>
          <t>Holmen skog AB</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37498-2020</t>
        </is>
      </c>
      <c r="B3092" s="1" t="n">
        <v>44055</v>
      </c>
      <c r="C3092" s="1" t="n">
        <v>45225</v>
      </c>
      <c r="D3092" t="inlineStr">
        <is>
          <t>JÄMTLANDS LÄN</t>
        </is>
      </c>
      <c r="E3092" t="inlineStr">
        <is>
          <t>RAGUNDA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39474-2020</t>
        </is>
      </c>
      <c r="B3093" s="1" t="n">
        <v>44056</v>
      </c>
      <c r="C3093" s="1" t="n">
        <v>45225</v>
      </c>
      <c r="D3093" t="inlineStr">
        <is>
          <t>JÄMTLANDS LÄN</t>
        </is>
      </c>
      <c r="E3093" t="inlineStr">
        <is>
          <t>RAGUNDA</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37780-2020</t>
        </is>
      </c>
      <c r="B3094" s="1" t="n">
        <v>44056</v>
      </c>
      <c r="C3094" s="1" t="n">
        <v>45225</v>
      </c>
      <c r="D3094" t="inlineStr">
        <is>
          <t>JÄMTLANDS LÄN</t>
        </is>
      </c>
      <c r="E3094" t="inlineStr">
        <is>
          <t>HÄRJEDALEN</t>
        </is>
      </c>
      <c r="F3094" t="inlineStr">
        <is>
          <t>SCA</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37878-2020</t>
        </is>
      </c>
      <c r="B3095" s="1" t="n">
        <v>44057</v>
      </c>
      <c r="C3095" s="1" t="n">
        <v>45225</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38019-2020</t>
        </is>
      </c>
      <c r="B3096" s="1" t="n">
        <v>44057</v>
      </c>
      <c r="C3096" s="1" t="n">
        <v>45225</v>
      </c>
      <c r="D3096" t="inlineStr">
        <is>
          <t>JÄMTLANDS LÄN</t>
        </is>
      </c>
      <c r="E3096" t="inlineStr">
        <is>
          <t>STRÖMSUND</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38044-2020</t>
        </is>
      </c>
      <c r="B3097" s="1" t="n">
        <v>44057</v>
      </c>
      <c r="C3097" s="1" t="n">
        <v>45225</v>
      </c>
      <c r="D3097" t="inlineStr">
        <is>
          <t>JÄMTLANDS LÄN</t>
        </is>
      </c>
      <c r="E3097" t="inlineStr">
        <is>
          <t>HÄRJEDALEN</t>
        </is>
      </c>
      <c r="F3097" t="inlineStr">
        <is>
          <t>Sveaskog</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38071-2020</t>
        </is>
      </c>
      <c r="B3098" s="1" t="n">
        <v>44057</v>
      </c>
      <c r="C3098" s="1" t="n">
        <v>45225</v>
      </c>
      <c r="D3098" t="inlineStr">
        <is>
          <t>JÄMTLANDS LÄN</t>
        </is>
      </c>
      <c r="E3098" t="inlineStr">
        <is>
          <t>STRÖMSUND</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38077-2020</t>
        </is>
      </c>
      <c r="B3099" s="1" t="n">
        <v>44057</v>
      </c>
      <c r="C3099" s="1" t="n">
        <v>45225</v>
      </c>
      <c r="D3099" t="inlineStr">
        <is>
          <t>JÄMTLANDS LÄN</t>
        </is>
      </c>
      <c r="E3099" t="inlineStr">
        <is>
          <t>BERG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38098-2020</t>
        </is>
      </c>
      <c r="B3100" s="1" t="n">
        <v>44057</v>
      </c>
      <c r="C3100" s="1" t="n">
        <v>45225</v>
      </c>
      <c r="D3100" t="inlineStr">
        <is>
          <t>JÄMTLANDS LÄN</t>
        </is>
      </c>
      <c r="E3100" t="inlineStr">
        <is>
          <t>RAGUNDA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38106-2020</t>
        </is>
      </c>
      <c r="B3101" s="1" t="n">
        <v>44057</v>
      </c>
      <c r="C3101" s="1" t="n">
        <v>45225</v>
      </c>
      <c r="D3101" t="inlineStr">
        <is>
          <t>JÄMTLANDS LÄN</t>
        </is>
      </c>
      <c r="E3101" t="inlineStr">
        <is>
          <t>RAGUNDA</t>
        </is>
      </c>
      <c r="F3101" t="inlineStr">
        <is>
          <t>SCA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38029-2020</t>
        </is>
      </c>
      <c r="B3102" s="1" t="n">
        <v>44057</v>
      </c>
      <c r="C3102" s="1" t="n">
        <v>45225</v>
      </c>
      <c r="D3102" t="inlineStr">
        <is>
          <t>JÄMTLANDS LÄN</t>
        </is>
      </c>
      <c r="E3102" t="inlineStr">
        <is>
          <t>STRÖMSUND</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38082-2020</t>
        </is>
      </c>
      <c r="B3103" s="1" t="n">
        <v>44057</v>
      </c>
      <c r="C3103" s="1" t="n">
        <v>45225</v>
      </c>
      <c r="D3103" t="inlineStr">
        <is>
          <t>JÄMTLANDS LÄN</t>
        </is>
      </c>
      <c r="E3103" t="inlineStr">
        <is>
          <t>BRÄCKE</t>
        </is>
      </c>
      <c r="F3103" t="inlineStr">
        <is>
          <t>SCA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38101-2020</t>
        </is>
      </c>
      <c r="B3104" s="1" t="n">
        <v>44057</v>
      </c>
      <c r="C3104" s="1" t="n">
        <v>45225</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38070-2020</t>
        </is>
      </c>
      <c r="B3105" s="1" t="n">
        <v>44057</v>
      </c>
      <c r="C3105" s="1" t="n">
        <v>45225</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38084-2020</t>
        </is>
      </c>
      <c r="B3106" s="1" t="n">
        <v>44057</v>
      </c>
      <c r="C3106" s="1" t="n">
        <v>45225</v>
      </c>
      <c r="D3106" t="inlineStr">
        <is>
          <t>JÄMTLANDS LÄN</t>
        </is>
      </c>
      <c r="E3106" t="inlineStr">
        <is>
          <t>BRÄCKE</t>
        </is>
      </c>
      <c r="F3106" t="inlineStr">
        <is>
          <t>SCA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38105-2020</t>
        </is>
      </c>
      <c r="B3107" s="1" t="n">
        <v>44057</v>
      </c>
      <c r="C3107" s="1" t="n">
        <v>45225</v>
      </c>
      <c r="D3107" t="inlineStr">
        <is>
          <t>JÄMTLANDS LÄN</t>
        </is>
      </c>
      <c r="E3107" t="inlineStr">
        <is>
          <t>BRÄCKE</t>
        </is>
      </c>
      <c r="F3107" t="inlineStr">
        <is>
          <t>SCA</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38001-2020</t>
        </is>
      </c>
      <c r="B3108" s="1" t="n">
        <v>44057</v>
      </c>
      <c r="C3108" s="1" t="n">
        <v>45225</v>
      </c>
      <c r="D3108" t="inlineStr">
        <is>
          <t>JÄMTLANDS LÄN</t>
        </is>
      </c>
      <c r="E3108" t="inlineStr">
        <is>
          <t>KROKOM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38099-2020</t>
        </is>
      </c>
      <c r="B3109" s="1" t="n">
        <v>44057</v>
      </c>
      <c r="C3109" s="1" t="n">
        <v>45225</v>
      </c>
      <c r="D3109" t="inlineStr">
        <is>
          <t>JÄMTLANDS LÄN</t>
        </is>
      </c>
      <c r="E3109" t="inlineStr">
        <is>
          <t>ÖSTERSUND</t>
        </is>
      </c>
      <c r="F3109" t="inlineStr">
        <is>
          <t>SCA</t>
        </is>
      </c>
      <c r="G3109" t="n">
        <v>5.5</v>
      </c>
      <c r="H3109" t="n">
        <v>0</v>
      </c>
      <c r="I3109" t="n">
        <v>0</v>
      </c>
      <c r="J3109" t="n">
        <v>0</v>
      </c>
      <c r="K3109" t="n">
        <v>0</v>
      </c>
      <c r="L3109" t="n">
        <v>0</v>
      </c>
      <c r="M3109" t="n">
        <v>0</v>
      </c>
      <c r="N3109" t="n">
        <v>0</v>
      </c>
      <c r="O3109" t="n">
        <v>0</v>
      </c>
      <c r="P3109" t="n">
        <v>0</v>
      </c>
      <c r="Q3109" t="n">
        <v>0</v>
      </c>
      <c r="R3109" s="2" t="inlineStr"/>
    </row>
    <row r="3110" ht="15" customHeight="1">
      <c r="A3110" t="inlineStr">
        <is>
          <t>A 38107-2020</t>
        </is>
      </c>
      <c r="B3110" s="1" t="n">
        <v>44057</v>
      </c>
      <c r="C3110" s="1" t="n">
        <v>45225</v>
      </c>
      <c r="D3110" t="inlineStr">
        <is>
          <t>JÄMTLANDS LÄN</t>
        </is>
      </c>
      <c r="E3110" t="inlineStr">
        <is>
          <t>HÄRJEDALEN</t>
        </is>
      </c>
      <c r="F3110" t="inlineStr">
        <is>
          <t>SCA</t>
        </is>
      </c>
      <c r="G3110" t="n">
        <v>3.5</v>
      </c>
      <c r="H3110" t="n">
        <v>0</v>
      </c>
      <c r="I3110" t="n">
        <v>0</v>
      </c>
      <c r="J3110" t="n">
        <v>0</v>
      </c>
      <c r="K3110" t="n">
        <v>0</v>
      </c>
      <c r="L3110" t="n">
        <v>0</v>
      </c>
      <c r="M3110" t="n">
        <v>0</v>
      </c>
      <c r="N3110" t="n">
        <v>0</v>
      </c>
      <c r="O3110" t="n">
        <v>0</v>
      </c>
      <c r="P3110" t="n">
        <v>0</v>
      </c>
      <c r="Q3110" t="n">
        <v>0</v>
      </c>
      <c r="R3110" s="2" t="inlineStr"/>
    </row>
    <row r="3111" ht="15" customHeight="1">
      <c r="A3111" t="inlineStr">
        <is>
          <t>A 38454-2020</t>
        </is>
      </c>
      <c r="B3111" s="1" t="n">
        <v>44060</v>
      </c>
      <c r="C3111" s="1" t="n">
        <v>45225</v>
      </c>
      <c r="D3111" t="inlineStr">
        <is>
          <t>JÄMTLANDS LÄN</t>
        </is>
      </c>
      <c r="E3111" t="inlineStr">
        <is>
          <t>ÅRE</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38459-2020</t>
        </is>
      </c>
      <c r="B3112" s="1" t="n">
        <v>44060</v>
      </c>
      <c r="C3112" s="1" t="n">
        <v>45225</v>
      </c>
      <c r="D3112" t="inlineStr">
        <is>
          <t>JÄMTLANDS LÄN</t>
        </is>
      </c>
      <c r="E3112" t="inlineStr">
        <is>
          <t>BRÄCKE</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38484-2020</t>
        </is>
      </c>
      <c r="B3113" s="1" t="n">
        <v>44060</v>
      </c>
      <c r="C3113" s="1" t="n">
        <v>45225</v>
      </c>
      <c r="D3113" t="inlineStr">
        <is>
          <t>JÄMTLANDS LÄN</t>
        </is>
      </c>
      <c r="E3113" t="inlineStr">
        <is>
          <t>STRÖMSUND</t>
        </is>
      </c>
      <c r="F3113" t="inlineStr">
        <is>
          <t>SCA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38266-2020</t>
        </is>
      </c>
      <c r="B3114" s="1" t="n">
        <v>44060</v>
      </c>
      <c r="C3114" s="1" t="n">
        <v>45225</v>
      </c>
      <c r="D3114" t="inlineStr">
        <is>
          <t>JÄMTLANDS LÄN</t>
        </is>
      </c>
      <c r="E3114" t="inlineStr">
        <is>
          <t>STRÖMSUND</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38455-2020</t>
        </is>
      </c>
      <c r="B3115" s="1" t="n">
        <v>44060</v>
      </c>
      <c r="C3115" s="1" t="n">
        <v>45225</v>
      </c>
      <c r="D3115" t="inlineStr">
        <is>
          <t>JÄMTLANDS LÄN</t>
        </is>
      </c>
      <c r="E3115" t="inlineStr">
        <is>
          <t>ÅRE</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38467-2020</t>
        </is>
      </c>
      <c r="B3116" s="1" t="n">
        <v>44060</v>
      </c>
      <c r="C3116" s="1" t="n">
        <v>45225</v>
      </c>
      <c r="D3116" t="inlineStr">
        <is>
          <t>JÄMTLANDS LÄN</t>
        </is>
      </c>
      <c r="E3116" t="inlineStr">
        <is>
          <t>STRÖMSUND</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38485-2020</t>
        </is>
      </c>
      <c r="B3117" s="1" t="n">
        <v>44060</v>
      </c>
      <c r="C3117" s="1" t="n">
        <v>45225</v>
      </c>
      <c r="D3117" t="inlineStr">
        <is>
          <t>JÄMTLANDS LÄN</t>
        </is>
      </c>
      <c r="E3117" t="inlineStr">
        <is>
          <t>STRÖMSUND</t>
        </is>
      </c>
      <c r="F3117" t="inlineStr">
        <is>
          <t>SCA</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38261-2020</t>
        </is>
      </c>
      <c r="B3118" s="1" t="n">
        <v>44060</v>
      </c>
      <c r="C3118" s="1" t="n">
        <v>45225</v>
      </c>
      <c r="D3118" t="inlineStr">
        <is>
          <t>JÄMTLANDS LÄN</t>
        </is>
      </c>
      <c r="E3118" t="inlineStr">
        <is>
          <t>STRÖMSUND</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38268-2020</t>
        </is>
      </c>
      <c r="B3119" s="1" t="n">
        <v>44060</v>
      </c>
      <c r="C3119" s="1" t="n">
        <v>45225</v>
      </c>
      <c r="D3119" t="inlineStr">
        <is>
          <t>JÄMTLANDS LÄN</t>
        </is>
      </c>
      <c r="E3119" t="inlineStr">
        <is>
          <t>STRÖMSUND</t>
        </is>
      </c>
      <c r="G3119" t="n">
        <v>6.4</v>
      </c>
      <c r="H3119" t="n">
        <v>0</v>
      </c>
      <c r="I3119" t="n">
        <v>0</v>
      </c>
      <c r="J3119" t="n">
        <v>0</v>
      </c>
      <c r="K3119" t="n">
        <v>0</v>
      </c>
      <c r="L3119" t="n">
        <v>0</v>
      </c>
      <c r="M3119" t="n">
        <v>0</v>
      </c>
      <c r="N3119" t="n">
        <v>0</v>
      </c>
      <c r="O3119" t="n">
        <v>0</v>
      </c>
      <c r="P3119" t="n">
        <v>0</v>
      </c>
      <c r="Q3119" t="n">
        <v>0</v>
      </c>
      <c r="R3119" s="2" t="inlineStr"/>
    </row>
    <row r="3120" ht="15" customHeight="1">
      <c r="A3120" t="inlineStr">
        <is>
          <t>A 38403-2020</t>
        </is>
      </c>
      <c r="B3120" s="1" t="n">
        <v>44060</v>
      </c>
      <c r="C3120" s="1" t="n">
        <v>45225</v>
      </c>
      <c r="D3120" t="inlineStr">
        <is>
          <t>JÄMTLANDS LÄN</t>
        </is>
      </c>
      <c r="E3120" t="inlineStr">
        <is>
          <t>HÄRJEDALEN</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38782-2020</t>
        </is>
      </c>
      <c r="B3121" s="1" t="n">
        <v>44061</v>
      </c>
      <c r="C3121" s="1" t="n">
        <v>45225</v>
      </c>
      <c r="D3121" t="inlineStr">
        <is>
          <t>JÄMTLANDS LÄN</t>
        </is>
      </c>
      <c r="E3121" t="inlineStr">
        <is>
          <t>STRÖMSUND</t>
        </is>
      </c>
      <c r="F3121" t="inlineStr">
        <is>
          <t>SCA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38779-2020</t>
        </is>
      </c>
      <c r="B3122" s="1" t="n">
        <v>44061</v>
      </c>
      <c r="C3122" s="1" t="n">
        <v>45225</v>
      </c>
      <c r="D3122" t="inlineStr">
        <is>
          <t>JÄMTLANDS LÄN</t>
        </is>
      </c>
      <c r="E3122" t="inlineStr">
        <is>
          <t>STRÖMSUND</t>
        </is>
      </c>
      <c r="F3122" t="inlineStr">
        <is>
          <t>SCA</t>
        </is>
      </c>
      <c r="G3122" t="n">
        <v>34.2</v>
      </c>
      <c r="H3122" t="n">
        <v>0</v>
      </c>
      <c r="I3122" t="n">
        <v>0</v>
      </c>
      <c r="J3122" t="n">
        <v>0</v>
      </c>
      <c r="K3122" t="n">
        <v>0</v>
      </c>
      <c r="L3122" t="n">
        <v>0</v>
      </c>
      <c r="M3122" t="n">
        <v>0</v>
      </c>
      <c r="N3122" t="n">
        <v>0</v>
      </c>
      <c r="O3122" t="n">
        <v>0</v>
      </c>
      <c r="P3122" t="n">
        <v>0</v>
      </c>
      <c r="Q3122" t="n">
        <v>0</v>
      </c>
      <c r="R3122" s="2" t="inlineStr"/>
    </row>
    <row r="3123" ht="15" customHeight="1">
      <c r="A3123" t="inlineStr">
        <is>
          <t>A 38787-2020</t>
        </is>
      </c>
      <c r="B3123" s="1" t="n">
        <v>44061</v>
      </c>
      <c r="C3123" s="1" t="n">
        <v>45225</v>
      </c>
      <c r="D3123" t="inlineStr">
        <is>
          <t>JÄMTLANDS LÄN</t>
        </is>
      </c>
      <c r="E3123" t="inlineStr">
        <is>
          <t>BRÄCKE</t>
        </is>
      </c>
      <c r="F3123" t="inlineStr">
        <is>
          <t>SCA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38720-2020</t>
        </is>
      </c>
      <c r="B3124" s="1" t="n">
        <v>44061</v>
      </c>
      <c r="C3124" s="1" t="n">
        <v>45225</v>
      </c>
      <c r="D3124" t="inlineStr">
        <is>
          <t>JÄMTLANDS LÄN</t>
        </is>
      </c>
      <c r="E3124" t="inlineStr">
        <is>
          <t>KROKOM</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38780-2020</t>
        </is>
      </c>
      <c r="B3125" s="1" t="n">
        <v>44061</v>
      </c>
      <c r="C3125" s="1" t="n">
        <v>45225</v>
      </c>
      <c r="D3125" t="inlineStr">
        <is>
          <t>JÄMTLANDS LÄN</t>
        </is>
      </c>
      <c r="E3125" t="inlineStr">
        <is>
          <t>STRÖMSUND</t>
        </is>
      </c>
      <c r="F3125" t="inlineStr">
        <is>
          <t>SCA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38781-2020</t>
        </is>
      </c>
      <c r="B3126" s="1" t="n">
        <v>44061</v>
      </c>
      <c r="C3126" s="1" t="n">
        <v>45225</v>
      </c>
      <c r="D3126" t="inlineStr">
        <is>
          <t>JÄMTLANDS LÄN</t>
        </is>
      </c>
      <c r="E3126" t="inlineStr">
        <is>
          <t>STRÖMSUND</t>
        </is>
      </c>
      <c r="F3126" t="inlineStr">
        <is>
          <t>SCA</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39043-2020</t>
        </is>
      </c>
      <c r="B3127" s="1" t="n">
        <v>44062</v>
      </c>
      <c r="C3127" s="1" t="n">
        <v>45225</v>
      </c>
      <c r="D3127" t="inlineStr">
        <is>
          <t>JÄMTLANDS LÄN</t>
        </is>
      </c>
      <c r="E3127" t="inlineStr">
        <is>
          <t>BRÄCKE</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39052-2020</t>
        </is>
      </c>
      <c r="B3128" s="1" t="n">
        <v>44062</v>
      </c>
      <c r="C3128" s="1" t="n">
        <v>45225</v>
      </c>
      <c r="D3128" t="inlineStr">
        <is>
          <t>JÄMTLANDS LÄN</t>
        </is>
      </c>
      <c r="E3128" t="inlineStr">
        <is>
          <t>BRÄCKE</t>
        </is>
      </c>
      <c r="F3128" t="inlineStr">
        <is>
          <t>SCA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38866-2020</t>
        </is>
      </c>
      <c r="B3129" s="1" t="n">
        <v>44062</v>
      </c>
      <c r="C3129" s="1" t="n">
        <v>45225</v>
      </c>
      <c r="D3129" t="inlineStr">
        <is>
          <t>JÄMTLANDS LÄN</t>
        </is>
      </c>
      <c r="E3129" t="inlineStr">
        <is>
          <t>KROKOM</t>
        </is>
      </c>
      <c r="F3129" t="inlineStr">
        <is>
          <t>Övriga Aktiebolag</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39053-2020</t>
        </is>
      </c>
      <c r="B3130" s="1" t="n">
        <v>44062</v>
      </c>
      <c r="C3130" s="1" t="n">
        <v>45225</v>
      </c>
      <c r="D3130" t="inlineStr">
        <is>
          <t>JÄMTLANDS LÄN</t>
        </is>
      </c>
      <c r="E3130" t="inlineStr">
        <is>
          <t>BRÄCKE</t>
        </is>
      </c>
      <c r="F3130" t="inlineStr">
        <is>
          <t>SCA</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39137-2020</t>
        </is>
      </c>
      <c r="B3131" s="1" t="n">
        <v>44062</v>
      </c>
      <c r="C3131" s="1" t="n">
        <v>45225</v>
      </c>
      <c r="D3131" t="inlineStr">
        <is>
          <t>JÄMTLANDS LÄN</t>
        </is>
      </c>
      <c r="E3131" t="inlineStr">
        <is>
          <t>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39040-2020</t>
        </is>
      </c>
      <c r="B3132" s="1" t="n">
        <v>44062</v>
      </c>
      <c r="C3132" s="1" t="n">
        <v>45225</v>
      </c>
      <c r="D3132" t="inlineStr">
        <is>
          <t>JÄMTLANDS LÄN</t>
        </is>
      </c>
      <c r="E3132" t="inlineStr">
        <is>
          <t>RAGUNDA</t>
        </is>
      </c>
      <c r="F3132" t="inlineStr">
        <is>
          <t>SCA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39200-2020</t>
        </is>
      </c>
      <c r="B3133" s="1" t="n">
        <v>44063</v>
      </c>
      <c r="C3133" s="1" t="n">
        <v>45225</v>
      </c>
      <c r="D3133" t="inlineStr">
        <is>
          <t>JÄMTLANDS LÄN</t>
        </is>
      </c>
      <c r="E3133" t="inlineStr">
        <is>
          <t>BERG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39220-2020</t>
        </is>
      </c>
      <c r="B3134" s="1" t="n">
        <v>44063</v>
      </c>
      <c r="C3134" s="1" t="n">
        <v>45225</v>
      </c>
      <c r="D3134" t="inlineStr">
        <is>
          <t>JÄMTLANDS LÄN</t>
        </is>
      </c>
      <c r="E3134" t="inlineStr">
        <is>
          <t>BERG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39340-2020</t>
        </is>
      </c>
      <c r="B3135" s="1" t="n">
        <v>44063</v>
      </c>
      <c r="C3135" s="1" t="n">
        <v>45225</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39205-2020</t>
        </is>
      </c>
      <c r="B3136" s="1" t="n">
        <v>44063</v>
      </c>
      <c r="C3136" s="1" t="n">
        <v>45225</v>
      </c>
      <c r="D3136" t="inlineStr">
        <is>
          <t>JÄMTLANDS LÄN</t>
        </is>
      </c>
      <c r="E3136" t="inlineStr">
        <is>
          <t>BERG</t>
        </is>
      </c>
      <c r="G3136" t="n">
        <v>5.3</v>
      </c>
      <c r="H3136" t="n">
        <v>0</v>
      </c>
      <c r="I3136" t="n">
        <v>0</v>
      </c>
      <c r="J3136" t="n">
        <v>0</v>
      </c>
      <c r="K3136" t="n">
        <v>0</v>
      </c>
      <c r="L3136" t="n">
        <v>0</v>
      </c>
      <c r="M3136" t="n">
        <v>0</v>
      </c>
      <c r="N3136" t="n">
        <v>0</v>
      </c>
      <c r="O3136" t="n">
        <v>0</v>
      </c>
      <c r="P3136" t="n">
        <v>0</v>
      </c>
      <c r="Q3136" t="n">
        <v>0</v>
      </c>
      <c r="R3136" s="2" t="inlineStr"/>
    </row>
    <row r="3137" ht="15" customHeight="1">
      <c r="A3137" t="inlineStr">
        <is>
          <t>A 39351-2020</t>
        </is>
      </c>
      <c r="B3137" s="1" t="n">
        <v>44063</v>
      </c>
      <c r="C3137" s="1" t="n">
        <v>45225</v>
      </c>
      <c r="D3137" t="inlineStr">
        <is>
          <t>JÄMTLANDS LÄN</t>
        </is>
      </c>
      <c r="E3137" t="inlineStr">
        <is>
          <t>BRÄCKE</t>
        </is>
      </c>
      <c r="F3137" t="inlineStr">
        <is>
          <t>SCA</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39212-2020</t>
        </is>
      </c>
      <c r="B3138" s="1" t="n">
        <v>44063</v>
      </c>
      <c r="C3138" s="1" t="n">
        <v>45225</v>
      </c>
      <c r="D3138" t="inlineStr">
        <is>
          <t>JÄMTLANDS LÄN</t>
        </is>
      </c>
      <c r="E3138" t="inlineStr">
        <is>
          <t>BERG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39350-2020</t>
        </is>
      </c>
      <c r="B3139" s="1" t="n">
        <v>44063</v>
      </c>
      <c r="C3139" s="1" t="n">
        <v>45225</v>
      </c>
      <c r="D3139" t="inlineStr">
        <is>
          <t>JÄMTLANDS LÄN</t>
        </is>
      </c>
      <c r="E3139" t="inlineStr">
        <is>
          <t>BRÄCKE</t>
        </is>
      </c>
      <c r="F3139" t="inlineStr">
        <is>
          <t>SCA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39228-2020</t>
        </is>
      </c>
      <c r="B3140" s="1" t="n">
        <v>44063</v>
      </c>
      <c r="C3140" s="1" t="n">
        <v>45225</v>
      </c>
      <c r="D3140" t="inlineStr">
        <is>
          <t>JÄMTLANDS LÄN</t>
        </is>
      </c>
      <c r="E3140" t="inlineStr">
        <is>
          <t>BERG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39337-2020</t>
        </is>
      </c>
      <c r="B3141" s="1" t="n">
        <v>44063</v>
      </c>
      <c r="C3141" s="1" t="n">
        <v>45225</v>
      </c>
      <c r="D3141" t="inlineStr">
        <is>
          <t>JÄMTLANDS LÄN</t>
        </is>
      </c>
      <c r="E3141" t="inlineStr">
        <is>
          <t>BRÄCKE</t>
        </is>
      </c>
      <c r="F3141" t="inlineStr">
        <is>
          <t>SCA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39396-2020</t>
        </is>
      </c>
      <c r="B3142" s="1" t="n">
        <v>44064</v>
      </c>
      <c r="C3142" s="1" t="n">
        <v>45225</v>
      </c>
      <c r="D3142" t="inlineStr">
        <is>
          <t>JÄMTLANDS LÄN</t>
        </is>
      </c>
      <c r="E3142" t="inlineStr">
        <is>
          <t>STRÖMSUND</t>
        </is>
      </c>
      <c r="F3142" t="inlineStr">
        <is>
          <t>Holmen skog AB</t>
        </is>
      </c>
      <c r="G3142" t="n">
        <v>7.2</v>
      </c>
      <c r="H3142" t="n">
        <v>0</v>
      </c>
      <c r="I3142" t="n">
        <v>0</v>
      </c>
      <c r="J3142" t="n">
        <v>0</v>
      </c>
      <c r="K3142" t="n">
        <v>0</v>
      </c>
      <c r="L3142" t="n">
        <v>0</v>
      </c>
      <c r="M3142" t="n">
        <v>0</v>
      </c>
      <c r="N3142" t="n">
        <v>0</v>
      </c>
      <c r="O3142" t="n">
        <v>0</v>
      </c>
      <c r="P3142" t="n">
        <v>0</v>
      </c>
      <c r="Q3142" t="n">
        <v>0</v>
      </c>
      <c r="R3142" s="2" t="inlineStr"/>
    </row>
    <row r="3143" ht="15" customHeight="1">
      <c r="A3143" t="inlineStr">
        <is>
          <t>A 39397-2020</t>
        </is>
      </c>
      <c r="B3143" s="1" t="n">
        <v>44064</v>
      </c>
      <c r="C3143" s="1" t="n">
        <v>45225</v>
      </c>
      <c r="D3143" t="inlineStr">
        <is>
          <t>JÄMTLANDS LÄN</t>
        </is>
      </c>
      <c r="E3143" t="inlineStr">
        <is>
          <t>STRÖMSUND</t>
        </is>
      </c>
      <c r="G3143" t="n">
        <v>6.1</v>
      </c>
      <c r="H3143" t="n">
        <v>0</v>
      </c>
      <c r="I3143" t="n">
        <v>0</v>
      </c>
      <c r="J3143" t="n">
        <v>0</v>
      </c>
      <c r="K3143" t="n">
        <v>0</v>
      </c>
      <c r="L3143" t="n">
        <v>0</v>
      </c>
      <c r="M3143" t="n">
        <v>0</v>
      </c>
      <c r="N3143" t="n">
        <v>0</v>
      </c>
      <c r="O3143" t="n">
        <v>0</v>
      </c>
      <c r="P3143" t="n">
        <v>0</v>
      </c>
      <c r="Q3143" t="n">
        <v>0</v>
      </c>
      <c r="R3143" s="2" t="inlineStr"/>
    </row>
    <row r="3144" ht="15" customHeight="1">
      <c r="A3144" t="inlineStr">
        <is>
          <t>A 40083-2020</t>
        </is>
      </c>
      <c r="B3144" s="1" t="n">
        <v>44067</v>
      </c>
      <c r="C3144" s="1" t="n">
        <v>45225</v>
      </c>
      <c r="D3144" t="inlineStr">
        <is>
          <t>JÄMTLANDS LÄN</t>
        </is>
      </c>
      <c r="E3144" t="inlineStr">
        <is>
          <t>BRÄCKE</t>
        </is>
      </c>
      <c r="F3144" t="inlineStr">
        <is>
          <t>SCA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39998-2020</t>
        </is>
      </c>
      <c r="B3145" s="1" t="n">
        <v>44067</v>
      </c>
      <c r="C3145" s="1" t="n">
        <v>45225</v>
      </c>
      <c r="D3145" t="inlineStr">
        <is>
          <t>JÄMTLANDS LÄN</t>
        </is>
      </c>
      <c r="E3145" t="inlineStr">
        <is>
          <t>BRÄCKE</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40051-2020</t>
        </is>
      </c>
      <c r="B3146" s="1" t="n">
        <v>44067</v>
      </c>
      <c r="C3146" s="1" t="n">
        <v>45225</v>
      </c>
      <c r="D3146" t="inlineStr">
        <is>
          <t>JÄMTLANDS LÄN</t>
        </is>
      </c>
      <c r="E3146" t="inlineStr">
        <is>
          <t>RAGUNDA</t>
        </is>
      </c>
      <c r="F3146" t="inlineStr">
        <is>
          <t>SCA</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40080-2020</t>
        </is>
      </c>
      <c r="B3147" s="1" t="n">
        <v>44067</v>
      </c>
      <c r="C3147" s="1" t="n">
        <v>45225</v>
      </c>
      <c r="D3147" t="inlineStr">
        <is>
          <t>JÄMTLANDS LÄN</t>
        </is>
      </c>
      <c r="E3147" t="inlineStr">
        <is>
          <t>STRÖMSUND</t>
        </is>
      </c>
      <c r="F3147" t="inlineStr">
        <is>
          <t>SCA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40387-2020</t>
        </is>
      </c>
      <c r="B3148" s="1" t="n">
        <v>44068</v>
      </c>
      <c r="C3148" s="1" t="n">
        <v>45225</v>
      </c>
      <c r="D3148" t="inlineStr">
        <is>
          <t>JÄMTLANDS LÄN</t>
        </is>
      </c>
      <c r="E3148" t="inlineStr">
        <is>
          <t>BRÄCKE</t>
        </is>
      </c>
      <c r="F3148" t="inlineStr">
        <is>
          <t>SCA</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40148-2020</t>
        </is>
      </c>
      <c r="B3149" s="1" t="n">
        <v>44068</v>
      </c>
      <c r="C3149" s="1" t="n">
        <v>45225</v>
      </c>
      <c r="D3149" t="inlineStr">
        <is>
          <t>JÄMTLANDS LÄN</t>
        </is>
      </c>
      <c r="E3149" t="inlineStr">
        <is>
          <t>ÅRE</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40333-2020</t>
        </is>
      </c>
      <c r="B3150" s="1" t="n">
        <v>44068</v>
      </c>
      <c r="C3150" s="1" t="n">
        <v>45225</v>
      </c>
      <c r="D3150" t="inlineStr">
        <is>
          <t>JÄMTLANDS LÄN</t>
        </is>
      </c>
      <c r="E3150" t="inlineStr">
        <is>
          <t>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40519-2020</t>
        </is>
      </c>
      <c r="B3151" s="1" t="n">
        <v>44069</v>
      </c>
      <c r="C3151" s="1" t="n">
        <v>45225</v>
      </c>
      <c r="D3151" t="inlineStr">
        <is>
          <t>JÄMTLANDS LÄN</t>
        </is>
      </c>
      <c r="E3151" t="inlineStr">
        <is>
          <t>STRÖMSUND</t>
        </is>
      </c>
      <c r="G3151" t="n">
        <v>11.7</v>
      </c>
      <c r="H3151" t="n">
        <v>0</v>
      </c>
      <c r="I3151" t="n">
        <v>0</v>
      </c>
      <c r="J3151" t="n">
        <v>0</v>
      </c>
      <c r="K3151" t="n">
        <v>0</v>
      </c>
      <c r="L3151" t="n">
        <v>0</v>
      </c>
      <c r="M3151" t="n">
        <v>0</v>
      </c>
      <c r="N3151" t="n">
        <v>0</v>
      </c>
      <c r="O3151" t="n">
        <v>0</v>
      </c>
      <c r="P3151" t="n">
        <v>0</v>
      </c>
      <c r="Q3151" t="n">
        <v>0</v>
      </c>
      <c r="R3151" s="2" t="inlineStr"/>
    </row>
    <row r="3152" ht="15" customHeight="1">
      <c r="A3152" t="inlineStr">
        <is>
          <t>A 40742-2020</t>
        </is>
      </c>
      <c r="B3152" s="1" t="n">
        <v>44069</v>
      </c>
      <c r="C3152" s="1" t="n">
        <v>45225</v>
      </c>
      <c r="D3152" t="inlineStr">
        <is>
          <t>JÄMTLANDS LÄN</t>
        </is>
      </c>
      <c r="E3152" t="inlineStr">
        <is>
          <t>RAGUNDA</t>
        </is>
      </c>
      <c r="F3152" t="inlineStr">
        <is>
          <t>SCA</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41349-2020</t>
        </is>
      </c>
      <c r="B3153" s="1" t="n">
        <v>44071</v>
      </c>
      <c r="C3153" s="1" t="n">
        <v>45225</v>
      </c>
      <c r="D3153" t="inlineStr">
        <is>
          <t>JÄMTLANDS LÄN</t>
        </is>
      </c>
      <c r="E3153" t="inlineStr">
        <is>
          <t>BRÄCKE</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41368-2020</t>
        </is>
      </c>
      <c r="B3154" s="1" t="n">
        <v>44071</v>
      </c>
      <c r="C3154" s="1" t="n">
        <v>45225</v>
      </c>
      <c r="D3154" t="inlineStr">
        <is>
          <t>JÄMTLANDS LÄN</t>
        </is>
      </c>
      <c r="E3154" t="inlineStr">
        <is>
          <t>STRÖMSUND</t>
        </is>
      </c>
      <c r="F3154" t="inlineStr">
        <is>
          <t>SCA</t>
        </is>
      </c>
      <c r="G3154" t="n">
        <v>8.199999999999999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41346-2020</t>
        </is>
      </c>
      <c r="B3155" s="1" t="n">
        <v>44071</v>
      </c>
      <c r="C3155" s="1" t="n">
        <v>45225</v>
      </c>
      <c r="D3155" t="inlineStr">
        <is>
          <t>JÄMTLANDS LÄN</t>
        </is>
      </c>
      <c r="E3155" t="inlineStr">
        <is>
          <t>RAGUNDA</t>
        </is>
      </c>
      <c r="F3155" t="inlineStr">
        <is>
          <t>SCA</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41352-2020</t>
        </is>
      </c>
      <c r="B3156" s="1" t="n">
        <v>44071</v>
      </c>
      <c r="C3156" s="1" t="n">
        <v>45225</v>
      </c>
      <c r="D3156" t="inlineStr">
        <is>
          <t>JÄMTLANDS LÄN</t>
        </is>
      </c>
      <c r="E3156" t="inlineStr">
        <is>
          <t>BRÄCKE</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41450-2020</t>
        </is>
      </c>
      <c r="B3157" s="1" t="n">
        <v>44073</v>
      </c>
      <c r="C3157" s="1" t="n">
        <v>45225</v>
      </c>
      <c r="D3157" t="inlineStr">
        <is>
          <t>JÄMTLANDS LÄN</t>
        </is>
      </c>
      <c r="E3157" t="inlineStr">
        <is>
          <t>STRÖMSUND</t>
        </is>
      </c>
      <c r="F3157" t="inlineStr">
        <is>
          <t>SCA</t>
        </is>
      </c>
      <c r="G3157" t="n">
        <v>5.5</v>
      </c>
      <c r="H3157" t="n">
        <v>0</v>
      </c>
      <c r="I3157" t="n">
        <v>0</v>
      </c>
      <c r="J3157" t="n">
        <v>0</v>
      </c>
      <c r="K3157" t="n">
        <v>0</v>
      </c>
      <c r="L3157" t="n">
        <v>0</v>
      </c>
      <c r="M3157" t="n">
        <v>0</v>
      </c>
      <c r="N3157" t="n">
        <v>0</v>
      </c>
      <c r="O3157" t="n">
        <v>0</v>
      </c>
      <c r="P3157" t="n">
        <v>0</v>
      </c>
      <c r="Q3157" t="n">
        <v>0</v>
      </c>
      <c r="R3157" s="2" t="inlineStr"/>
    </row>
    <row r="3158" ht="15" customHeight="1">
      <c r="A3158" t="inlineStr">
        <is>
          <t>A 41451-2020</t>
        </is>
      </c>
      <c r="B3158" s="1" t="n">
        <v>44073</v>
      </c>
      <c r="C3158" s="1" t="n">
        <v>45225</v>
      </c>
      <c r="D3158" t="inlineStr">
        <is>
          <t>JÄMTLANDS LÄN</t>
        </is>
      </c>
      <c r="E3158" t="inlineStr">
        <is>
          <t>STRÖMSUND</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41454-2020</t>
        </is>
      </c>
      <c r="B3159" s="1" t="n">
        <v>44073</v>
      </c>
      <c r="C3159" s="1" t="n">
        <v>45225</v>
      </c>
      <c r="D3159" t="inlineStr">
        <is>
          <t>JÄMTLANDS LÄN</t>
        </is>
      </c>
      <c r="E3159" t="inlineStr">
        <is>
          <t>STRÖMSUND</t>
        </is>
      </c>
      <c r="F3159" t="inlineStr">
        <is>
          <t>SCA</t>
        </is>
      </c>
      <c r="G3159" t="n">
        <v>11.8</v>
      </c>
      <c r="H3159" t="n">
        <v>0</v>
      </c>
      <c r="I3159" t="n">
        <v>0</v>
      </c>
      <c r="J3159" t="n">
        <v>0</v>
      </c>
      <c r="K3159" t="n">
        <v>0</v>
      </c>
      <c r="L3159" t="n">
        <v>0</v>
      </c>
      <c r="M3159" t="n">
        <v>0</v>
      </c>
      <c r="N3159" t="n">
        <v>0</v>
      </c>
      <c r="O3159" t="n">
        <v>0</v>
      </c>
      <c r="P3159" t="n">
        <v>0</v>
      </c>
      <c r="Q3159" t="n">
        <v>0</v>
      </c>
      <c r="R3159" s="2" t="inlineStr"/>
    </row>
    <row r="3160" ht="15" customHeight="1">
      <c r="A3160" t="inlineStr">
        <is>
          <t>A 41892-2020</t>
        </is>
      </c>
      <c r="B3160" s="1" t="n">
        <v>44074</v>
      </c>
      <c r="C3160" s="1" t="n">
        <v>45225</v>
      </c>
      <c r="D3160" t="inlineStr">
        <is>
          <t>JÄMTLANDS LÄN</t>
        </is>
      </c>
      <c r="E3160" t="inlineStr">
        <is>
          <t>STRÖMSUND</t>
        </is>
      </c>
      <c r="F3160" t="inlineStr">
        <is>
          <t>SCA</t>
        </is>
      </c>
      <c r="G3160" t="n">
        <v>12.2</v>
      </c>
      <c r="H3160" t="n">
        <v>0</v>
      </c>
      <c r="I3160" t="n">
        <v>0</v>
      </c>
      <c r="J3160" t="n">
        <v>0</v>
      </c>
      <c r="K3160" t="n">
        <v>0</v>
      </c>
      <c r="L3160" t="n">
        <v>0</v>
      </c>
      <c r="M3160" t="n">
        <v>0</v>
      </c>
      <c r="N3160" t="n">
        <v>0</v>
      </c>
      <c r="O3160" t="n">
        <v>0</v>
      </c>
      <c r="P3160" t="n">
        <v>0</v>
      </c>
      <c r="Q3160" t="n">
        <v>0</v>
      </c>
      <c r="R3160" s="2" t="inlineStr"/>
    </row>
    <row r="3161" ht="15" customHeight="1">
      <c r="A3161" t="inlineStr">
        <is>
          <t>A 41885-2020</t>
        </is>
      </c>
      <c r="B3161" s="1" t="n">
        <v>44074</v>
      </c>
      <c r="C3161" s="1" t="n">
        <v>45225</v>
      </c>
      <c r="D3161" t="inlineStr">
        <is>
          <t>JÄMTLANDS LÄN</t>
        </is>
      </c>
      <c r="E3161" t="inlineStr">
        <is>
          <t>RAGUNDA</t>
        </is>
      </c>
      <c r="F3161" t="inlineStr">
        <is>
          <t>SCA</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41490-2020</t>
        </is>
      </c>
      <c r="B3162" s="1" t="n">
        <v>44074</v>
      </c>
      <c r="C3162" s="1" t="n">
        <v>45225</v>
      </c>
      <c r="D3162" t="inlineStr">
        <is>
          <t>JÄMTLANDS LÄN</t>
        </is>
      </c>
      <c r="E3162" t="inlineStr">
        <is>
          <t>STRÖMSUND</t>
        </is>
      </c>
      <c r="F3162" t="inlineStr">
        <is>
          <t>SCA</t>
        </is>
      </c>
      <c r="G3162" t="n">
        <v>0.1</v>
      </c>
      <c r="H3162" t="n">
        <v>0</v>
      </c>
      <c r="I3162" t="n">
        <v>0</v>
      </c>
      <c r="J3162" t="n">
        <v>0</v>
      </c>
      <c r="K3162" t="n">
        <v>0</v>
      </c>
      <c r="L3162" t="n">
        <v>0</v>
      </c>
      <c r="M3162" t="n">
        <v>0</v>
      </c>
      <c r="N3162" t="n">
        <v>0</v>
      </c>
      <c r="O3162" t="n">
        <v>0</v>
      </c>
      <c r="P3162" t="n">
        <v>0</v>
      </c>
      <c r="Q3162" t="n">
        <v>0</v>
      </c>
      <c r="R3162" s="2" t="inlineStr"/>
    </row>
    <row r="3163" ht="15" customHeight="1">
      <c r="A3163" t="inlineStr">
        <is>
          <t>A 41875-2020</t>
        </is>
      </c>
      <c r="B3163" s="1" t="n">
        <v>44074</v>
      </c>
      <c r="C3163" s="1" t="n">
        <v>45225</v>
      </c>
      <c r="D3163" t="inlineStr">
        <is>
          <t>JÄMTLANDS LÄN</t>
        </is>
      </c>
      <c r="E3163" t="inlineStr">
        <is>
          <t>RAGUNDA</t>
        </is>
      </c>
      <c r="F3163" t="inlineStr">
        <is>
          <t>Naturvårdsverket</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41887-2020</t>
        </is>
      </c>
      <c r="B3164" s="1" t="n">
        <v>44074</v>
      </c>
      <c r="C3164" s="1" t="n">
        <v>45225</v>
      </c>
      <c r="D3164" t="inlineStr">
        <is>
          <t>JÄMTLANDS LÄN</t>
        </is>
      </c>
      <c r="E3164" t="inlineStr">
        <is>
          <t>RAGUNDA</t>
        </is>
      </c>
      <c r="F3164" t="inlineStr">
        <is>
          <t>SCA</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42203-2020</t>
        </is>
      </c>
      <c r="B3165" s="1" t="n">
        <v>44075</v>
      </c>
      <c r="C3165" s="1" t="n">
        <v>45225</v>
      </c>
      <c r="D3165" t="inlineStr">
        <is>
          <t>JÄMTLANDS LÄN</t>
        </is>
      </c>
      <c r="E3165" t="inlineStr">
        <is>
          <t>BRÄCKE</t>
        </is>
      </c>
      <c r="F3165" t="inlineStr">
        <is>
          <t>SCA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42078-2020</t>
        </is>
      </c>
      <c r="B3166" s="1" t="n">
        <v>44075</v>
      </c>
      <c r="C3166" s="1" t="n">
        <v>45225</v>
      </c>
      <c r="D3166" t="inlineStr">
        <is>
          <t>JÄMTLANDS LÄN</t>
        </is>
      </c>
      <c r="E3166" t="inlineStr">
        <is>
          <t>HÄRJEDALEN</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42204-2020</t>
        </is>
      </c>
      <c r="B3167" s="1" t="n">
        <v>44075</v>
      </c>
      <c r="C3167" s="1" t="n">
        <v>45225</v>
      </c>
      <c r="D3167" t="inlineStr">
        <is>
          <t>JÄMTLANDS LÄN</t>
        </is>
      </c>
      <c r="E3167" t="inlineStr">
        <is>
          <t>BRÄCKE</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42202-2020</t>
        </is>
      </c>
      <c r="B3168" s="1" t="n">
        <v>44075</v>
      </c>
      <c r="C3168" s="1" t="n">
        <v>45225</v>
      </c>
      <c r="D3168" t="inlineStr">
        <is>
          <t>JÄMTLANDS LÄN</t>
        </is>
      </c>
      <c r="E3168" t="inlineStr">
        <is>
          <t>BRÄCKE</t>
        </is>
      </c>
      <c r="F3168" t="inlineStr">
        <is>
          <t>SCA</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42208-2020</t>
        </is>
      </c>
      <c r="B3169" s="1" t="n">
        <v>44075</v>
      </c>
      <c r="C3169" s="1" t="n">
        <v>45225</v>
      </c>
      <c r="D3169" t="inlineStr">
        <is>
          <t>JÄMTLANDS LÄN</t>
        </is>
      </c>
      <c r="E3169" t="inlineStr">
        <is>
          <t>RAGUNDA</t>
        </is>
      </c>
      <c r="F3169" t="inlineStr">
        <is>
          <t>SCA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42337-2020</t>
        </is>
      </c>
      <c r="B3170" s="1" t="n">
        <v>44076</v>
      </c>
      <c r="C3170" s="1" t="n">
        <v>45225</v>
      </c>
      <c r="D3170" t="inlineStr">
        <is>
          <t>JÄMTLANDS LÄN</t>
        </is>
      </c>
      <c r="E3170" t="inlineStr">
        <is>
          <t>ÅRE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42712-2020</t>
        </is>
      </c>
      <c r="B3171" s="1" t="n">
        <v>44076</v>
      </c>
      <c r="C3171" s="1" t="n">
        <v>45225</v>
      </c>
      <c r="D3171" t="inlineStr">
        <is>
          <t>JÄMTLANDS LÄN</t>
        </is>
      </c>
      <c r="E3171" t="inlineStr">
        <is>
          <t>ÖSTERSUND</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42385-2020</t>
        </is>
      </c>
      <c r="B3172" s="1" t="n">
        <v>44076</v>
      </c>
      <c r="C3172" s="1" t="n">
        <v>45225</v>
      </c>
      <c r="D3172" t="inlineStr">
        <is>
          <t>JÄMTLANDS LÄN</t>
        </is>
      </c>
      <c r="E3172" t="inlineStr">
        <is>
          <t>KROKOM</t>
        </is>
      </c>
      <c r="G3172" t="n">
        <v>2.9</v>
      </c>
      <c r="H3172" t="n">
        <v>0</v>
      </c>
      <c r="I3172" t="n">
        <v>0</v>
      </c>
      <c r="J3172" t="n">
        <v>0</v>
      </c>
      <c r="K3172" t="n">
        <v>0</v>
      </c>
      <c r="L3172" t="n">
        <v>0</v>
      </c>
      <c r="M3172" t="n">
        <v>0</v>
      </c>
      <c r="N3172" t="n">
        <v>0</v>
      </c>
      <c r="O3172" t="n">
        <v>0</v>
      </c>
      <c r="P3172" t="n">
        <v>0</v>
      </c>
      <c r="Q3172" t="n">
        <v>0</v>
      </c>
      <c r="R3172" s="2" t="inlineStr"/>
    </row>
    <row r="3173" ht="15" customHeight="1">
      <c r="A3173" t="inlineStr">
        <is>
          <t>A 42634-2020</t>
        </is>
      </c>
      <c r="B3173" s="1" t="n">
        <v>44077</v>
      </c>
      <c r="C3173" s="1" t="n">
        <v>45225</v>
      </c>
      <c r="D3173" t="inlineStr">
        <is>
          <t>JÄMTLANDS LÄN</t>
        </is>
      </c>
      <c r="E3173" t="inlineStr">
        <is>
          <t>ÅRE</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42765-2020</t>
        </is>
      </c>
      <c r="B3174" s="1" t="n">
        <v>44077</v>
      </c>
      <c r="C3174" s="1" t="n">
        <v>45225</v>
      </c>
      <c r="D3174" t="inlineStr">
        <is>
          <t>JÄMTLANDS LÄN</t>
        </is>
      </c>
      <c r="E3174" t="inlineStr">
        <is>
          <t>ÖSTERSUND</t>
        </is>
      </c>
      <c r="F3174" t="inlineStr">
        <is>
          <t>SCA</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42550-2020</t>
        </is>
      </c>
      <c r="B3175" s="1" t="n">
        <v>44077</v>
      </c>
      <c r="C3175" s="1" t="n">
        <v>45225</v>
      </c>
      <c r="D3175" t="inlineStr">
        <is>
          <t>JÄMTLANDS LÄN</t>
        </is>
      </c>
      <c r="E3175" t="inlineStr">
        <is>
          <t>KROKOM</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42766-2020</t>
        </is>
      </c>
      <c r="B3176" s="1" t="n">
        <v>44077</v>
      </c>
      <c r="C3176" s="1" t="n">
        <v>45225</v>
      </c>
      <c r="D3176" t="inlineStr">
        <is>
          <t>JÄMTLANDS LÄN</t>
        </is>
      </c>
      <c r="E3176" t="inlineStr">
        <is>
          <t>ÖSTERSUND</t>
        </is>
      </c>
      <c r="F3176" t="inlineStr">
        <is>
          <t>SCA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42650-2020</t>
        </is>
      </c>
      <c r="B3177" s="1" t="n">
        <v>44077</v>
      </c>
      <c r="C3177" s="1" t="n">
        <v>45225</v>
      </c>
      <c r="D3177" t="inlineStr">
        <is>
          <t>JÄMTLANDS LÄN</t>
        </is>
      </c>
      <c r="E3177" t="inlineStr">
        <is>
          <t>ÅRE</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42643-2020</t>
        </is>
      </c>
      <c r="B3178" s="1" t="n">
        <v>44077</v>
      </c>
      <c r="C3178" s="1" t="n">
        <v>45225</v>
      </c>
      <c r="D3178" t="inlineStr">
        <is>
          <t>JÄMTLANDS LÄN</t>
        </is>
      </c>
      <c r="E3178" t="inlineStr">
        <is>
          <t>ÅRE</t>
        </is>
      </c>
      <c r="G3178" t="n">
        <v>7.5</v>
      </c>
      <c r="H3178" t="n">
        <v>0</v>
      </c>
      <c r="I3178" t="n">
        <v>0</v>
      </c>
      <c r="J3178" t="n">
        <v>0</v>
      </c>
      <c r="K3178" t="n">
        <v>0</v>
      </c>
      <c r="L3178" t="n">
        <v>0</v>
      </c>
      <c r="M3178" t="n">
        <v>0</v>
      </c>
      <c r="N3178" t="n">
        <v>0</v>
      </c>
      <c r="O3178" t="n">
        <v>0</v>
      </c>
      <c r="P3178" t="n">
        <v>0</v>
      </c>
      <c r="Q3178" t="n">
        <v>0</v>
      </c>
      <c r="R3178" s="2" t="inlineStr"/>
    </row>
    <row r="3179" ht="15" customHeight="1">
      <c r="A3179" t="inlineStr">
        <is>
          <t>A 43167-2020</t>
        </is>
      </c>
      <c r="B3179" s="1" t="n">
        <v>44077</v>
      </c>
      <c r="C3179" s="1" t="n">
        <v>45225</v>
      </c>
      <c r="D3179" t="inlineStr">
        <is>
          <t>JÄMTLANDS LÄN</t>
        </is>
      </c>
      <c r="E3179" t="inlineStr">
        <is>
          <t>ÅRE</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42897-2020</t>
        </is>
      </c>
      <c r="B3180" s="1" t="n">
        <v>44078</v>
      </c>
      <c r="C3180" s="1" t="n">
        <v>45225</v>
      </c>
      <c r="D3180" t="inlineStr">
        <is>
          <t>JÄMTLANDS LÄN</t>
        </is>
      </c>
      <c r="E3180" t="inlineStr">
        <is>
          <t>BRÄCKE</t>
        </is>
      </c>
      <c r="G3180" t="n">
        <v>12.9</v>
      </c>
      <c r="H3180" t="n">
        <v>0</v>
      </c>
      <c r="I3180" t="n">
        <v>0</v>
      </c>
      <c r="J3180" t="n">
        <v>0</v>
      </c>
      <c r="K3180" t="n">
        <v>0</v>
      </c>
      <c r="L3180" t="n">
        <v>0</v>
      </c>
      <c r="M3180" t="n">
        <v>0</v>
      </c>
      <c r="N3180" t="n">
        <v>0</v>
      </c>
      <c r="O3180" t="n">
        <v>0</v>
      </c>
      <c r="P3180" t="n">
        <v>0</v>
      </c>
      <c r="Q3180" t="n">
        <v>0</v>
      </c>
      <c r="R3180" s="2" t="inlineStr"/>
    </row>
    <row r="3181" ht="15" customHeight="1">
      <c r="A3181" t="inlineStr">
        <is>
          <t>A 43070-2020</t>
        </is>
      </c>
      <c r="B3181" s="1" t="n">
        <v>44078</v>
      </c>
      <c r="C3181" s="1" t="n">
        <v>45225</v>
      </c>
      <c r="D3181" t="inlineStr">
        <is>
          <t>JÄMTLANDS LÄN</t>
        </is>
      </c>
      <c r="E3181" t="inlineStr">
        <is>
          <t>BRÄCKE</t>
        </is>
      </c>
      <c r="F3181" t="inlineStr">
        <is>
          <t>SCA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42899-2020</t>
        </is>
      </c>
      <c r="B3182" s="1" t="n">
        <v>44078</v>
      </c>
      <c r="C3182" s="1" t="n">
        <v>45225</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43075-2020</t>
        </is>
      </c>
      <c r="B3183" s="1" t="n">
        <v>44078</v>
      </c>
      <c r="C3183" s="1" t="n">
        <v>45225</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43417-2020</t>
        </is>
      </c>
      <c r="B3184" s="1" t="n">
        <v>44078</v>
      </c>
      <c r="C3184" s="1" t="n">
        <v>45225</v>
      </c>
      <c r="D3184" t="inlineStr">
        <is>
          <t>JÄMTLANDS LÄN</t>
        </is>
      </c>
      <c r="E3184" t="inlineStr">
        <is>
          <t>HÄRJEDALEN</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43085-2020</t>
        </is>
      </c>
      <c r="B3185" s="1" t="n">
        <v>44078</v>
      </c>
      <c r="C3185" s="1" t="n">
        <v>45225</v>
      </c>
      <c r="D3185" t="inlineStr">
        <is>
          <t>JÄMTLANDS LÄN</t>
        </is>
      </c>
      <c r="E3185" t="inlineStr">
        <is>
          <t>BRÄCKE</t>
        </is>
      </c>
      <c r="F3185" t="inlineStr">
        <is>
          <t>SCA</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43447-2020</t>
        </is>
      </c>
      <c r="B3186" s="1" t="n">
        <v>44081</v>
      </c>
      <c r="C3186" s="1" t="n">
        <v>45225</v>
      </c>
      <c r="D3186" t="inlineStr">
        <is>
          <t>JÄMTLANDS LÄN</t>
        </is>
      </c>
      <c r="E3186" t="inlineStr">
        <is>
          <t>STRÖMSUND</t>
        </is>
      </c>
      <c r="F3186" t="inlineStr">
        <is>
          <t>SCA</t>
        </is>
      </c>
      <c r="G3186" t="n">
        <v>24.7</v>
      </c>
      <c r="H3186" t="n">
        <v>0</v>
      </c>
      <c r="I3186" t="n">
        <v>0</v>
      </c>
      <c r="J3186" t="n">
        <v>0</v>
      </c>
      <c r="K3186" t="n">
        <v>0</v>
      </c>
      <c r="L3186" t="n">
        <v>0</v>
      </c>
      <c r="M3186" t="n">
        <v>0</v>
      </c>
      <c r="N3186" t="n">
        <v>0</v>
      </c>
      <c r="O3186" t="n">
        <v>0</v>
      </c>
      <c r="P3186" t="n">
        <v>0</v>
      </c>
      <c r="Q3186" t="n">
        <v>0</v>
      </c>
      <c r="R3186" s="2" t="inlineStr"/>
    </row>
    <row r="3187" ht="15" customHeight="1">
      <c r="A3187" t="inlineStr">
        <is>
          <t>A 43448-2020</t>
        </is>
      </c>
      <c r="B3187" s="1" t="n">
        <v>44081</v>
      </c>
      <c r="C3187" s="1" t="n">
        <v>45225</v>
      </c>
      <c r="D3187" t="inlineStr">
        <is>
          <t>JÄMTLANDS LÄN</t>
        </is>
      </c>
      <c r="E3187" t="inlineStr">
        <is>
          <t>STRÖMSUND</t>
        </is>
      </c>
      <c r="F3187" t="inlineStr">
        <is>
          <t>SCA</t>
        </is>
      </c>
      <c r="G3187" t="n">
        <v>7.1</v>
      </c>
      <c r="H3187" t="n">
        <v>0</v>
      </c>
      <c r="I3187" t="n">
        <v>0</v>
      </c>
      <c r="J3187" t="n">
        <v>0</v>
      </c>
      <c r="K3187" t="n">
        <v>0</v>
      </c>
      <c r="L3187" t="n">
        <v>0</v>
      </c>
      <c r="M3187" t="n">
        <v>0</v>
      </c>
      <c r="N3187" t="n">
        <v>0</v>
      </c>
      <c r="O3187" t="n">
        <v>0</v>
      </c>
      <c r="P3187" t="n">
        <v>0</v>
      </c>
      <c r="Q3187" t="n">
        <v>0</v>
      </c>
      <c r="R3187" s="2" t="inlineStr"/>
    </row>
    <row r="3188" ht="15" customHeight="1">
      <c r="A3188" t="inlineStr">
        <is>
          <t>A 43748-2020</t>
        </is>
      </c>
      <c r="B3188" s="1" t="n">
        <v>44082</v>
      </c>
      <c r="C3188" s="1" t="n">
        <v>45225</v>
      </c>
      <c r="D3188" t="inlineStr">
        <is>
          <t>JÄMTLANDS LÄN</t>
        </is>
      </c>
      <c r="E3188" t="inlineStr">
        <is>
          <t>HÄRJEDALEN</t>
        </is>
      </c>
      <c r="F3188" t="inlineStr">
        <is>
          <t>Holmen skog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43750-2020</t>
        </is>
      </c>
      <c r="B3189" s="1" t="n">
        <v>44082</v>
      </c>
      <c r="C3189" s="1" t="n">
        <v>45225</v>
      </c>
      <c r="D3189" t="inlineStr">
        <is>
          <t>JÄMTLANDS LÄN</t>
        </is>
      </c>
      <c r="E3189" t="inlineStr">
        <is>
          <t>HÄRJEDALEN</t>
        </is>
      </c>
      <c r="F3189" t="inlineStr">
        <is>
          <t>Holmen skog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43796-2020</t>
        </is>
      </c>
      <c r="B3190" s="1" t="n">
        <v>44082</v>
      </c>
      <c r="C3190" s="1" t="n">
        <v>45225</v>
      </c>
      <c r="D3190" t="inlineStr">
        <is>
          <t>JÄMTLANDS LÄN</t>
        </is>
      </c>
      <c r="E3190" t="inlineStr">
        <is>
          <t>ÖSTERSUND</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43828-2020</t>
        </is>
      </c>
      <c r="B3191" s="1" t="n">
        <v>44082</v>
      </c>
      <c r="C3191" s="1" t="n">
        <v>45225</v>
      </c>
      <c r="D3191" t="inlineStr">
        <is>
          <t>JÄMTLANDS LÄN</t>
        </is>
      </c>
      <c r="E3191" t="inlineStr">
        <is>
          <t>RAGUNDA</t>
        </is>
      </c>
      <c r="F3191" t="inlineStr">
        <is>
          <t>SCA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44009-2020</t>
        </is>
      </c>
      <c r="B3192" s="1" t="n">
        <v>44083</v>
      </c>
      <c r="C3192" s="1" t="n">
        <v>45225</v>
      </c>
      <c r="D3192" t="inlineStr">
        <is>
          <t>JÄMTLANDS LÄN</t>
        </is>
      </c>
      <c r="E3192" t="inlineStr">
        <is>
          <t>STRÖMSUND</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44197-2020</t>
        </is>
      </c>
      <c r="B3193" s="1" t="n">
        <v>44083</v>
      </c>
      <c r="C3193" s="1" t="n">
        <v>45225</v>
      </c>
      <c r="D3193" t="inlineStr">
        <is>
          <t>JÄMTLANDS LÄN</t>
        </is>
      </c>
      <c r="E3193" t="inlineStr">
        <is>
          <t>STRÖMSUND</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44992-2020</t>
        </is>
      </c>
      <c r="B3194" s="1" t="n">
        <v>44083</v>
      </c>
      <c r="C3194" s="1" t="n">
        <v>45225</v>
      </c>
      <c r="D3194" t="inlineStr">
        <is>
          <t>JÄMTLANDS LÄN</t>
        </is>
      </c>
      <c r="E3194" t="inlineStr">
        <is>
          <t>STRÖMSUND</t>
        </is>
      </c>
      <c r="G3194" t="n">
        <v>20.3</v>
      </c>
      <c r="H3194" t="n">
        <v>0</v>
      </c>
      <c r="I3194" t="n">
        <v>0</v>
      </c>
      <c r="J3194" t="n">
        <v>0</v>
      </c>
      <c r="K3194" t="n">
        <v>0</v>
      </c>
      <c r="L3194" t="n">
        <v>0</v>
      </c>
      <c r="M3194" t="n">
        <v>0</v>
      </c>
      <c r="N3194" t="n">
        <v>0</v>
      </c>
      <c r="O3194" t="n">
        <v>0</v>
      </c>
      <c r="P3194" t="n">
        <v>0</v>
      </c>
      <c r="Q3194" t="n">
        <v>0</v>
      </c>
      <c r="R3194" s="2" t="inlineStr"/>
    </row>
    <row r="3195" ht="15" customHeight="1">
      <c r="A3195" t="inlineStr">
        <is>
          <t>A 44989-2020</t>
        </is>
      </c>
      <c r="B3195" s="1" t="n">
        <v>44083</v>
      </c>
      <c r="C3195" s="1" t="n">
        <v>45225</v>
      </c>
      <c r="D3195" t="inlineStr">
        <is>
          <t>JÄMTLANDS LÄN</t>
        </is>
      </c>
      <c r="E3195" t="inlineStr">
        <is>
          <t>STRÖMSUND</t>
        </is>
      </c>
      <c r="G3195" t="n">
        <v>8</v>
      </c>
      <c r="H3195" t="n">
        <v>0</v>
      </c>
      <c r="I3195" t="n">
        <v>0</v>
      </c>
      <c r="J3195" t="n">
        <v>0</v>
      </c>
      <c r="K3195" t="n">
        <v>0</v>
      </c>
      <c r="L3195" t="n">
        <v>0</v>
      </c>
      <c r="M3195" t="n">
        <v>0</v>
      </c>
      <c r="N3195" t="n">
        <v>0</v>
      </c>
      <c r="O3195" t="n">
        <v>0</v>
      </c>
      <c r="P3195" t="n">
        <v>0</v>
      </c>
      <c r="Q3195" t="n">
        <v>0</v>
      </c>
      <c r="R3195" s="2" t="inlineStr"/>
    </row>
    <row r="3196" ht="15" customHeight="1">
      <c r="A3196" t="inlineStr">
        <is>
          <t>A 44003-2020</t>
        </is>
      </c>
      <c r="B3196" s="1" t="n">
        <v>44083</v>
      </c>
      <c r="C3196" s="1" t="n">
        <v>45225</v>
      </c>
      <c r="D3196" t="inlineStr">
        <is>
          <t>JÄMTLANDS LÄN</t>
        </is>
      </c>
      <c r="E3196" t="inlineStr">
        <is>
          <t>BERG</t>
        </is>
      </c>
      <c r="G3196" t="n">
        <v>5.3</v>
      </c>
      <c r="H3196" t="n">
        <v>0</v>
      </c>
      <c r="I3196" t="n">
        <v>0</v>
      </c>
      <c r="J3196" t="n">
        <v>0</v>
      </c>
      <c r="K3196" t="n">
        <v>0</v>
      </c>
      <c r="L3196" t="n">
        <v>0</v>
      </c>
      <c r="M3196" t="n">
        <v>0</v>
      </c>
      <c r="N3196" t="n">
        <v>0</v>
      </c>
      <c r="O3196" t="n">
        <v>0</v>
      </c>
      <c r="P3196" t="n">
        <v>0</v>
      </c>
      <c r="Q3196" t="n">
        <v>0</v>
      </c>
      <c r="R3196" s="2" t="inlineStr"/>
    </row>
    <row r="3197" ht="15" customHeight="1">
      <c r="A3197" t="inlineStr">
        <is>
          <t>A 44065-2020</t>
        </is>
      </c>
      <c r="B3197" s="1" t="n">
        <v>44083</v>
      </c>
      <c r="C3197" s="1" t="n">
        <v>45225</v>
      </c>
      <c r="D3197" t="inlineStr">
        <is>
          <t>JÄMTLANDS LÄN</t>
        </is>
      </c>
      <c r="E3197" t="inlineStr">
        <is>
          <t>BRÄCKE</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44218-2020</t>
        </is>
      </c>
      <c r="B3198" s="1" t="n">
        <v>44084</v>
      </c>
      <c r="C3198" s="1" t="n">
        <v>45225</v>
      </c>
      <c r="D3198" t="inlineStr">
        <is>
          <t>JÄMTLANDS LÄN</t>
        </is>
      </c>
      <c r="E3198" t="inlineStr">
        <is>
          <t>BRÄCKE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44422-2020</t>
        </is>
      </c>
      <c r="B3199" s="1" t="n">
        <v>44084</v>
      </c>
      <c r="C3199" s="1" t="n">
        <v>45225</v>
      </c>
      <c r="D3199" t="inlineStr">
        <is>
          <t>JÄMTLANDS LÄN</t>
        </is>
      </c>
      <c r="E3199" t="inlineStr">
        <is>
          <t>BERG</t>
        </is>
      </c>
      <c r="G3199" t="n">
        <v>6.9</v>
      </c>
      <c r="H3199" t="n">
        <v>0</v>
      </c>
      <c r="I3199" t="n">
        <v>0</v>
      </c>
      <c r="J3199" t="n">
        <v>0</v>
      </c>
      <c r="K3199" t="n">
        <v>0</v>
      </c>
      <c r="L3199" t="n">
        <v>0</v>
      </c>
      <c r="M3199" t="n">
        <v>0</v>
      </c>
      <c r="N3199" t="n">
        <v>0</v>
      </c>
      <c r="O3199" t="n">
        <v>0</v>
      </c>
      <c r="P3199" t="n">
        <v>0</v>
      </c>
      <c r="Q3199" t="n">
        <v>0</v>
      </c>
      <c r="R3199" s="2" t="inlineStr"/>
    </row>
    <row r="3200" ht="15" customHeight="1">
      <c r="A3200" t="inlineStr">
        <is>
          <t>A 44498-2020</t>
        </is>
      </c>
      <c r="B3200" s="1" t="n">
        <v>44084</v>
      </c>
      <c r="C3200" s="1" t="n">
        <v>45225</v>
      </c>
      <c r="D3200" t="inlineStr">
        <is>
          <t>JÄMTLANDS LÄN</t>
        </is>
      </c>
      <c r="E3200" t="inlineStr">
        <is>
          <t>RAGUNDA</t>
        </is>
      </c>
      <c r="F3200" t="inlineStr">
        <is>
          <t>SCA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45272-2020</t>
        </is>
      </c>
      <c r="B3201" s="1" t="n">
        <v>44084</v>
      </c>
      <c r="C3201" s="1" t="n">
        <v>45225</v>
      </c>
      <c r="D3201" t="inlineStr">
        <is>
          <t>JÄMTLANDS LÄN</t>
        </is>
      </c>
      <c r="E3201" t="inlineStr">
        <is>
          <t>RAGUNDA</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44381-2020</t>
        </is>
      </c>
      <c r="B3202" s="1" t="n">
        <v>44084</v>
      </c>
      <c r="C3202" s="1" t="n">
        <v>45225</v>
      </c>
      <c r="D3202" t="inlineStr">
        <is>
          <t>JÄMTLANDS LÄN</t>
        </is>
      </c>
      <c r="E3202" t="inlineStr">
        <is>
          <t>HÄRJEDALEN</t>
        </is>
      </c>
      <c r="F3202" t="inlineStr">
        <is>
          <t>Holmen skog AB</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44511-2020</t>
        </is>
      </c>
      <c r="B3203" s="1" t="n">
        <v>44084</v>
      </c>
      <c r="C3203" s="1" t="n">
        <v>45225</v>
      </c>
      <c r="D3203" t="inlineStr">
        <is>
          <t>JÄMTLANDS LÄN</t>
        </is>
      </c>
      <c r="E3203" t="inlineStr">
        <is>
          <t>RAGUNDA</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44908-2020</t>
        </is>
      </c>
      <c r="B3204" s="1" t="n">
        <v>44088</v>
      </c>
      <c r="C3204" s="1" t="n">
        <v>45225</v>
      </c>
      <c r="D3204" t="inlineStr">
        <is>
          <t>JÄMTLANDS LÄN</t>
        </is>
      </c>
      <c r="E3204" t="inlineStr">
        <is>
          <t>BRÄCKE</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45426-2020</t>
        </is>
      </c>
      <c r="B3205" s="1" t="n">
        <v>44088</v>
      </c>
      <c r="C3205" s="1" t="n">
        <v>45225</v>
      </c>
      <c r="D3205" t="inlineStr">
        <is>
          <t>JÄMTLANDS LÄN</t>
        </is>
      </c>
      <c r="E3205" t="inlineStr">
        <is>
          <t>HÄRJEDALEN</t>
        </is>
      </c>
      <c r="G3205" t="n">
        <v>6.1</v>
      </c>
      <c r="H3205" t="n">
        <v>0</v>
      </c>
      <c r="I3205" t="n">
        <v>0</v>
      </c>
      <c r="J3205" t="n">
        <v>0</v>
      </c>
      <c r="K3205" t="n">
        <v>0</v>
      </c>
      <c r="L3205" t="n">
        <v>0</v>
      </c>
      <c r="M3205" t="n">
        <v>0</v>
      </c>
      <c r="N3205" t="n">
        <v>0</v>
      </c>
      <c r="O3205" t="n">
        <v>0</v>
      </c>
      <c r="P3205" t="n">
        <v>0</v>
      </c>
      <c r="Q3205" t="n">
        <v>0</v>
      </c>
      <c r="R3205" s="2" t="inlineStr"/>
    </row>
    <row r="3206" ht="15" customHeight="1">
      <c r="A3206" t="inlineStr">
        <is>
          <t>A 46920-2020</t>
        </is>
      </c>
      <c r="B3206" s="1" t="n">
        <v>44090</v>
      </c>
      <c r="C3206" s="1" t="n">
        <v>45225</v>
      </c>
      <c r="D3206" t="inlineStr">
        <is>
          <t>JÄMTLANDS LÄN</t>
        </is>
      </c>
      <c r="E3206" t="inlineStr">
        <is>
          <t>RAGUNDA</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45602-2020</t>
        </is>
      </c>
      <c r="B3207" s="1" t="n">
        <v>44090</v>
      </c>
      <c r="C3207" s="1" t="n">
        <v>45225</v>
      </c>
      <c r="D3207" t="inlineStr">
        <is>
          <t>JÄMTLANDS LÄN</t>
        </is>
      </c>
      <c r="E3207" t="inlineStr">
        <is>
          <t>KROKOM</t>
        </is>
      </c>
      <c r="F3207" t="inlineStr">
        <is>
          <t>Övriga Aktiebolag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45832-2020</t>
        </is>
      </c>
      <c r="B3208" s="1" t="n">
        <v>44090</v>
      </c>
      <c r="C3208" s="1" t="n">
        <v>45225</v>
      </c>
      <c r="D3208" t="inlineStr">
        <is>
          <t>JÄMTLANDS LÄN</t>
        </is>
      </c>
      <c r="E3208" t="inlineStr">
        <is>
          <t>BRÄCKE</t>
        </is>
      </c>
      <c r="F3208" t="inlineStr">
        <is>
          <t>SCA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45820-2020</t>
        </is>
      </c>
      <c r="B3209" s="1" t="n">
        <v>44090</v>
      </c>
      <c r="C3209" s="1" t="n">
        <v>45225</v>
      </c>
      <c r="D3209" t="inlineStr">
        <is>
          <t>JÄMTLANDS LÄN</t>
        </is>
      </c>
      <c r="E3209" t="inlineStr">
        <is>
          <t>ÖSTERSUND</t>
        </is>
      </c>
      <c r="F3209" t="inlineStr">
        <is>
          <t>SCA</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46103-2020</t>
        </is>
      </c>
      <c r="B3210" s="1" t="n">
        <v>44091</v>
      </c>
      <c r="C3210" s="1" t="n">
        <v>45225</v>
      </c>
      <c r="D3210" t="inlineStr">
        <is>
          <t>JÄMTLANDS LÄN</t>
        </is>
      </c>
      <c r="E3210" t="inlineStr">
        <is>
          <t>HÄRJEDALEN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45866-2020</t>
        </is>
      </c>
      <c r="B3211" s="1" t="n">
        <v>44091</v>
      </c>
      <c r="C3211" s="1" t="n">
        <v>45225</v>
      </c>
      <c r="D3211" t="inlineStr">
        <is>
          <t>JÄMTLANDS LÄN</t>
        </is>
      </c>
      <c r="E3211" t="inlineStr">
        <is>
          <t>HÄRJEDALEN</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46310-2020</t>
        </is>
      </c>
      <c r="B3212" s="1" t="n">
        <v>44092</v>
      </c>
      <c r="C3212" s="1" t="n">
        <v>45225</v>
      </c>
      <c r="D3212" t="inlineStr">
        <is>
          <t>JÄMTLANDS LÄN</t>
        </is>
      </c>
      <c r="E3212" t="inlineStr">
        <is>
          <t>HÄRJEDALEN</t>
        </is>
      </c>
      <c r="F3212" t="inlineStr">
        <is>
          <t>Bergvik skog väst AB</t>
        </is>
      </c>
      <c r="G3212" t="n">
        <v>26.6</v>
      </c>
      <c r="H3212" t="n">
        <v>0</v>
      </c>
      <c r="I3212" t="n">
        <v>0</v>
      </c>
      <c r="J3212" t="n">
        <v>0</v>
      </c>
      <c r="K3212" t="n">
        <v>0</v>
      </c>
      <c r="L3212" t="n">
        <v>0</v>
      </c>
      <c r="M3212" t="n">
        <v>0</v>
      </c>
      <c r="N3212" t="n">
        <v>0</v>
      </c>
      <c r="O3212" t="n">
        <v>0</v>
      </c>
      <c r="P3212" t="n">
        <v>0</v>
      </c>
      <c r="Q3212" t="n">
        <v>0</v>
      </c>
      <c r="R3212" s="2" t="inlineStr"/>
    </row>
    <row r="3213" ht="15" customHeight="1">
      <c r="A3213" t="inlineStr">
        <is>
          <t>A 46657-2020</t>
        </is>
      </c>
      <c r="B3213" s="1" t="n">
        <v>44095</v>
      </c>
      <c r="C3213" s="1" t="n">
        <v>45225</v>
      </c>
      <c r="D3213" t="inlineStr">
        <is>
          <t>JÄMTLANDS LÄN</t>
        </is>
      </c>
      <c r="E3213" t="inlineStr">
        <is>
          <t>BERG</t>
        </is>
      </c>
      <c r="F3213" t="inlineStr">
        <is>
          <t>Kommuner</t>
        </is>
      </c>
      <c r="G3213" t="n">
        <v>3.8</v>
      </c>
      <c r="H3213" t="n">
        <v>0</v>
      </c>
      <c r="I3213" t="n">
        <v>0</v>
      </c>
      <c r="J3213" t="n">
        <v>0</v>
      </c>
      <c r="K3213" t="n">
        <v>0</v>
      </c>
      <c r="L3213" t="n">
        <v>0</v>
      </c>
      <c r="M3213" t="n">
        <v>0</v>
      </c>
      <c r="N3213" t="n">
        <v>0</v>
      </c>
      <c r="O3213" t="n">
        <v>0</v>
      </c>
      <c r="P3213" t="n">
        <v>0</v>
      </c>
      <c r="Q3213" t="n">
        <v>0</v>
      </c>
      <c r="R3213" s="2" t="inlineStr"/>
    </row>
    <row r="3214" ht="15" customHeight="1">
      <c r="A3214" t="inlineStr">
        <is>
          <t>A 46496-2020</t>
        </is>
      </c>
      <c r="B3214" s="1" t="n">
        <v>44095</v>
      </c>
      <c r="C3214" s="1" t="n">
        <v>45225</v>
      </c>
      <c r="D3214" t="inlineStr">
        <is>
          <t>JÄMTLANDS LÄN</t>
        </is>
      </c>
      <c r="E3214" t="inlineStr">
        <is>
          <t>RAGUNDA</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46589-2020</t>
        </is>
      </c>
      <c r="B3215" s="1" t="n">
        <v>44095</v>
      </c>
      <c r="C3215" s="1" t="n">
        <v>45225</v>
      </c>
      <c r="D3215" t="inlineStr">
        <is>
          <t>JÄMTLANDS LÄN</t>
        </is>
      </c>
      <c r="E3215" t="inlineStr">
        <is>
          <t>KROKOM</t>
        </is>
      </c>
      <c r="G3215" t="n">
        <v>8.5</v>
      </c>
      <c r="H3215" t="n">
        <v>0</v>
      </c>
      <c r="I3215" t="n">
        <v>0</v>
      </c>
      <c r="J3215" t="n">
        <v>0</v>
      </c>
      <c r="K3215" t="n">
        <v>0</v>
      </c>
      <c r="L3215" t="n">
        <v>0</v>
      </c>
      <c r="M3215" t="n">
        <v>0</v>
      </c>
      <c r="N3215" t="n">
        <v>0</v>
      </c>
      <c r="O3215" t="n">
        <v>0</v>
      </c>
      <c r="P3215" t="n">
        <v>0</v>
      </c>
      <c r="Q3215" t="n">
        <v>0</v>
      </c>
      <c r="R3215" s="2" t="inlineStr"/>
    </row>
    <row r="3216" ht="15" customHeight="1">
      <c r="A3216" t="inlineStr">
        <is>
          <t>A 46616-2020</t>
        </is>
      </c>
      <c r="B3216" s="1" t="n">
        <v>44095</v>
      </c>
      <c r="C3216" s="1" t="n">
        <v>45225</v>
      </c>
      <c r="D3216" t="inlineStr">
        <is>
          <t>JÄMTLANDS LÄN</t>
        </is>
      </c>
      <c r="E3216" t="inlineStr">
        <is>
          <t>BERG</t>
        </is>
      </c>
      <c r="F3216" t="inlineStr">
        <is>
          <t>Kommuner</t>
        </is>
      </c>
      <c r="G3216" t="n">
        <v>42.8</v>
      </c>
      <c r="H3216" t="n">
        <v>0</v>
      </c>
      <c r="I3216" t="n">
        <v>0</v>
      </c>
      <c r="J3216" t="n">
        <v>0</v>
      </c>
      <c r="K3216" t="n">
        <v>0</v>
      </c>
      <c r="L3216" t="n">
        <v>0</v>
      </c>
      <c r="M3216" t="n">
        <v>0</v>
      </c>
      <c r="N3216" t="n">
        <v>0</v>
      </c>
      <c r="O3216" t="n">
        <v>0</v>
      </c>
      <c r="P3216" t="n">
        <v>0</v>
      </c>
      <c r="Q3216" t="n">
        <v>0</v>
      </c>
      <c r="R3216" s="2" t="inlineStr"/>
    </row>
    <row r="3217" ht="15" customHeight="1">
      <c r="A3217" t="inlineStr">
        <is>
          <t>A 46635-2020</t>
        </is>
      </c>
      <c r="B3217" s="1" t="n">
        <v>44095</v>
      </c>
      <c r="C3217" s="1" t="n">
        <v>45225</v>
      </c>
      <c r="D3217" t="inlineStr">
        <is>
          <t>JÄMTLANDS LÄN</t>
        </is>
      </c>
      <c r="E3217" t="inlineStr">
        <is>
          <t>BERG</t>
        </is>
      </c>
      <c r="F3217" t="inlineStr">
        <is>
          <t>Kommuner</t>
        </is>
      </c>
      <c r="G3217" t="n">
        <v>14.5</v>
      </c>
      <c r="H3217" t="n">
        <v>0</v>
      </c>
      <c r="I3217" t="n">
        <v>0</v>
      </c>
      <c r="J3217" t="n">
        <v>0</v>
      </c>
      <c r="K3217" t="n">
        <v>0</v>
      </c>
      <c r="L3217" t="n">
        <v>0</v>
      </c>
      <c r="M3217" t="n">
        <v>0</v>
      </c>
      <c r="N3217" t="n">
        <v>0</v>
      </c>
      <c r="O3217" t="n">
        <v>0</v>
      </c>
      <c r="P3217" t="n">
        <v>0</v>
      </c>
      <c r="Q3217" t="n">
        <v>0</v>
      </c>
      <c r="R3217" s="2" t="inlineStr"/>
    </row>
    <row r="3218" ht="15" customHeight="1">
      <c r="A3218" t="inlineStr">
        <is>
          <t>A 46425-2020</t>
        </is>
      </c>
      <c r="B3218" s="1" t="n">
        <v>44095</v>
      </c>
      <c r="C3218" s="1" t="n">
        <v>45225</v>
      </c>
      <c r="D3218" t="inlineStr">
        <is>
          <t>JÄMTLANDS LÄN</t>
        </is>
      </c>
      <c r="E3218" t="inlineStr">
        <is>
          <t>STRÖMSUND</t>
        </is>
      </c>
      <c r="F3218" t="inlineStr">
        <is>
          <t>Sveaskog</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46540-2020</t>
        </is>
      </c>
      <c r="B3219" s="1" t="n">
        <v>44095</v>
      </c>
      <c r="C3219" s="1" t="n">
        <v>45225</v>
      </c>
      <c r="D3219" t="inlineStr">
        <is>
          <t>JÄMTLANDS LÄN</t>
        </is>
      </c>
      <c r="E3219" t="inlineStr">
        <is>
          <t>STRÖMSUND</t>
        </is>
      </c>
      <c r="F3219" t="inlineStr">
        <is>
          <t>Holmen skog AB</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46597-2020</t>
        </is>
      </c>
      <c r="B3220" s="1" t="n">
        <v>44095</v>
      </c>
      <c r="C3220" s="1" t="n">
        <v>45225</v>
      </c>
      <c r="D3220" t="inlineStr">
        <is>
          <t>JÄMTLANDS LÄN</t>
        </is>
      </c>
      <c r="E3220" t="inlineStr">
        <is>
          <t>KROKOM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46426-2020</t>
        </is>
      </c>
      <c r="B3221" s="1" t="n">
        <v>44095</v>
      </c>
      <c r="C3221" s="1" t="n">
        <v>45225</v>
      </c>
      <c r="D3221" t="inlineStr">
        <is>
          <t>JÄMTLANDS LÄN</t>
        </is>
      </c>
      <c r="E3221" t="inlineStr">
        <is>
          <t>STRÖMSUND</t>
        </is>
      </c>
      <c r="F3221" t="inlineStr">
        <is>
          <t>Sveaskog</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46982-2020</t>
        </is>
      </c>
      <c r="B3222" s="1" t="n">
        <v>44096</v>
      </c>
      <c r="C3222" s="1" t="n">
        <v>45225</v>
      </c>
      <c r="D3222" t="inlineStr">
        <is>
          <t>JÄMTLANDS LÄN</t>
        </is>
      </c>
      <c r="E3222" t="inlineStr">
        <is>
          <t>ÅRE</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47122-2020</t>
        </is>
      </c>
      <c r="B3223" s="1" t="n">
        <v>44096</v>
      </c>
      <c r="C3223" s="1" t="n">
        <v>45225</v>
      </c>
      <c r="D3223" t="inlineStr">
        <is>
          <t>JÄMTLANDS LÄN</t>
        </is>
      </c>
      <c r="E3223" t="inlineStr">
        <is>
          <t>RAGUNDA</t>
        </is>
      </c>
      <c r="F3223" t="inlineStr">
        <is>
          <t>SCA</t>
        </is>
      </c>
      <c r="G3223" t="n">
        <v>4.4</v>
      </c>
      <c r="H3223" t="n">
        <v>0</v>
      </c>
      <c r="I3223" t="n">
        <v>0</v>
      </c>
      <c r="J3223" t="n">
        <v>0</v>
      </c>
      <c r="K3223" t="n">
        <v>0</v>
      </c>
      <c r="L3223" t="n">
        <v>0</v>
      </c>
      <c r="M3223" t="n">
        <v>0</v>
      </c>
      <c r="N3223" t="n">
        <v>0</v>
      </c>
      <c r="O3223" t="n">
        <v>0</v>
      </c>
      <c r="P3223" t="n">
        <v>0</v>
      </c>
      <c r="Q3223" t="n">
        <v>0</v>
      </c>
      <c r="R3223" s="2" t="inlineStr"/>
    </row>
    <row r="3224" ht="15" customHeight="1">
      <c r="A3224" t="inlineStr">
        <is>
          <t>A 47131-2020</t>
        </is>
      </c>
      <c r="B3224" s="1" t="n">
        <v>44096</v>
      </c>
      <c r="C3224" s="1" t="n">
        <v>45225</v>
      </c>
      <c r="D3224" t="inlineStr">
        <is>
          <t>JÄMTLANDS LÄN</t>
        </is>
      </c>
      <c r="E3224" t="inlineStr">
        <is>
          <t>RAGUNDA</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47685-2020</t>
        </is>
      </c>
      <c r="B3225" s="1" t="n">
        <v>44096</v>
      </c>
      <c r="C3225" s="1" t="n">
        <v>45225</v>
      </c>
      <c r="D3225" t="inlineStr">
        <is>
          <t>JÄMTLANDS LÄN</t>
        </is>
      </c>
      <c r="E3225" t="inlineStr">
        <is>
          <t>HÄRJEDALEN</t>
        </is>
      </c>
      <c r="F3225" t="inlineStr">
        <is>
          <t>Sveaskog</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47125-2020</t>
        </is>
      </c>
      <c r="B3226" s="1" t="n">
        <v>44096</v>
      </c>
      <c r="C3226" s="1" t="n">
        <v>45225</v>
      </c>
      <c r="D3226" t="inlineStr">
        <is>
          <t>JÄMTLANDS LÄN</t>
        </is>
      </c>
      <c r="E3226" t="inlineStr">
        <is>
          <t>STRÖMSUND</t>
        </is>
      </c>
      <c r="F3226" t="inlineStr">
        <is>
          <t>SCA</t>
        </is>
      </c>
      <c r="G3226" t="n">
        <v>11.1</v>
      </c>
      <c r="H3226" t="n">
        <v>0</v>
      </c>
      <c r="I3226" t="n">
        <v>0</v>
      </c>
      <c r="J3226" t="n">
        <v>0</v>
      </c>
      <c r="K3226" t="n">
        <v>0</v>
      </c>
      <c r="L3226" t="n">
        <v>0</v>
      </c>
      <c r="M3226" t="n">
        <v>0</v>
      </c>
      <c r="N3226" t="n">
        <v>0</v>
      </c>
      <c r="O3226" t="n">
        <v>0</v>
      </c>
      <c r="P3226" t="n">
        <v>0</v>
      </c>
      <c r="Q3226" t="n">
        <v>0</v>
      </c>
      <c r="R3226" s="2" t="inlineStr"/>
    </row>
    <row r="3227" ht="15" customHeight="1">
      <c r="A3227" t="inlineStr">
        <is>
          <t>A 47126-2020</t>
        </is>
      </c>
      <c r="B3227" s="1" t="n">
        <v>44096</v>
      </c>
      <c r="C3227" s="1" t="n">
        <v>45225</v>
      </c>
      <c r="D3227" t="inlineStr">
        <is>
          <t>JÄMTLANDS LÄN</t>
        </is>
      </c>
      <c r="E3227" t="inlineStr">
        <is>
          <t>STRÖMSUND</t>
        </is>
      </c>
      <c r="F3227" t="inlineStr">
        <is>
          <t>SCA</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47825-2020</t>
        </is>
      </c>
      <c r="B3228" s="1" t="n">
        <v>44098</v>
      </c>
      <c r="C3228" s="1" t="n">
        <v>45225</v>
      </c>
      <c r="D3228" t="inlineStr">
        <is>
          <t>JÄMTLANDS LÄN</t>
        </is>
      </c>
      <c r="E3228" t="inlineStr">
        <is>
          <t>RAGUNDA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47864-2020</t>
        </is>
      </c>
      <c r="B3229" s="1" t="n">
        <v>44098</v>
      </c>
      <c r="C3229" s="1" t="n">
        <v>45225</v>
      </c>
      <c r="D3229" t="inlineStr">
        <is>
          <t>JÄMTLANDS LÄN</t>
        </is>
      </c>
      <c r="E3229" t="inlineStr">
        <is>
          <t>BRÄCKE</t>
        </is>
      </c>
      <c r="F3229" t="inlineStr">
        <is>
          <t>SCA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47504-2020</t>
        </is>
      </c>
      <c r="B3230" s="1" t="n">
        <v>44098</v>
      </c>
      <c r="C3230" s="1" t="n">
        <v>45225</v>
      </c>
      <c r="D3230" t="inlineStr">
        <is>
          <t>JÄMTLANDS LÄN</t>
        </is>
      </c>
      <c r="E3230" t="inlineStr">
        <is>
          <t>STRÖMSUND</t>
        </is>
      </c>
      <c r="F3230" t="inlineStr">
        <is>
          <t>Holmen skog AB</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47838-2020</t>
        </is>
      </c>
      <c r="B3231" s="1" t="n">
        <v>44098</v>
      </c>
      <c r="C3231" s="1" t="n">
        <v>45225</v>
      </c>
      <c r="D3231" t="inlineStr">
        <is>
          <t>JÄMTLANDS LÄN</t>
        </is>
      </c>
      <c r="E3231" t="inlineStr">
        <is>
          <t>BRÄCKE</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48667-2020</t>
        </is>
      </c>
      <c r="B3232" s="1" t="n">
        <v>44098</v>
      </c>
      <c r="C3232" s="1" t="n">
        <v>45225</v>
      </c>
      <c r="D3232" t="inlineStr">
        <is>
          <t>JÄMTLANDS LÄN</t>
        </is>
      </c>
      <c r="E3232" t="inlineStr">
        <is>
          <t>BRÄCKE</t>
        </is>
      </c>
      <c r="F3232" t="inlineStr">
        <is>
          <t>SCA</t>
        </is>
      </c>
      <c r="G3232" t="n">
        <v>8.199999999999999</v>
      </c>
      <c r="H3232" t="n">
        <v>0</v>
      </c>
      <c r="I3232" t="n">
        <v>0</v>
      </c>
      <c r="J3232" t="n">
        <v>0</v>
      </c>
      <c r="K3232" t="n">
        <v>0</v>
      </c>
      <c r="L3232" t="n">
        <v>0</v>
      </c>
      <c r="M3232" t="n">
        <v>0</v>
      </c>
      <c r="N3232" t="n">
        <v>0</v>
      </c>
      <c r="O3232" t="n">
        <v>0</v>
      </c>
      <c r="P3232" t="n">
        <v>0</v>
      </c>
      <c r="Q3232" t="n">
        <v>0</v>
      </c>
      <c r="R3232" s="2" t="inlineStr"/>
    </row>
    <row r="3233" ht="15" customHeight="1">
      <c r="A3233" t="inlineStr">
        <is>
          <t>A 48056-2020</t>
        </is>
      </c>
      <c r="B3233" s="1" t="n">
        <v>44099</v>
      </c>
      <c r="C3233" s="1" t="n">
        <v>45225</v>
      </c>
      <c r="D3233" t="inlineStr">
        <is>
          <t>JÄMTLANDS LÄN</t>
        </is>
      </c>
      <c r="E3233" t="inlineStr">
        <is>
          <t>RAGUNDA</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49212-2020</t>
        </is>
      </c>
      <c r="B3234" s="1" t="n">
        <v>44099</v>
      </c>
      <c r="C3234" s="1" t="n">
        <v>45225</v>
      </c>
      <c r="D3234" t="inlineStr">
        <is>
          <t>JÄMTLANDS LÄN</t>
        </is>
      </c>
      <c r="E3234" t="inlineStr">
        <is>
          <t>BRÄCKE</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49447-2020</t>
        </is>
      </c>
      <c r="B3235" s="1" t="n">
        <v>44102</v>
      </c>
      <c r="C3235" s="1" t="n">
        <v>45225</v>
      </c>
      <c r="D3235" t="inlineStr">
        <is>
          <t>JÄMTLANDS LÄN</t>
        </is>
      </c>
      <c r="E3235" t="inlineStr">
        <is>
          <t>HÄRJEDALEN</t>
        </is>
      </c>
      <c r="F3235" t="inlineStr">
        <is>
          <t>Bergvik skog väst AB</t>
        </is>
      </c>
      <c r="G3235" t="n">
        <v>8.4</v>
      </c>
      <c r="H3235" t="n">
        <v>0</v>
      </c>
      <c r="I3235" t="n">
        <v>0</v>
      </c>
      <c r="J3235" t="n">
        <v>0</v>
      </c>
      <c r="K3235" t="n">
        <v>0</v>
      </c>
      <c r="L3235" t="n">
        <v>0</v>
      </c>
      <c r="M3235" t="n">
        <v>0</v>
      </c>
      <c r="N3235" t="n">
        <v>0</v>
      </c>
      <c r="O3235" t="n">
        <v>0</v>
      </c>
      <c r="P3235" t="n">
        <v>0</v>
      </c>
      <c r="Q3235" t="n">
        <v>0</v>
      </c>
      <c r="R3235" s="2" t="inlineStr"/>
    </row>
    <row r="3236" ht="15" customHeight="1">
      <c r="A3236" t="inlineStr">
        <is>
          <t>A 48224-2020</t>
        </is>
      </c>
      <c r="B3236" s="1" t="n">
        <v>44102</v>
      </c>
      <c r="C3236" s="1" t="n">
        <v>45225</v>
      </c>
      <c r="D3236" t="inlineStr">
        <is>
          <t>JÄMTLANDS LÄN</t>
        </is>
      </c>
      <c r="E3236" t="inlineStr">
        <is>
          <t>STRÖMSUND</t>
        </is>
      </c>
      <c r="F3236" t="inlineStr">
        <is>
          <t>Holmen skog AB</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49430-2020</t>
        </is>
      </c>
      <c r="B3237" s="1" t="n">
        <v>44102</v>
      </c>
      <c r="C3237" s="1" t="n">
        <v>45225</v>
      </c>
      <c r="D3237" t="inlineStr">
        <is>
          <t>JÄMTLANDS LÄN</t>
        </is>
      </c>
      <c r="E3237" t="inlineStr">
        <is>
          <t>HÄRJEDALEN</t>
        </is>
      </c>
      <c r="G3237" t="n">
        <v>8</v>
      </c>
      <c r="H3237" t="n">
        <v>0</v>
      </c>
      <c r="I3237" t="n">
        <v>0</v>
      </c>
      <c r="J3237" t="n">
        <v>0</v>
      </c>
      <c r="K3237" t="n">
        <v>0</v>
      </c>
      <c r="L3237" t="n">
        <v>0</v>
      </c>
      <c r="M3237" t="n">
        <v>0</v>
      </c>
      <c r="N3237" t="n">
        <v>0</v>
      </c>
      <c r="O3237" t="n">
        <v>0</v>
      </c>
      <c r="P3237" t="n">
        <v>0</v>
      </c>
      <c r="Q3237" t="n">
        <v>0</v>
      </c>
      <c r="R3237" s="2" t="inlineStr"/>
    </row>
    <row r="3238" ht="15" customHeight="1">
      <c r="A3238" t="inlineStr">
        <is>
          <t>A 49037-2020</t>
        </is>
      </c>
      <c r="B3238" s="1" t="n">
        <v>44102</v>
      </c>
      <c r="C3238" s="1" t="n">
        <v>45225</v>
      </c>
      <c r="D3238" t="inlineStr">
        <is>
          <t>JÄMTLANDS LÄN</t>
        </is>
      </c>
      <c r="E3238" t="inlineStr">
        <is>
          <t>KROKOM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48177-2020</t>
        </is>
      </c>
      <c r="B3239" s="1" t="n">
        <v>44102</v>
      </c>
      <c r="C3239" s="1" t="n">
        <v>45225</v>
      </c>
      <c r="D3239" t="inlineStr">
        <is>
          <t>JÄMTLANDS LÄN</t>
        </is>
      </c>
      <c r="E3239" t="inlineStr">
        <is>
          <t>ÅRE</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48227-2020</t>
        </is>
      </c>
      <c r="B3240" s="1" t="n">
        <v>44102</v>
      </c>
      <c r="C3240" s="1" t="n">
        <v>45225</v>
      </c>
      <c r="D3240" t="inlineStr">
        <is>
          <t>JÄMTLANDS LÄN</t>
        </is>
      </c>
      <c r="E3240" t="inlineStr">
        <is>
          <t>STRÖMSUND</t>
        </is>
      </c>
      <c r="F3240" t="inlineStr">
        <is>
          <t>Holmen skog AB</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48740-2020</t>
        </is>
      </c>
      <c r="B3241" s="1" t="n">
        <v>44103</v>
      </c>
      <c r="C3241" s="1" t="n">
        <v>45225</v>
      </c>
      <c r="D3241" t="inlineStr">
        <is>
          <t>JÄMTLANDS LÄN</t>
        </is>
      </c>
      <c r="E3241" t="inlineStr">
        <is>
          <t>STRÖMSUND</t>
        </is>
      </c>
      <c r="G3241" t="n">
        <v>10.6</v>
      </c>
      <c r="H3241" t="n">
        <v>0</v>
      </c>
      <c r="I3241" t="n">
        <v>0</v>
      </c>
      <c r="J3241" t="n">
        <v>0</v>
      </c>
      <c r="K3241" t="n">
        <v>0</v>
      </c>
      <c r="L3241" t="n">
        <v>0</v>
      </c>
      <c r="M3241" t="n">
        <v>0</v>
      </c>
      <c r="N3241" t="n">
        <v>0</v>
      </c>
      <c r="O3241" t="n">
        <v>0</v>
      </c>
      <c r="P3241" t="n">
        <v>0</v>
      </c>
      <c r="Q3241" t="n">
        <v>0</v>
      </c>
      <c r="R3241" s="2" t="inlineStr"/>
    </row>
    <row r="3242" ht="15" customHeight="1">
      <c r="A3242" t="inlineStr">
        <is>
          <t>A 48610-2020</t>
        </is>
      </c>
      <c r="B3242" s="1" t="n">
        <v>44103</v>
      </c>
      <c r="C3242" s="1" t="n">
        <v>45225</v>
      </c>
      <c r="D3242" t="inlineStr">
        <is>
          <t>JÄMTLANDS LÄN</t>
        </is>
      </c>
      <c r="E3242" t="inlineStr">
        <is>
          <t>KROKOM</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48806-2020</t>
        </is>
      </c>
      <c r="B3243" s="1" t="n">
        <v>44103</v>
      </c>
      <c r="C3243" s="1" t="n">
        <v>45225</v>
      </c>
      <c r="D3243" t="inlineStr">
        <is>
          <t>JÄMTLANDS LÄN</t>
        </is>
      </c>
      <c r="E3243" t="inlineStr">
        <is>
          <t>RAGUNDA</t>
        </is>
      </c>
      <c r="F3243" t="inlineStr">
        <is>
          <t>Naturvårdsverket</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48799-2020</t>
        </is>
      </c>
      <c r="B3244" s="1" t="n">
        <v>44103</v>
      </c>
      <c r="C3244" s="1" t="n">
        <v>45225</v>
      </c>
      <c r="D3244" t="inlineStr">
        <is>
          <t>JÄMTLANDS LÄN</t>
        </is>
      </c>
      <c r="E3244" t="inlineStr">
        <is>
          <t>BRÄCKE</t>
        </is>
      </c>
      <c r="F3244" t="inlineStr">
        <is>
          <t>SCA</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49772-2020</t>
        </is>
      </c>
      <c r="B3245" s="1" t="n">
        <v>44103</v>
      </c>
      <c r="C3245" s="1" t="n">
        <v>45225</v>
      </c>
      <c r="D3245" t="inlineStr">
        <is>
          <t>JÄMTLANDS LÄN</t>
        </is>
      </c>
      <c r="E3245" t="inlineStr">
        <is>
          <t>STRÖMSUND</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48801-2020</t>
        </is>
      </c>
      <c r="B3246" s="1" t="n">
        <v>44103</v>
      </c>
      <c r="C3246" s="1" t="n">
        <v>45225</v>
      </c>
      <c r="D3246" t="inlineStr">
        <is>
          <t>JÄMTLANDS LÄN</t>
        </is>
      </c>
      <c r="E3246" t="inlineStr">
        <is>
          <t>BERG</t>
        </is>
      </c>
      <c r="F3246" t="inlineStr">
        <is>
          <t>SCA</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49156-2020</t>
        </is>
      </c>
      <c r="B3247" s="1" t="n">
        <v>44104</v>
      </c>
      <c r="C3247" s="1" t="n">
        <v>45225</v>
      </c>
      <c r="D3247" t="inlineStr">
        <is>
          <t>JÄMTLANDS LÄN</t>
        </is>
      </c>
      <c r="E3247" t="inlineStr">
        <is>
          <t>STRÖMSUND</t>
        </is>
      </c>
      <c r="F3247" t="inlineStr">
        <is>
          <t>SCA</t>
        </is>
      </c>
      <c r="G3247" t="n">
        <v>7</v>
      </c>
      <c r="H3247" t="n">
        <v>0</v>
      </c>
      <c r="I3247" t="n">
        <v>0</v>
      </c>
      <c r="J3247" t="n">
        <v>0</v>
      </c>
      <c r="K3247" t="n">
        <v>0</v>
      </c>
      <c r="L3247" t="n">
        <v>0</v>
      </c>
      <c r="M3247" t="n">
        <v>0</v>
      </c>
      <c r="N3247" t="n">
        <v>0</v>
      </c>
      <c r="O3247" t="n">
        <v>0</v>
      </c>
      <c r="P3247" t="n">
        <v>0</v>
      </c>
      <c r="Q3247" t="n">
        <v>0</v>
      </c>
      <c r="R3247" s="2" t="inlineStr"/>
    </row>
    <row r="3248" ht="15" customHeight="1">
      <c r="A3248" t="inlineStr">
        <is>
          <t>A 49167-2020</t>
        </is>
      </c>
      <c r="B3248" s="1" t="n">
        <v>44104</v>
      </c>
      <c r="C3248" s="1" t="n">
        <v>45225</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49152-2020</t>
        </is>
      </c>
      <c r="B3249" s="1" t="n">
        <v>44104</v>
      </c>
      <c r="C3249" s="1" t="n">
        <v>45225</v>
      </c>
      <c r="D3249" t="inlineStr">
        <is>
          <t>JÄMTLANDS LÄN</t>
        </is>
      </c>
      <c r="E3249" t="inlineStr">
        <is>
          <t>STRÖMSUND</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49164-2020</t>
        </is>
      </c>
      <c r="B3250" s="1" t="n">
        <v>44104</v>
      </c>
      <c r="C3250" s="1" t="n">
        <v>45225</v>
      </c>
      <c r="D3250" t="inlineStr">
        <is>
          <t>JÄMTLANDS LÄN</t>
        </is>
      </c>
      <c r="E3250" t="inlineStr">
        <is>
          <t>BRÄCKE</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49161-2020</t>
        </is>
      </c>
      <c r="B3251" s="1" t="n">
        <v>44104</v>
      </c>
      <c r="C3251" s="1" t="n">
        <v>45225</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49174-2020</t>
        </is>
      </c>
      <c r="B3252" s="1" t="n">
        <v>44104</v>
      </c>
      <c r="C3252" s="1" t="n">
        <v>45225</v>
      </c>
      <c r="D3252" t="inlineStr">
        <is>
          <t>JÄMTLANDS LÄN</t>
        </is>
      </c>
      <c r="E3252" t="inlineStr">
        <is>
          <t>BERG</t>
        </is>
      </c>
      <c r="F3252" t="inlineStr">
        <is>
          <t>SCA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49246-2020</t>
        </is>
      </c>
      <c r="B3253" s="1" t="n">
        <v>44105</v>
      </c>
      <c r="C3253" s="1" t="n">
        <v>45225</v>
      </c>
      <c r="D3253" t="inlineStr">
        <is>
          <t>JÄMTLANDS LÄN</t>
        </is>
      </c>
      <c r="E3253" t="inlineStr">
        <is>
          <t>HÄRJEDALEN</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49510-2020</t>
        </is>
      </c>
      <c r="B3254" s="1" t="n">
        <v>44105</v>
      </c>
      <c r="C3254" s="1" t="n">
        <v>45225</v>
      </c>
      <c r="D3254" t="inlineStr">
        <is>
          <t>JÄMTLANDS LÄN</t>
        </is>
      </c>
      <c r="E3254" t="inlineStr">
        <is>
          <t>STRÖMSUND</t>
        </is>
      </c>
      <c r="F3254" t="inlineStr">
        <is>
          <t>SCA</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49661-2020</t>
        </is>
      </c>
      <c r="B3255" s="1" t="n">
        <v>44105</v>
      </c>
      <c r="C3255" s="1" t="n">
        <v>45225</v>
      </c>
      <c r="D3255" t="inlineStr">
        <is>
          <t>JÄMTLANDS LÄN</t>
        </is>
      </c>
      <c r="E3255" t="inlineStr">
        <is>
          <t>ÅRE</t>
        </is>
      </c>
      <c r="F3255" t="inlineStr">
        <is>
          <t>Övriga Aktiebolag</t>
        </is>
      </c>
      <c r="G3255" t="n">
        <v>24.4</v>
      </c>
      <c r="H3255" t="n">
        <v>0</v>
      </c>
      <c r="I3255" t="n">
        <v>0</v>
      </c>
      <c r="J3255" t="n">
        <v>0</v>
      </c>
      <c r="K3255" t="n">
        <v>0</v>
      </c>
      <c r="L3255" t="n">
        <v>0</v>
      </c>
      <c r="M3255" t="n">
        <v>0</v>
      </c>
      <c r="N3255" t="n">
        <v>0</v>
      </c>
      <c r="O3255" t="n">
        <v>0</v>
      </c>
      <c r="P3255" t="n">
        <v>0</v>
      </c>
      <c r="Q3255" t="n">
        <v>0</v>
      </c>
      <c r="R3255" s="2" t="inlineStr"/>
    </row>
    <row r="3256" ht="15" customHeight="1">
      <c r="A3256" t="inlineStr">
        <is>
          <t>A 49248-2020</t>
        </is>
      </c>
      <c r="B3256" s="1" t="n">
        <v>44105</v>
      </c>
      <c r="C3256" s="1" t="n">
        <v>45225</v>
      </c>
      <c r="D3256" t="inlineStr">
        <is>
          <t>JÄMTLANDS LÄN</t>
        </is>
      </c>
      <c r="E3256" t="inlineStr">
        <is>
          <t>HÄRJEDALEN</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49511-2020</t>
        </is>
      </c>
      <c r="B3257" s="1" t="n">
        <v>44105</v>
      </c>
      <c r="C3257" s="1" t="n">
        <v>45225</v>
      </c>
      <c r="D3257" t="inlineStr">
        <is>
          <t>JÄMTLANDS LÄN</t>
        </is>
      </c>
      <c r="E3257" t="inlineStr">
        <is>
          <t>STRÖMSUND</t>
        </is>
      </c>
      <c r="F3257" t="inlineStr">
        <is>
          <t>SCA</t>
        </is>
      </c>
      <c r="G3257" t="n">
        <v>13.6</v>
      </c>
      <c r="H3257" t="n">
        <v>0</v>
      </c>
      <c r="I3257" t="n">
        <v>0</v>
      </c>
      <c r="J3257" t="n">
        <v>0</v>
      </c>
      <c r="K3257" t="n">
        <v>0</v>
      </c>
      <c r="L3257" t="n">
        <v>0</v>
      </c>
      <c r="M3257" t="n">
        <v>0</v>
      </c>
      <c r="N3257" t="n">
        <v>0</v>
      </c>
      <c r="O3257" t="n">
        <v>0</v>
      </c>
      <c r="P3257" t="n">
        <v>0</v>
      </c>
      <c r="Q3257" t="n">
        <v>0</v>
      </c>
      <c r="R3257" s="2" t="inlineStr"/>
    </row>
    <row r="3258" ht="15" customHeight="1">
      <c r="A3258" t="inlineStr">
        <is>
          <t>A 49744-2020</t>
        </is>
      </c>
      <c r="B3258" s="1" t="n">
        <v>44106</v>
      </c>
      <c r="C3258" s="1" t="n">
        <v>45225</v>
      </c>
      <c r="D3258" t="inlineStr">
        <is>
          <t>JÄMTLANDS LÄN</t>
        </is>
      </c>
      <c r="E3258" t="inlineStr">
        <is>
          <t>ÅRE</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49747-2020</t>
        </is>
      </c>
      <c r="B3259" s="1" t="n">
        <v>44106</v>
      </c>
      <c r="C3259" s="1" t="n">
        <v>45225</v>
      </c>
      <c r="D3259" t="inlineStr">
        <is>
          <t>JÄMTLANDS LÄN</t>
        </is>
      </c>
      <c r="E3259" t="inlineStr">
        <is>
          <t>ÅRE</t>
        </is>
      </c>
      <c r="G3259" t="n">
        <v>9.4</v>
      </c>
      <c r="H3259" t="n">
        <v>0</v>
      </c>
      <c r="I3259" t="n">
        <v>0</v>
      </c>
      <c r="J3259" t="n">
        <v>0</v>
      </c>
      <c r="K3259" t="n">
        <v>0</v>
      </c>
      <c r="L3259" t="n">
        <v>0</v>
      </c>
      <c r="M3259" t="n">
        <v>0</v>
      </c>
      <c r="N3259" t="n">
        <v>0</v>
      </c>
      <c r="O3259" t="n">
        <v>0</v>
      </c>
      <c r="P3259" t="n">
        <v>0</v>
      </c>
      <c r="Q3259" t="n">
        <v>0</v>
      </c>
      <c r="R3259" s="2" t="inlineStr"/>
    </row>
    <row r="3260" ht="15" customHeight="1">
      <c r="A3260" t="inlineStr">
        <is>
          <t>A 50121-2020</t>
        </is>
      </c>
      <c r="B3260" s="1" t="n">
        <v>44106</v>
      </c>
      <c r="C3260" s="1" t="n">
        <v>45225</v>
      </c>
      <c r="D3260" t="inlineStr">
        <is>
          <t>JÄMTLANDS LÄN</t>
        </is>
      </c>
      <c r="E3260" t="inlineStr">
        <is>
          <t>ÖSTERSUND</t>
        </is>
      </c>
      <c r="F3260" t="inlineStr">
        <is>
          <t>Övriga statliga verk och myndigheter</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49697-2020</t>
        </is>
      </c>
      <c r="B3261" s="1" t="n">
        <v>44106</v>
      </c>
      <c r="C3261" s="1" t="n">
        <v>45225</v>
      </c>
      <c r="D3261" t="inlineStr">
        <is>
          <t>JÄMTLANDS LÄN</t>
        </is>
      </c>
      <c r="E3261" t="inlineStr">
        <is>
          <t>KROKOM</t>
        </is>
      </c>
      <c r="F3261" t="inlineStr">
        <is>
          <t>Kyrkan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50153-2020</t>
        </is>
      </c>
      <c r="B3262" s="1" t="n">
        <v>44106</v>
      </c>
      <c r="C3262" s="1" t="n">
        <v>45225</v>
      </c>
      <c r="D3262" t="inlineStr">
        <is>
          <t>JÄMTLANDS LÄN</t>
        </is>
      </c>
      <c r="E3262" t="inlineStr">
        <is>
          <t>ÖSTERSUND</t>
        </is>
      </c>
      <c r="F3262" t="inlineStr">
        <is>
          <t>Övriga statliga verk och myndigheter</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51481-2020</t>
        </is>
      </c>
      <c r="B3263" s="1" t="n">
        <v>44106</v>
      </c>
      <c r="C3263" s="1" t="n">
        <v>45225</v>
      </c>
      <c r="D3263" t="inlineStr">
        <is>
          <t>JÄMTLANDS LÄN</t>
        </is>
      </c>
      <c r="E3263" t="inlineStr">
        <is>
          <t>RAGUNDA</t>
        </is>
      </c>
      <c r="G3263" t="n">
        <v>4</v>
      </c>
      <c r="H3263" t="n">
        <v>0</v>
      </c>
      <c r="I3263" t="n">
        <v>0</v>
      </c>
      <c r="J3263" t="n">
        <v>0</v>
      </c>
      <c r="K3263" t="n">
        <v>0</v>
      </c>
      <c r="L3263" t="n">
        <v>0</v>
      </c>
      <c r="M3263" t="n">
        <v>0</v>
      </c>
      <c r="N3263" t="n">
        <v>0</v>
      </c>
      <c r="O3263" t="n">
        <v>0</v>
      </c>
      <c r="P3263" t="n">
        <v>0</v>
      </c>
      <c r="Q3263" t="n">
        <v>0</v>
      </c>
      <c r="R3263" s="2" t="inlineStr"/>
    </row>
    <row r="3264" ht="15" customHeight="1">
      <c r="A3264" t="inlineStr">
        <is>
          <t>A 49748-2020</t>
        </is>
      </c>
      <c r="B3264" s="1" t="n">
        <v>44106</v>
      </c>
      <c r="C3264" s="1" t="n">
        <v>45225</v>
      </c>
      <c r="D3264" t="inlineStr">
        <is>
          <t>JÄMTLANDS LÄN</t>
        </is>
      </c>
      <c r="E3264" t="inlineStr">
        <is>
          <t>ÅRE</t>
        </is>
      </c>
      <c r="G3264" t="n">
        <v>13.4</v>
      </c>
      <c r="H3264" t="n">
        <v>0</v>
      </c>
      <c r="I3264" t="n">
        <v>0</v>
      </c>
      <c r="J3264" t="n">
        <v>0</v>
      </c>
      <c r="K3264" t="n">
        <v>0</v>
      </c>
      <c r="L3264" t="n">
        <v>0</v>
      </c>
      <c r="M3264" t="n">
        <v>0</v>
      </c>
      <c r="N3264" t="n">
        <v>0</v>
      </c>
      <c r="O3264" t="n">
        <v>0</v>
      </c>
      <c r="P3264" t="n">
        <v>0</v>
      </c>
      <c r="Q3264" t="n">
        <v>0</v>
      </c>
      <c r="R3264" s="2" t="inlineStr"/>
    </row>
    <row r="3265" ht="15" customHeight="1">
      <c r="A3265" t="inlineStr">
        <is>
          <t>A 50144-2020</t>
        </is>
      </c>
      <c r="B3265" s="1" t="n">
        <v>44106</v>
      </c>
      <c r="C3265" s="1" t="n">
        <v>45225</v>
      </c>
      <c r="D3265" t="inlineStr">
        <is>
          <t>JÄMTLANDS LÄN</t>
        </is>
      </c>
      <c r="E3265" t="inlineStr">
        <is>
          <t>ÖSTERSUND</t>
        </is>
      </c>
      <c r="F3265" t="inlineStr">
        <is>
          <t>Övriga statliga verk och myndigheter</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49903-2020</t>
        </is>
      </c>
      <c r="B3266" s="1" t="n">
        <v>44108</v>
      </c>
      <c r="C3266" s="1" t="n">
        <v>45225</v>
      </c>
      <c r="D3266" t="inlineStr">
        <is>
          <t>JÄMTLANDS LÄN</t>
        </is>
      </c>
      <c r="E3266" t="inlineStr">
        <is>
          <t>HÄRJEDALEN</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50018-2020</t>
        </is>
      </c>
      <c r="B3267" s="1" t="n">
        <v>44109</v>
      </c>
      <c r="C3267" s="1" t="n">
        <v>45225</v>
      </c>
      <c r="D3267" t="inlineStr">
        <is>
          <t>JÄMTLANDS LÄN</t>
        </is>
      </c>
      <c r="E3267" t="inlineStr">
        <is>
          <t>HÄRJEDALEN</t>
        </is>
      </c>
      <c r="F3267" t="inlineStr">
        <is>
          <t>Bergvik skog väst AB</t>
        </is>
      </c>
      <c r="G3267" t="n">
        <v>7.1</v>
      </c>
      <c r="H3267" t="n">
        <v>0</v>
      </c>
      <c r="I3267" t="n">
        <v>0</v>
      </c>
      <c r="J3267" t="n">
        <v>0</v>
      </c>
      <c r="K3267" t="n">
        <v>0</v>
      </c>
      <c r="L3267" t="n">
        <v>0</v>
      </c>
      <c r="M3267" t="n">
        <v>0</v>
      </c>
      <c r="N3267" t="n">
        <v>0</v>
      </c>
      <c r="O3267" t="n">
        <v>0</v>
      </c>
      <c r="P3267" t="n">
        <v>0</v>
      </c>
      <c r="Q3267" t="n">
        <v>0</v>
      </c>
      <c r="R3267" s="2" t="inlineStr"/>
    </row>
    <row r="3268" ht="15" customHeight="1">
      <c r="A3268" t="inlineStr">
        <is>
          <t>A 49997-2020</t>
        </is>
      </c>
      <c r="B3268" s="1" t="n">
        <v>44109</v>
      </c>
      <c r="C3268" s="1" t="n">
        <v>45225</v>
      </c>
      <c r="D3268" t="inlineStr">
        <is>
          <t>JÄMTLANDS LÄN</t>
        </is>
      </c>
      <c r="E3268" t="inlineStr">
        <is>
          <t>STRÖMSUND</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50632-2020</t>
        </is>
      </c>
      <c r="B3269" s="1" t="n">
        <v>44110</v>
      </c>
      <c r="C3269" s="1" t="n">
        <v>45225</v>
      </c>
      <c r="D3269" t="inlineStr">
        <is>
          <t>JÄMTLANDS LÄN</t>
        </is>
      </c>
      <c r="E3269" t="inlineStr">
        <is>
          <t>ÖSTERSUND</t>
        </is>
      </c>
      <c r="F3269" t="inlineStr">
        <is>
          <t>SCA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50645-2020</t>
        </is>
      </c>
      <c r="B3270" s="1" t="n">
        <v>44110</v>
      </c>
      <c r="C3270" s="1" t="n">
        <v>45225</v>
      </c>
      <c r="D3270" t="inlineStr">
        <is>
          <t>JÄMTLANDS LÄN</t>
        </is>
      </c>
      <c r="E3270" t="inlineStr">
        <is>
          <t>STRÖMSUND</t>
        </is>
      </c>
      <c r="F3270" t="inlineStr">
        <is>
          <t>SCA</t>
        </is>
      </c>
      <c r="G3270" t="n">
        <v>8.4</v>
      </c>
      <c r="H3270" t="n">
        <v>0</v>
      </c>
      <c r="I3270" t="n">
        <v>0</v>
      </c>
      <c r="J3270" t="n">
        <v>0</v>
      </c>
      <c r="K3270" t="n">
        <v>0</v>
      </c>
      <c r="L3270" t="n">
        <v>0</v>
      </c>
      <c r="M3270" t="n">
        <v>0</v>
      </c>
      <c r="N3270" t="n">
        <v>0</v>
      </c>
      <c r="O3270" t="n">
        <v>0</v>
      </c>
      <c r="P3270" t="n">
        <v>0</v>
      </c>
      <c r="Q3270" t="n">
        <v>0</v>
      </c>
      <c r="R3270" s="2" t="inlineStr"/>
    </row>
    <row r="3271" ht="15" customHeight="1">
      <c r="A3271" t="inlineStr">
        <is>
          <t>A 51016-2020</t>
        </is>
      </c>
      <c r="B3271" s="1" t="n">
        <v>44111</v>
      </c>
      <c r="C3271" s="1" t="n">
        <v>45225</v>
      </c>
      <c r="D3271" t="inlineStr">
        <is>
          <t>JÄMTLANDS LÄN</t>
        </is>
      </c>
      <c r="E3271" t="inlineStr">
        <is>
          <t>RAGUNDA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50981-2020</t>
        </is>
      </c>
      <c r="B3272" s="1" t="n">
        <v>44111</v>
      </c>
      <c r="C3272" s="1" t="n">
        <v>45225</v>
      </c>
      <c r="D3272" t="inlineStr">
        <is>
          <t>JÄMTLANDS LÄN</t>
        </is>
      </c>
      <c r="E3272" t="inlineStr">
        <is>
          <t>BRÄCKE</t>
        </is>
      </c>
      <c r="F3272" t="inlineStr">
        <is>
          <t>SCA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51004-2020</t>
        </is>
      </c>
      <c r="B3273" s="1" t="n">
        <v>44111</v>
      </c>
      <c r="C3273" s="1" t="n">
        <v>45225</v>
      </c>
      <c r="D3273" t="inlineStr">
        <is>
          <t>JÄMTLANDS LÄN</t>
        </is>
      </c>
      <c r="E3273" t="inlineStr">
        <is>
          <t>RAGUNDA</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50983-2020</t>
        </is>
      </c>
      <c r="B3274" s="1" t="n">
        <v>44111</v>
      </c>
      <c r="C3274" s="1" t="n">
        <v>45225</v>
      </c>
      <c r="D3274" t="inlineStr">
        <is>
          <t>JÄMTLANDS LÄN</t>
        </is>
      </c>
      <c r="E3274" t="inlineStr">
        <is>
          <t>BRÄCKE</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50988-2020</t>
        </is>
      </c>
      <c r="B3275" s="1" t="n">
        <v>44111</v>
      </c>
      <c r="C3275" s="1" t="n">
        <v>45225</v>
      </c>
      <c r="D3275" t="inlineStr">
        <is>
          <t>JÄMTLANDS LÄN</t>
        </is>
      </c>
      <c r="E3275" t="inlineStr">
        <is>
          <t>RAGUNDA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51042-2020</t>
        </is>
      </c>
      <c r="B3276" s="1" t="n">
        <v>44112</v>
      </c>
      <c r="C3276" s="1" t="n">
        <v>45225</v>
      </c>
      <c r="D3276" t="inlineStr">
        <is>
          <t>JÄMTLANDS LÄN</t>
        </is>
      </c>
      <c r="E3276" t="inlineStr">
        <is>
          <t>STRÖMSUND</t>
        </is>
      </c>
      <c r="F3276" t="inlineStr">
        <is>
          <t>Sveaskog</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51670-2020</t>
        </is>
      </c>
      <c r="B3277" s="1" t="n">
        <v>44113</v>
      </c>
      <c r="C3277" s="1" t="n">
        <v>45225</v>
      </c>
      <c r="D3277" t="inlineStr">
        <is>
          <t>JÄMTLANDS LÄN</t>
        </is>
      </c>
      <c r="E3277" t="inlineStr">
        <is>
          <t>STRÖMSUND</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52491-2020</t>
        </is>
      </c>
      <c r="B3278" s="1" t="n">
        <v>44113</v>
      </c>
      <c r="C3278" s="1" t="n">
        <v>45225</v>
      </c>
      <c r="D3278" t="inlineStr">
        <is>
          <t>JÄMTLANDS LÄN</t>
        </is>
      </c>
      <c r="E3278" t="inlineStr">
        <is>
          <t>KROKOM</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51685-2020</t>
        </is>
      </c>
      <c r="B3279" s="1" t="n">
        <v>44113</v>
      </c>
      <c r="C3279" s="1" t="n">
        <v>45225</v>
      </c>
      <c r="D3279" t="inlineStr">
        <is>
          <t>JÄMTLANDS LÄN</t>
        </is>
      </c>
      <c r="E3279" t="inlineStr">
        <is>
          <t>RAGUNDA</t>
        </is>
      </c>
      <c r="F3279" t="inlineStr">
        <is>
          <t>SCA</t>
        </is>
      </c>
      <c r="G3279" t="n">
        <v>4.1</v>
      </c>
      <c r="H3279" t="n">
        <v>0</v>
      </c>
      <c r="I3279" t="n">
        <v>0</v>
      </c>
      <c r="J3279" t="n">
        <v>0</v>
      </c>
      <c r="K3279" t="n">
        <v>0</v>
      </c>
      <c r="L3279" t="n">
        <v>0</v>
      </c>
      <c r="M3279" t="n">
        <v>0</v>
      </c>
      <c r="N3279" t="n">
        <v>0</v>
      </c>
      <c r="O3279" t="n">
        <v>0</v>
      </c>
      <c r="P3279" t="n">
        <v>0</v>
      </c>
      <c r="Q3279" t="n">
        <v>0</v>
      </c>
      <c r="R3279" s="2" t="inlineStr"/>
    </row>
    <row r="3280" ht="15" customHeight="1">
      <c r="A3280" t="inlineStr">
        <is>
          <t>A 52478-2020</t>
        </is>
      </c>
      <c r="B3280" s="1" t="n">
        <v>44113</v>
      </c>
      <c r="C3280" s="1" t="n">
        <v>45225</v>
      </c>
      <c r="D3280" t="inlineStr">
        <is>
          <t>JÄMTLANDS LÄN</t>
        </is>
      </c>
      <c r="E3280" t="inlineStr">
        <is>
          <t>ÖSTERSUND</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51689-2020</t>
        </is>
      </c>
      <c r="B3281" s="1" t="n">
        <v>44113</v>
      </c>
      <c r="C3281" s="1" t="n">
        <v>45225</v>
      </c>
      <c r="D3281" t="inlineStr">
        <is>
          <t>JÄMTLANDS LÄN</t>
        </is>
      </c>
      <c r="E3281" t="inlineStr">
        <is>
          <t>STRÖMSUND</t>
        </is>
      </c>
      <c r="F3281" t="inlineStr">
        <is>
          <t>SCA</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51719-2020</t>
        </is>
      </c>
      <c r="B3282" s="1" t="n">
        <v>44113</v>
      </c>
      <c r="C3282" s="1" t="n">
        <v>45225</v>
      </c>
      <c r="D3282" t="inlineStr">
        <is>
          <t>JÄMTLANDS LÄN</t>
        </is>
      </c>
      <c r="E3282" t="inlineStr">
        <is>
          <t>KROKOM</t>
        </is>
      </c>
      <c r="F3282" t="inlineStr">
        <is>
          <t>SCA</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52487-2020</t>
        </is>
      </c>
      <c r="B3283" s="1" t="n">
        <v>44113</v>
      </c>
      <c r="C3283" s="1" t="n">
        <v>45225</v>
      </c>
      <c r="D3283" t="inlineStr">
        <is>
          <t>JÄMTLANDS LÄN</t>
        </is>
      </c>
      <c r="E3283" t="inlineStr">
        <is>
          <t>KROKOM</t>
        </is>
      </c>
      <c r="F3283" t="inlineStr">
        <is>
          <t>SCA</t>
        </is>
      </c>
      <c r="G3283" t="n">
        <v>9.699999999999999</v>
      </c>
      <c r="H3283" t="n">
        <v>0</v>
      </c>
      <c r="I3283" t="n">
        <v>0</v>
      </c>
      <c r="J3283" t="n">
        <v>0</v>
      </c>
      <c r="K3283" t="n">
        <v>0</v>
      </c>
      <c r="L3283" t="n">
        <v>0</v>
      </c>
      <c r="M3283" t="n">
        <v>0</v>
      </c>
      <c r="N3283" t="n">
        <v>0</v>
      </c>
      <c r="O3283" t="n">
        <v>0</v>
      </c>
      <c r="P3283" t="n">
        <v>0</v>
      </c>
      <c r="Q3283" t="n">
        <v>0</v>
      </c>
      <c r="R3283" s="2" t="inlineStr"/>
    </row>
    <row r="3284" ht="15" customHeight="1">
      <c r="A3284" t="inlineStr">
        <is>
          <t>A 51717-2020</t>
        </is>
      </c>
      <c r="B3284" s="1" t="n">
        <v>44113</v>
      </c>
      <c r="C3284" s="1" t="n">
        <v>45225</v>
      </c>
      <c r="D3284" t="inlineStr">
        <is>
          <t>JÄMTLANDS LÄN</t>
        </is>
      </c>
      <c r="E3284" t="inlineStr">
        <is>
          <t>KROKOM</t>
        </is>
      </c>
      <c r="F3284" t="inlineStr">
        <is>
          <t>SCA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52030-2020</t>
        </is>
      </c>
      <c r="B3285" s="1" t="n">
        <v>44116</v>
      </c>
      <c r="C3285" s="1" t="n">
        <v>45225</v>
      </c>
      <c r="D3285" t="inlineStr">
        <is>
          <t>JÄMTLANDS LÄN</t>
        </is>
      </c>
      <c r="E3285" t="inlineStr">
        <is>
          <t>STRÖMSUND</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52548-2020</t>
        </is>
      </c>
      <c r="B3286" s="1" t="n">
        <v>44116</v>
      </c>
      <c r="C3286" s="1" t="n">
        <v>45225</v>
      </c>
      <c r="D3286" t="inlineStr">
        <is>
          <t>JÄMTLANDS LÄN</t>
        </is>
      </c>
      <c r="E3286" t="inlineStr">
        <is>
          <t>ÅRE</t>
        </is>
      </c>
      <c r="G3286" t="n">
        <v>7.5</v>
      </c>
      <c r="H3286" t="n">
        <v>0</v>
      </c>
      <c r="I3286" t="n">
        <v>0</v>
      </c>
      <c r="J3286" t="n">
        <v>0</v>
      </c>
      <c r="K3286" t="n">
        <v>0</v>
      </c>
      <c r="L3286" t="n">
        <v>0</v>
      </c>
      <c r="M3286" t="n">
        <v>0</v>
      </c>
      <c r="N3286" t="n">
        <v>0</v>
      </c>
      <c r="O3286" t="n">
        <v>0</v>
      </c>
      <c r="P3286" t="n">
        <v>0</v>
      </c>
      <c r="Q3286" t="n">
        <v>0</v>
      </c>
      <c r="R3286" s="2" t="inlineStr"/>
    </row>
    <row r="3287" ht="15" customHeight="1">
      <c r="A3287" t="inlineStr">
        <is>
          <t>A 52535-2020</t>
        </is>
      </c>
      <c r="B3287" s="1" t="n">
        <v>44118</v>
      </c>
      <c r="C3287" s="1" t="n">
        <v>45225</v>
      </c>
      <c r="D3287" t="inlineStr">
        <is>
          <t>JÄMTLANDS LÄN</t>
        </is>
      </c>
      <c r="E3287" t="inlineStr">
        <is>
          <t>ÖSTERSUND</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52777-2020</t>
        </is>
      </c>
      <c r="B3288" s="1" t="n">
        <v>44118</v>
      </c>
      <c r="C3288" s="1" t="n">
        <v>45225</v>
      </c>
      <c r="D3288" t="inlineStr">
        <is>
          <t>JÄMTLANDS LÄN</t>
        </is>
      </c>
      <c r="E3288" t="inlineStr">
        <is>
          <t>ÖSTERSUND</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52622-2020</t>
        </is>
      </c>
      <c r="B3289" s="1" t="n">
        <v>44118</v>
      </c>
      <c r="C3289" s="1" t="n">
        <v>45225</v>
      </c>
      <c r="D3289" t="inlineStr">
        <is>
          <t>JÄMTLANDS LÄN</t>
        </is>
      </c>
      <c r="E3289" t="inlineStr">
        <is>
          <t>STRÖMSUND</t>
        </is>
      </c>
      <c r="F3289" t="inlineStr">
        <is>
          <t>SCA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52791-2020</t>
        </is>
      </c>
      <c r="B3290" s="1" t="n">
        <v>44118</v>
      </c>
      <c r="C3290" s="1" t="n">
        <v>45225</v>
      </c>
      <c r="D3290" t="inlineStr">
        <is>
          <t>JÄMTLANDS LÄN</t>
        </is>
      </c>
      <c r="E3290" t="inlineStr">
        <is>
          <t>ÖSTERSUND</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53042-2020</t>
        </is>
      </c>
      <c r="B3291" s="1" t="n">
        <v>44120</v>
      </c>
      <c r="C3291" s="1" t="n">
        <v>45225</v>
      </c>
      <c r="D3291" t="inlineStr">
        <is>
          <t>JÄMTLANDS LÄN</t>
        </is>
      </c>
      <c r="E3291" t="inlineStr">
        <is>
          <t>ÅRE</t>
        </is>
      </c>
      <c r="G3291" t="n">
        <v>17.1</v>
      </c>
      <c r="H3291" t="n">
        <v>0</v>
      </c>
      <c r="I3291" t="n">
        <v>0</v>
      </c>
      <c r="J3291" t="n">
        <v>0</v>
      </c>
      <c r="K3291" t="n">
        <v>0</v>
      </c>
      <c r="L3291" t="n">
        <v>0</v>
      </c>
      <c r="M3291" t="n">
        <v>0</v>
      </c>
      <c r="N3291" t="n">
        <v>0</v>
      </c>
      <c r="O3291" t="n">
        <v>0</v>
      </c>
      <c r="P3291" t="n">
        <v>0</v>
      </c>
      <c r="Q3291" t="n">
        <v>0</v>
      </c>
      <c r="R3291" s="2" t="inlineStr"/>
    </row>
    <row r="3292" ht="15" customHeight="1">
      <c r="A3292" t="inlineStr">
        <is>
          <t>A 53035-2020</t>
        </is>
      </c>
      <c r="B3292" s="1" t="n">
        <v>44120</v>
      </c>
      <c r="C3292" s="1" t="n">
        <v>45225</v>
      </c>
      <c r="D3292" t="inlineStr">
        <is>
          <t>JÄMTLANDS LÄN</t>
        </is>
      </c>
      <c r="E3292" t="inlineStr">
        <is>
          <t>STRÖMSUND</t>
        </is>
      </c>
      <c r="F3292" t="inlineStr">
        <is>
          <t>Holmen skog AB</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53072-2020</t>
        </is>
      </c>
      <c r="B3293" s="1" t="n">
        <v>44120</v>
      </c>
      <c r="C3293" s="1" t="n">
        <v>45225</v>
      </c>
      <c r="D3293" t="inlineStr">
        <is>
          <t>JÄMTLANDS LÄN</t>
        </is>
      </c>
      <c r="E3293" t="inlineStr">
        <is>
          <t>STRÖMSUND</t>
        </is>
      </c>
      <c r="F3293" t="inlineStr">
        <is>
          <t>Holmen skog AB</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53176-2020</t>
        </is>
      </c>
      <c r="B3294" s="1" t="n">
        <v>44120</v>
      </c>
      <c r="C3294" s="1" t="n">
        <v>45225</v>
      </c>
      <c r="D3294" t="inlineStr">
        <is>
          <t>JÄMTLANDS LÄN</t>
        </is>
      </c>
      <c r="E3294" t="inlineStr">
        <is>
          <t>BRÄCKE</t>
        </is>
      </c>
      <c r="F3294" t="inlineStr">
        <is>
          <t>SCA</t>
        </is>
      </c>
      <c r="G3294" t="n">
        <v>9.800000000000001</v>
      </c>
      <c r="H3294" t="n">
        <v>0</v>
      </c>
      <c r="I3294" t="n">
        <v>0</v>
      </c>
      <c r="J3294" t="n">
        <v>0</v>
      </c>
      <c r="K3294" t="n">
        <v>0</v>
      </c>
      <c r="L3294" t="n">
        <v>0</v>
      </c>
      <c r="M3294" t="n">
        <v>0</v>
      </c>
      <c r="N3294" t="n">
        <v>0</v>
      </c>
      <c r="O3294" t="n">
        <v>0</v>
      </c>
      <c r="P3294" t="n">
        <v>0</v>
      </c>
      <c r="Q3294" t="n">
        <v>0</v>
      </c>
      <c r="R3294" s="2" t="inlineStr"/>
    </row>
    <row r="3295" ht="15" customHeight="1">
      <c r="A3295" t="inlineStr">
        <is>
          <t>A 53241-2020</t>
        </is>
      </c>
      <c r="B3295" s="1" t="n">
        <v>44123</v>
      </c>
      <c r="C3295" s="1" t="n">
        <v>45225</v>
      </c>
      <c r="D3295" t="inlineStr">
        <is>
          <t>JÄMTLANDS LÄN</t>
        </is>
      </c>
      <c r="E3295" t="inlineStr">
        <is>
          <t>KROKOM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53293-2020</t>
        </is>
      </c>
      <c r="B3296" s="1" t="n">
        <v>44123</v>
      </c>
      <c r="C3296" s="1" t="n">
        <v>45225</v>
      </c>
      <c r="D3296" t="inlineStr">
        <is>
          <t>JÄMTLANDS LÄN</t>
        </is>
      </c>
      <c r="E3296" t="inlineStr">
        <is>
          <t>STRÖMSUND</t>
        </is>
      </c>
      <c r="F3296" t="inlineStr">
        <is>
          <t>Holmen skog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53902-2020</t>
        </is>
      </c>
      <c r="B3297" s="1" t="n">
        <v>44123</v>
      </c>
      <c r="C3297" s="1" t="n">
        <v>45225</v>
      </c>
      <c r="D3297" t="inlineStr">
        <is>
          <t>JÄMTLANDS LÄN</t>
        </is>
      </c>
      <c r="E3297" t="inlineStr">
        <is>
          <t>BERG</t>
        </is>
      </c>
      <c r="G3297" t="n">
        <v>22.5</v>
      </c>
      <c r="H3297" t="n">
        <v>0</v>
      </c>
      <c r="I3297" t="n">
        <v>0</v>
      </c>
      <c r="J3297" t="n">
        <v>0</v>
      </c>
      <c r="K3297" t="n">
        <v>0</v>
      </c>
      <c r="L3297" t="n">
        <v>0</v>
      </c>
      <c r="M3297" t="n">
        <v>0</v>
      </c>
      <c r="N3297" t="n">
        <v>0</v>
      </c>
      <c r="O3297" t="n">
        <v>0</v>
      </c>
      <c r="P3297" t="n">
        <v>0</v>
      </c>
      <c r="Q3297" t="n">
        <v>0</v>
      </c>
      <c r="R3297" s="2" t="inlineStr"/>
    </row>
    <row r="3298" ht="15" customHeight="1">
      <c r="A3298" t="inlineStr">
        <is>
          <t>A 53323-2020</t>
        </is>
      </c>
      <c r="B3298" s="1" t="n">
        <v>44123</v>
      </c>
      <c r="C3298" s="1" t="n">
        <v>45225</v>
      </c>
      <c r="D3298" t="inlineStr">
        <is>
          <t>JÄMTLANDS LÄN</t>
        </is>
      </c>
      <c r="E3298" t="inlineStr">
        <is>
          <t>ÖSTERSUND</t>
        </is>
      </c>
      <c r="F3298" t="inlineStr">
        <is>
          <t>Övriga Aktiebolag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53501-2020</t>
        </is>
      </c>
      <c r="B3299" s="1" t="n">
        <v>44123</v>
      </c>
      <c r="C3299" s="1" t="n">
        <v>45225</v>
      </c>
      <c r="D3299" t="inlineStr">
        <is>
          <t>JÄMTLANDS LÄN</t>
        </is>
      </c>
      <c r="E3299" t="inlineStr">
        <is>
          <t>KROKOM</t>
        </is>
      </c>
      <c r="F3299" t="inlineStr">
        <is>
          <t>SCA</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53886-2020</t>
        </is>
      </c>
      <c r="B3300" s="1" t="n">
        <v>44123</v>
      </c>
      <c r="C3300" s="1" t="n">
        <v>45225</v>
      </c>
      <c r="D3300" t="inlineStr">
        <is>
          <t>JÄMTLANDS LÄN</t>
        </is>
      </c>
      <c r="E3300" t="inlineStr">
        <is>
          <t>BERG</t>
        </is>
      </c>
      <c r="G3300" t="n">
        <v>8.800000000000001</v>
      </c>
      <c r="H3300" t="n">
        <v>0</v>
      </c>
      <c r="I3300" t="n">
        <v>0</v>
      </c>
      <c r="J3300" t="n">
        <v>0</v>
      </c>
      <c r="K3300" t="n">
        <v>0</v>
      </c>
      <c r="L3300" t="n">
        <v>0</v>
      </c>
      <c r="M3300" t="n">
        <v>0</v>
      </c>
      <c r="N3300" t="n">
        <v>0</v>
      </c>
      <c r="O3300" t="n">
        <v>0</v>
      </c>
      <c r="P3300" t="n">
        <v>0</v>
      </c>
      <c r="Q3300" t="n">
        <v>0</v>
      </c>
      <c r="R3300" s="2" t="inlineStr"/>
    </row>
    <row r="3301" ht="15" customHeight="1">
      <c r="A3301" t="inlineStr">
        <is>
          <t>A 53500-2020</t>
        </is>
      </c>
      <c r="B3301" s="1" t="n">
        <v>44123</v>
      </c>
      <c r="C3301" s="1" t="n">
        <v>45225</v>
      </c>
      <c r="D3301" t="inlineStr">
        <is>
          <t>JÄMTLANDS LÄN</t>
        </is>
      </c>
      <c r="E3301" t="inlineStr">
        <is>
          <t>KROKOM</t>
        </is>
      </c>
      <c r="F3301" t="inlineStr">
        <is>
          <t>SCA</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53877-2020</t>
        </is>
      </c>
      <c r="B3302" s="1" t="n">
        <v>44123</v>
      </c>
      <c r="C3302" s="1" t="n">
        <v>45225</v>
      </c>
      <c r="D3302" t="inlineStr">
        <is>
          <t>JÄMTLANDS LÄN</t>
        </is>
      </c>
      <c r="E3302" t="inlineStr">
        <is>
          <t>BERG</t>
        </is>
      </c>
      <c r="G3302" t="n">
        <v>32.8</v>
      </c>
      <c r="H3302" t="n">
        <v>0</v>
      </c>
      <c r="I3302" t="n">
        <v>0</v>
      </c>
      <c r="J3302" t="n">
        <v>0</v>
      </c>
      <c r="K3302" t="n">
        <v>0</v>
      </c>
      <c r="L3302" t="n">
        <v>0</v>
      </c>
      <c r="M3302" t="n">
        <v>0</v>
      </c>
      <c r="N3302" t="n">
        <v>0</v>
      </c>
      <c r="O3302" t="n">
        <v>0</v>
      </c>
      <c r="P3302" t="n">
        <v>0</v>
      </c>
      <c r="Q3302" t="n">
        <v>0</v>
      </c>
      <c r="R3302" s="2" t="inlineStr"/>
    </row>
    <row r="3303" ht="15" customHeight="1">
      <c r="A3303" t="inlineStr">
        <is>
          <t>A 53958-2020</t>
        </is>
      </c>
      <c r="B3303" s="1" t="n">
        <v>44123</v>
      </c>
      <c r="C3303" s="1" t="n">
        <v>45225</v>
      </c>
      <c r="D3303" t="inlineStr">
        <is>
          <t>JÄMTLANDS LÄN</t>
        </is>
      </c>
      <c r="E3303" t="inlineStr">
        <is>
          <t>BERG</t>
        </is>
      </c>
      <c r="G3303" t="n">
        <v>27.9</v>
      </c>
      <c r="H3303" t="n">
        <v>0</v>
      </c>
      <c r="I3303" t="n">
        <v>0</v>
      </c>
      <c r="J3303" t="n">
        <v>0</v>
      </c>
      <c r="K3303" t="n">
        <v>0</v>
      </c>
      <c r="L3303" t="n">
        <v>0</v>
      </c>
      <c r="M3303" t="n">
        <v>0</v>
      </c>
      <c r="N3303" t="n">
        <v>0</v>
      </c>
      <c r="O3303" t="n">
        <v>0</v>
      </c>
      <c r="P3303" t="n">
        <v>0</v>
      </c>
      <c r="Q3303" t="n">
        <v>0</v>
      </c>
      <c r="R3303" s="2" t="inlineStr"/>
    </row>
    <row r="3304" ht="15" customHeight="1">
      <c r="A3304" t="inlineStr">
        <is>
          <t>A 53499-2020</t>
        </is>
      </c>
      <c r="B3304" s="1" t="n">
        <v>44123</v>
      </c>
      <c r="C3304" s="1" t="n">
        <v>45225</v>
      </c>
      <c r="D3304" t="inlineStr">
        <is>
          <t>JÄMTLANDS LÄN</t>
        </is>
      </c>
      <c r="E3304" t="inlineStr">
        <is>
          <t>KROKOM</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53950-2020</t>
        </is>
      </c>
      <c r="B3305" s="1" t="n">
        <v>44123</v>
      </c>
      <c r="C3305" s="1" t="n">
        <v>45225</v>
      </c>
      <c r="D3305" t="inlineStr">
        <is>
          <t>JÄMTLANDS LÄN</t>
        </is>
      </c>
      <c r="E3305" t="inlineStr">
        <is>
          <t>BERG</t>
        </is>
      </c>
      <c r="G3305" t="n">
        <v>11.8</v>
      </c>
      <c r="H3305" t="n">
        <v>0</v>
      </c>
      <c r="I3305" t="n">
        <v>0</v>
      </c>
      <c r="J3305" t="n">
        <v>0</v>
      </c>
      <c r="K3305" t="n">
        <v>0</v>
      </c>
      <c r="L3305" t="n">
        <v>0</v>
      </c>
      <c r="M3305" t="n">
        <v>0</v>
      </c>
      <c r="N3305" t="n">
        <v>0</v>
      </c>
      <c r="O3305" t="n">
        <v>0</v>
      </c>
      <c r="P3305" t="n">
        <v>0</v>
      </c>
      <c r="Q3305" t="n">
        <v>0</v>
      </c>
      <c r="R3305" s="2" t="inlineStr"/>
    </row>
    <row r="3306" ht="15" customHeight="1">
      <c r="A3306" t="inlineStr">
        <is>
          <t>A 53522-2020</t>
        </is>
      </c>
      <c r="B3306" s="1" t="n">
        <v>44124</v>
      </c>
      <c r="C3306" s="1" t="n">
        <v>45225</v>
      </c>
      <c r="D3306" t="inlineStr">
        <is>
          <t>JÄMTLANDS LÄN</t>
        </is>
      </c>
      <c r="E3306" t="inlineStr">
        <is>
          <t>RAGUNDA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53826-2020</t>
        </is>
      </c>
      <c r="B3307" s="1" t="n">
        <v>44124</v>
      </c>
      <c r="C3307" s="1" t="n">
        <v>45225</v>
      </c>
      <c r="D3307" t="inlineStr">
        <is>
          <t>JÄMTLANDS LÄN</t>
        </is>
      </c>
      <c r="E3307" t="inlineStr">
        <is>
          <t>BRÄCKE</t>
        </is>
      </c>
      <c r="F3307" t="inlineStr">
        <is>
          <t>SCA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53839-2020</t>
        </is>
      </c>
      <c r="B3308" s="1" t="n">
        <v>44124</v>
      </c>
      <c r="C3308" s="1" t="n">
        <v>45225</v>
      </c>
      <c r="D3308" t="inlineStr">
        <is>
          <t>JÄMTLANDS LÄN</t>
        </is>
      </c>
      <c r="E3308" t="inlineStr">
        <is>
          <t>BRÄCKE</t>
        </is>
      </c>
      <c r="F3308" t="inlineStr">
        <is>
          <t>SCA</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53967-2020</t>
        </is>
      </c>
      <c r="B3309" s="1" t="n">
        <v>44125</v>
      </c>
      <c r="C3309" s="1" t="n">
        <v>45225</v>
      </c>
      <c r="D3309" t="inlineStr">
        <is>
          <t>JÄMTLANDS LÄN</t>
        </is>
      </c>
      <c r="E3309" t="inlineStr">
        <is>
          <t>ÖSTERSUND</t>
        </is>
      </c>
      <c r="G3309" t="n">
        <v>25.8</v>
      </c>
      <c r="H3309" t="n">
        <v>0</v>
      </c>
      <c r="I3309" t="n">
        <v>0</v>
      </c>
      <c r="J3309" t="n">
        <v>0</v>
      </c>
      <c r="K3309" t="n">
        <v>0</v>
      </c>
      <c r="L3309" t="n">
        <v>0</v>
      </c>
      <c r="M3309" t="n">
        <v>0</v>
      </c>
      <c r="N3309" t="n">
        <v>0</v>
      </c>
      <c r="O3309" t="n">
        <v>0</v>
      </c>
      <c r="P3309" t="n">
        <v>0</v>
      </c>
      <c r="Q3309" t="n">
        <v>0</v>
      </c>
      <c r="R3309" s="2" t="inlineStr"/>
    </row>
    <row r="3310" ht="15" customHeight="1">
      <c r="A3310" t="inlineStr">
        <is>
          <t>A 54015-2020</t>
        </is>
      </c>
      <c r="B3310" s="1" t="n">
        <v>44125</v>
      </c>
      <c r="C3310" s="1" t="n">
        <v>45225</v>
      </c>
      <c r="D3310" t="inlineStr">
        <is>
          <t>JÄMTLANDS LÄN</t>
        </is>
      </c>
      <c r="E3310" t="inlineStr">
        <is>
          <t>ÅRE</t>
        </is>
      </c>
      <c r="F3310" t="inlineStr">
        <is>
          <t>Övriga Aktiebolag</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54481-2020</t>
        </is>
      </c>
      <c r="B3311" s="1" t="n">
        <v>44126</v>
      </c>
      <c r="C3311" s="1" t="n">
        <v>45225</v>
      </c>
      <c r="D3311" t="inlineStr">
        <is>
          <t>JÄMTLANDS LÄN</t>
        </is>
      </c>
      <c r="E3311" t="inlineStr">
        <is>
          <t>HÄRJEDALEN</t>
        </is>
      </c>
      <c r="F3311" t="inlineStr">
        <is>
          <t>Sveaskog</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54539-2020</t>
        </is>
      </c>
      <c r="B3312" s="1" t="n">
        <v>44126</v>
      </c>
      <c r="C3312" s="1" t="n">
        <v>45225</v>
      </c>
      <c r="D3312" t="inlineStr">
        <is>
          <t>JÄMTLANDS LÄN</t>
        </is>
      </c>
      <c r="E3312" t="inlineStr">
        <is>
          <t>ÖSTERSUND</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54844-2020</t>
        </is>
      </c>
      <c r="B3313" s="1" t="n">
        <v>44126</v>
      </c>
      <c r="C3313" s="1" t="n">
        <v>45225</v>
      </c>
      <c r="D3313" t="inlineStr">
        <is>
          <t>JÄMTLANDS LÄN</t>
        </is>
      </c>
      <c r="E3313" t="inlineStr">
        <is>
          <t>ÖSTERSUND</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54580-2020</t>
        </is>
      </c>
      <c r="B3314" s="1" t="n">
        <v>44126</v>
      </c>
      <c r="C3314" s="1" t="n">
        <v>45225</v>
      </c>
      <c r="D3314" t="inlineStr">
        <is>
          <t>JÄMTLANDS LÄN</t>
        </is>
      </c>
      <c r="E3314" t="inlineStr">
        <is>
          <t>RAGUNDA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54575-2020</t>
        </is>
      </c>
      <c r="B3315" s="1" t="n">
        <v>44126</v>
      </c>
      <c r="C3315" s="1" t="n">
        <v>45225</v>
      </c>
      <c r="D3315" t="inlineStr">
        <is>
          <t>JÄMTLANDS LÄN</t>
        </is>
      </c>
      <c r="E3315" t="inlineStr">
        <is>
          <t>KROKOM</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54593-2020</t>
        </is>
      </c>
      <c r="B3316" s="1" t="n">
        <v>44126</v>
      </c>
      <c r="C3316" s="1" t="n">
        <v>45225</v>
      </c>
      <c r="D3316" t="inlineStr">
        <is>
          <t>JÄMTLANDS LÄN</t>
        </is>
      </c>
      <c r="E3316" t="inlineStr">
        <is>
          <t>HÄRJEDALEN</t>
        </is>
      </c>
      <c r="G3316" t="n">
        <v>6.5</v>
      </c>
      <c r="H3316" t="n">
        <v>0</v>
      </c>
      <c r="I3316" t="n">
        <v>0</v>
      </c>
      <c r="J3316" t="n">
        <v>0</v>
      </c>
      <c r="K3316" t="n">
        <v>0</v>
      </c>
      <c r="L3316" t="n">
        <v>0</v>
      </c>
      <c r="M3316" t="n">
        <v>0</v>
      </c>
      <c r="N3316" t="n">
        <v>0</v>
      </c>
      <c r="O3316" t="n">
        <v>0</v>
      </c>
      <c r="P3316" t="n">
        <v>0</v>
      </c>
      <c r="Q3316" t="n">
        <v>0</v>
      </c>
      <c r="R3316" s="2" t="inlineStr"/>
    </row>
    <row r="3317" ht="15" customHeight="1">
      <c r="A3317" t="inlineStr">
        <is>
          <t>A 54511-2020</t>
        </is>
      </c>
      <c r="B3317" s="1" t="n">
        <v>44126</v>
      </c>
      <c r="C3317" s="1" t="n">
        <v>45225</v>
      </c>
      <c r="D3317" t="inlineStr">
        <is>
          <t>JÄMTLANDS LÄN</t>
        </is>
      </c>
      <c r="E3317" t="inlineStr">
        <is>
          <t>BERG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54537-2020</t>
        </is>
      </c>
      <c r="B3318" s="1" t="n">
        <v>44126</v>
      </c>
      <c r="C3318" s="1" t="n">
        <v>45225</v>
      </c>
      <c r="D3318" t="inlineStr">
        <is>
          <t>JÄMTLANDS LÄN</t>
        </is>
      </c>
      <c r="E3318" t="inlineStr">
        <is>
          <t>HÄRJEDALEN</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54587-2020</t>
        </is>
      </c>
      <c r="B3319" s="1" t="n">
        <v>44126</v>
      </c>
      <c r="C3319" s="1" t="n">
        <v>45225</v>
      </c>
      <c r="D3319" t="inlineStr">
        <is>
          <t>JÄMTLANDS LÄN</t>
        </is>
      </c>
      <c r="E3319" t="inlineStr">
        <is>
          <t>BRÄCKE</t>
        </is>
      </c>
      <c r="F3319" t="inlineStr">
        <is>
          <t>SCA</t>
        </is>
      </c>
      <c r="G3319" t="n">
        <v>24.9</v>
      </c>
      <c r="H3319" t="n">
        <v>0</v>
      </c>
      <c r="I3319" t="n">
        <v>0</v>
      </c>
      <c r="J3319" t="n">
        <v>0</v>
      </c>
      <c r="K3319" t="n">
        <v>0</v>
      </c>
      <c r="L3319" t="n">
        <v>0</v>
      </c>
      <c r="M3319" t="n">
        <v>0</v>
      </c>
      <c r="N3319" t="n">
        <v>0</v>
      </c>
      <c r="O3319" t="n">
        <v>0</v>
      </c>
      <c r="P3319" t="n">
        <v>0</v>
      </c>
      <c r="Q3319" t="n">
        <v>0</v>
      </c>
      <c r="R3319" s="2" t="inlineStr"/>
    </row>
    <row r="3320" ht="15" customHeight="1">
      <c r="A3320" t="inlineStr">
        <is>
          <t>A 54716-2020</t>
        </is>
      </c>
      <c r="B3320" s="1" t="n">
        <v>44127</v>
      </c>
      <c r="C3320" s="1" t="n">
        <v>45225</v>
      </c>
      <c r="D3320" t="inlineStr">
        <is>
          <t>JÄMTLANDS LÄN</t>
        </is>
      </c>
      <c r="E3320" t="inlineStr">
        <is>
          <t>HÄRJEDALEN</t>
        </is>
      </c>
      <c r="F3320" t="inlineStr">
        <is>
          <t>Kyrkan</t>
        </is>
      </c>
      <c r="G3320" t="n">
        <v>21.3</v>
      </c>
      <c r="H3320" t="n">
        <v>0</v>
      </c>
      <c r="I3320" t="n">
        <v>0</v>
      </c>
      <c r="J3320" t="n">
        <v>0</v>
      </c>
      <c r="K3320" t="n">
        <v>0</v>
      </c>
      <c r="L3320" t="n">
        <v>0</v>
      </c>
      <c r="M3320" t="n">
        <v>0</v>
      </c>
      <c r="N3320" t="n">
        <v>0</v>
      </c>
      <c r="O3320" t="n">
        <v>0</v>
      </c>
      <c r="P3320" t="n">
        <v>0</v>
      </c>
      <c r="Q3320" t="n">
        <v>0</v>
      </c>
      <c r="R3320" s="2" t="inlineStr"/>
    </row>
    <row r="3321" ht="15" customHeight="1">
      <c r="A3321" t="inlineStr">
        <is>
          <t>A 54944-2020</t>
        </is>
      </c>
      <c r="B3321" s="1" t="n">
        <v>44129</v>
      </c>
      <c r="C3321" s="1" t="n">
        <v>45225</v>
      </c>
      <c r="D3321" t="inlineStr">
        <is>
          <t>JÄMTLANDS LÄN</t>
        </is>
      </c>
      <c r="E3321" t="inlineStr">
        <is>
          <t>ÅRE</t>
        </is>
      </c>
      <c r="G3321" t="n">
        <v>0.3</v>
      </c>
      <c r="H3321" t="n">
        <v>0</v>
      </c>
      <c r="I3321" t="n">
        <v>0</v>
      </c>
      <c r="J3321" t="n">
        <v>0</v>
      </c>
      <c r="K3321" t="n">
        <v>0</v>
      </c>
      <c r="L3321" t="n">
        <v>0</v>
      </c>
      <c r="M3321" t="n">
        <v>0</v>
      </c>
      <c r="N3321" t="n">
        <v>0</v>
      </c>
      <c r="O3321" t="n">
        <v>0</v>
      </c>
      <c r="P3321" t="n">
        <v>0</v>
      </c>
      <c r="Q3321" t="n">
        <v>0</v>
      </c>
      <c r="R3321" s="2" t="inlineStr"/>
    </row>
    <row r="3322" ht="15" customHeight="1">
      <c r="A3322" t="inlineStr">
        <is>
          <t>A 54945-2020</t>
        </is>
      </c>
      <c r="B3322" s="1" t="n">
        <v>44129</v>
      </c>
      <c r="C3322" s="1" t="n">
        <v>45225</v>
      </c>
      <c r="D3322" t="inlineStr">
        <is>
          <t>JÄMTLANDS LÄN</t>
        </is>
      </c>
      <c r="E3322" t="inlineStr">
        <is>
          <t>ÅRE</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55311-2020</t>
        </is>
      </c>
      <c r="B3323" s="1" t="n">
        <v>44130</v>
      </c>
      <c r="C3323" s="1" t="n">
        <v>45225</v>
      </c>
      <c r="D3323" t="inlineStr">
        <is>
          <t>JÄMTLANDS LÄN</t>
        </is>
      </c>
      <c r="E3323" t="inlineStr">
        <is>
          <t>BERG</t>
        </is>
      </c>
      <c r="F3323" t="inlineStr">
        <is>
          <t>SCA</t>
        </is>
      </c>
      <c r="G3323" t="n">
        <v>3.7</v>
      </c>
      <c r="H3323" t="n">
        <v>0</v>
      </c>
      <c r="I3323" t="n">
        <v>0</v>
      </c>
      <c r="J3323" t="n">
        <v>0</v>
      </c>
      <c r="K3323" t="n">
        <v>0</v>
      </c>
      <c r="L3323" t="n">
        <v>0</v>
      </c>
      <c r="M3323" t="n">
        <v>0</v>
      </c>
      <c r="N3323" t="n">
        <v>0</v>
      </c>
      <c r="O3323" t="n">
        <v>0</v>
      </c>
      <c r="P3323" t="n">
        <v>0</v>
      </c>
      <c r="Q3323" t="n">
        <v>0</v>
      </c>
      <c r="R3323" s="2" t="inlineStr"/>
    </row>
    <row r="3324" ht="15" customHeight="1">
      <c r="A3324" t="inlineStr">
        <is>
          <t>A 55340-2020</t>
        </is>
      </c>
      <c r="B3324" s="1" t="n">
        <v>44130</v>
      </c>
      <c r="C3324" s="1" t="n">
        <v>45225</v>
      </c>
      <c r="D3324" t="inlineStr">
        <is>
          <t>JÄMTLANDS LÄN</t>
        </is>
      </c>
      <c r="E3324" t="inlineStr">
        <is>
          <t>BRÄCKE</t>
        </is>
      </c>
      <c r="F3324" t="inlineStr">
        <is>
          <t>SCA</t>
        </is>
      </c>
      <c r="G3324" t="n">
        <v>13.5</v>
      </c>
      <c r="H3324" t="n">
        <v>0</v>
      </c>
      <c r="I3324" t="n">
        <v>0</v>
      </c>
      <c r="J3324" t="n">
        <v>0</v>
      </c>
      <c r="K3324" t="n">
        <v>0</v>
      </c>
      <c r="L3324" t="n">
        <v>0</v>
      </c>
      <c r="M3324" t="n">
        <v>0</v>
      </c>
      <c r="N3324" t="n">
        <v>0</v>
      </c>
      <c r="O3324" t="n">
        <v>0</v>
      </c>
      <c r="P3324" t="n">
        <v>0</v>
      </c>
      <c r="Q3324" t="n">
        <v>0</v>
      </c>
      <c r="R3324" s="2" t="inlineStr"/>
    </row>
    <row r="3325" ht="15" customHeight="1">
      <c r="A3325" t="inlineStr">
        <is>
          <t>A 55342-2020</t>
        </is>
      </c>
      <c r="B3325" s="1" t="n">
        <v>44130</v>
      </c>
      <c r="C3325" s="1" t="n">
        <v>45225</v>
      </c>
      <c r="D3325" t="inlineStr">
        <is>
          <t>JÄMTLANDS LÄN</t>
        </is>
      </c>
      <c r="E3325" t="inlineStr">
        <is>
          <t>STRÖMSUND</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55655-2020</t>
        </is>
      </c>
      <c r="B3326" s="1" t="n">
        <v>44131</v>
      </c>
      <c r="C3326" s="1" t="n">
        <v>45225</v>
      </c>
      <c r="D3326" t="inlineStr">
        <is>
          <t>JÄMTLANDS LÄN</t>
        </is>
      </c>
      <c r="E3326" t="inlineStr">
        <is>
          <t>BRÄCKE</t>
        </is>
      </c>
      <c r="F3326" t="inlineStr">
        <is>
          <t>SCA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55654-2020</t>
        </is>
      </c>
      <c r="B3327" s="1" t="n">
        <v>44131</v>
      </c>
      <c r="C3327" s="1" t="n">
        <v>45225</v>
      </c>
      <c r="D3327" t="inlineStr">
        <is>
          <t>JÄMTLANDS LÄN</t>
        </is>
      </c>
      <c r="E3327" t="inlineStr">
        <is>
          <t>BRÄCKE</t>
        </is>
      </c>
      <c r="F3327" t="inlineStr">
        <is>
          <t>SCA</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55708-2020</t>
        </is>
      </c>
      <c r="B3328" s="1" t="n">
        <v>44131</v>
      </c>
      <c r="C3328" s="1" t="n">
        <v>45225</v>
      </c>
      <c r="D3328" t="inlineStr">
        <is>
          <t>JÄMTLANDS LÄN</t>
        </is>
      </c>
      <c r="E3328" t="inlineStr">
        <is>
          <t>STRÖMSUND</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55658-2020</t>
        </is>
      </c>
      <c r="B3329" s="1" t="n">
        <v>44131</v>
      </c>
      <c r="C3329" s="1" t="n">
        <v>45225</v>
      </c>
      <c r="D3329" t="inlineStr">
        <is>
          <t>JÄMTLANDS LÄN</t>
        </is>
      </c>
      <c r="E3329" t="inlineStr">
        <is>
          <t>BRÄCKE</t>
        </is>
      </c>
      <c r="F3329" t="inlineStr">
        <is>
          <t>SCA</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55657-2020</t>
        </is>
      </c>
      <c r="B3330" s="1" t="n">
        <v>44131</v>
      </c>
      <c r="C3330" s="1" t="n">
        <v>45225</v>
      </c>
      <c r="D3330" t="inlineStr">
        <is>
          <t>JÄMTLANDS LÄN</t>
        </is>
      </c>
      <c r="E3330" t="inlineStr">
        <is>
          <t>BRÄCKE</t>
        </is>
      </c>
      <c r="F3330" t="inlineStr">
        <is>
          <t>SCA</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55834-2020</t>
        </is>
      </c>
      <c r="B3331" s="1" t="n">
        <v>44132</v>
      </c>
      <c r="C3331" s="1" t="n">
        <v>45225</v>
      </c>
      <c r="D3331" t="inlineStr">
        <is>
          <t>JÄMTLANDS LÄN</t>
        </is>
      </c>
      <c r="E3331" t="inlineStr">
        <is>
          <t>HÄRJEDALEN</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55926-2020</t>
        </is>
      </c>
      <c r="B3332" s="1" t="n">
        <v>44132</v>
      </c>
      <c r="C3332" s="1" t="n">
        <v>45225</v>
      </c>
      <c r="D3332" t="inlineStr">
        <is>
          <t>JÄMTLANDS LÄN</t>
        </is>
      </c>
      <c r="E3332" t="inlineStr">
        <is>
          <t>RAGUNDA</t>
        </is>
      </c>
      <c r="F3332" t="inlineStr">
        <is>
          <t>SCA</t>
        </is>
      </c>
      <c r="G3332" t="n">
        <v>11.5</v>
      </c>
      <c r="H3332" t="n">
        <v>0</v>
      </c>
      <c r="I3332" t="n">
        <v>0</v>
      </c>
      <c r="J3332" t="n">
        <v>0</v>
      </c>
      <c r="K3332" t="n">
        <v>0</v>
      </c>
      <c r="L3332" t="n">
        <v>0</v>
      </c>
      <c r="M3332" t="n">
        <v>0</v>
      </c>
      <c r="N3332" t="n">
        <v>0</v>
      </c>
      <c r="O3332" t="n">
        <v>0</v>
      </c>
      <c r="P3332" t="n">
        <v>0</v>
      </c>
      <c r="Q3332" t="n">
        <v>0</v>
      </c>
      <c r="R3332" s="2" t="inlineStr"/>
    </row>
    <row r="3333" ht="15" customHeight="1">
      <c r="A3333" t="inlineStr">
        <is>
          <t>A 56001-2020</t>
        </is>
      </c>
      <c r="B3333" s="1" t="n">
        <v>44133</v>
      </c>
      <c r="C3333" s="1" t="n">
        <v>45225</v>
      </c>
      <c r="D3333" t="inlineStr">
        <is>
          <t>JÄMTLANDS LÄN</t>
        </is>
      </c>
      <c r="E3333" t="inlineStr">
        <is>
          <t>HÄRJEDALEN</t>
        </is>
      </c>
      <c r="F3333" t="inlineStr">
        <is>
          <t>Holmen skog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56168-2020</t>
        </is>
      </c>
      <c r="B3334" s="1" t="n">
        <v>44133</v>
      </c>
      <c r="C3334" s="1" t="n">
        <v>45225</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56220-2020</t>
        </is>
      </c>
      <c r="B3335" s="1" t="n">
        <v>44133</v>
      </c>
      <c r="C3335" s="1" t="n">
        <v>45225</v>
      </c>
      <c r="D3335" t="inlineStr">
        <is>
          <t>JÄMTLANDS LÄN</t>
        </is>
      </c>
      <c r="E3335" t="inlineStr">
        <is>
          <t>ÖSTERSUND</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56596-2020</t>
        </is>
      </c>
      <c r="B3336" s="1" t="n">
        <v>44133</v>
      </c>
      <c r="C3336" s="1" t="n">
        <v>45225</v>
      </c>
      <c r="D3336" t="inlineStr">
        <is>
          <t>JÄMTLANDS LÄN</t>
        </is>
      </c>
      <c r="E3336" t="inlineStr">
        <is>
          <t>KROKOM</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56203-2020</t>
        </is>
      </c>
      <c r="B3337" s="1" t="n">
        <v>44133</v>
      </c>
      <c r="C3337" s="1" t="n">
        <v>45225</v>
      </c>
      <c r="D3337" t="inlineStr">
        <is>
          <t>JÄMTLANDS LÄN</t>
        </is>
      </c>
      <c r="E3337" t="inlineStr">
        <is>
          <t>KROKOM</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56251-2020</t>
        </is>
      </c>
      <c r="B3338" s="1" t="n">
        <v>44134</v>
      </c>
      <c r="C3338" s="1" t="n">
        <v>45225</v>
      </c>
      <c r="D3338" t="inlineStr">
        <is>
          <t>JÄMTLANDS LÄN</t>
        </is>
      </c>
      <c r="E3338" t="inlineStr">
        <is>
          <t>STRÖMSUND</t>
        </is>
      </c>
      <c r="F3338" t="inlineStr">
        <is>
          <t>Holmen skog AB</t>
        </is>
      </c>
      <c r="G3338" t="n">
        <v>7.3</v>
      </c>
      <c r="H3338" t="n">
        <v>0</v>
      </c>
      <c r="I3338" t="n">
        <v>0</v>
      </c>
      <c r="J3338" t="n">
        <v>0</v>
      </c>
      <c r="K3338" t="n">
        <v>0</v>
      </c>
      <c r="L3338" t="n">
        <v>0</v>
      </c>
      <c r="M3338" t="n">
        <v>0</v>
      </c>
      <c r="N3338" t="n">
        <v>0</v>
      </c>
      <c r="O3338" t="n">
        <v>0</v>
      </c>
      <c r="P3338" t="n">
        <v>0</v>
      </c>
      <c r="Q3338" t="n">
        <v>0</v>
      </c>
      <c r="R3338" s="2" t="inlineStr"/>
    </row>
    <row r="3339" ht="15" customHeight="1">
      <c r="A3339" t="inlineStr">
        <is>
          <t>A 56290-2020</t>
        </is>
      </c>
      <c r="B3339" s="1" t="n">
        <v>44134</v>
      </c>
      <c r="C3339" s="1" t="n">
        <v>45225</v>
      </c>
      <c r="D3339" t="inlineStr">
        <is>
          <t>JÄMTLANDS LÄN</t>
        </is>
      </c>
      <c r="E3339" t="inlineStr">
        <is>
          <t>STRÖMSUND</t>
        </is>
      </c>
      <c r="F3339" t="inlineStr">
        <is>
          <t>Holmen skog AB</t>
        </is>
      </c>
      <c r="G3339" t="n">
        <v>8.800000000000001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56339-2020</t>
        </is>
      </c>
      <c r="B3340" s="1" t="n">
        <v>44134</v>
      </c>
      <c r="C3340" s="1" t="n">
        <v>45225</v>
      </c>
      <c r="D3340" t="inlineStr">
        <is>
          <t>JÄMTLANDS LÄN</t>
        </is>
      </c>
      <c r="E3340" t="inlineStr">
        <is>
          <t>RAGUNDA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56352-2020</t>
        </is>
      </c>
      <c r="B3341" s="1" t="n">
        <v>44135</v>
      </c>
      <c r="C3341" s="1" t="n">
        <v>45225</v>
      </c>
      <c r="D3341" t="inlineStr">
        <is>
          <t>JÄMTLANDS LÄN</t>
        </is>
      </c>
      <c r="E3341" t="inlineStr">
        <is>
          <t>ÅRE</t>
        </is>
      </c>
      <c r="G3341" t="n">
        <v>95.09999999999999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56486-2020</t>
        </is>
      </c>
      <c r="B3342" s="1" t="n">
        <v>44137</v>
      </c>
      <c r="C3342" s="1" t="n">
        <v>45225</v>
      </c>
      <c r="D3342" t="inlineStr">
        <is>
          <t>JÄMTLANDS LÄN</t>
        </is>
      </c>
      <c r="E3342" t="inlineStr">
        <is>
          <t>ÖSTERSUND</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56759-2020</t>
        </is>
      </c>
      <c r="B3343" s="1" t="n">
        <v>44137</v>
      </c>
      <c r="C3343" s="1" t="n">
        <v>45225</v>
      </c>
      <c r="D3343" t="inlineStr">
        <is>
          <t>JÄMTLANDS LÄN</t>
        </is>
      </c>
      <c r="E3343" t="inlineStr">
        <is>
          <t>BRÄCKE</t>
        </is>
      </c>
      <c r="F3343" t="inlineStr">
        <is>
          <t>SCA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56774-2020</t>
        </is>
      </c>
      <c r="B3344" s="1" t="n">
        <v>44137</v>
      </c>
      <c r="C3344" s="1" t="n">
        <v>45225</v>
      </c>
      <c r="D3344" t="inlineStr">
        <is>
          <t>JÄMTLANDS LÄN</t>
        </is>
      </c>
      <c r="E3344" t="inlineStr">
        <is>
          <t>BRÄCKE</t>
        </is>
      </c>
      <c r="F3344" t="inlineStr">
        <is>
          <t>SCA</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56780-2020</t>
        </is>
      </c>
      <c r="B3345" s="1" t="n">
        <v>44137</v>
      </c>
      <c r="C3345" s="1" t="n">
        <v>45225</v>
      </c>
      <c r="D3345" t="inlineStr">
        <is>
          <t>JÄMTLANDS LÄN</t>
        </is>
      </c>
      <c r="E3345" t="inlineStr">
        <is>
          <t>BRÄCKE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56642-2020</t>
        </is>
      </c>
      <c r="B3346" s="1" t="n">
        <v>44137</v>
      </c>
      <c r="C3346" s="1" t="n">
        <v>45225</v>
      </c>
      <c r="D3346" t="inlineStr">
        <is>
          <t>JÄMTLANDS LÄN</t>
        </is>
      </c>
      <c r="E3346" t="inlineStr">
        <is>
          <t>ÖSTERSUND</t>
        </is>
      </c>
      <c r="F3346" t="inlineStr">
        <is>
          <t>Övriga Aktiebolag</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56760-2020</t>
        </is>
      </c>
      <c r="B3347" s="1" t="n">
        <v>44137</v>
      </c>
      <c r="C3347" s="1" t="n">
        <v>45225</v>
      </c>
      <c r="D3347" t="inlineStr">
        <is>
          <t>JÄMTLANDS LÄN</t>
        </is>
      </c>
      <c r="E3347" t="inlineStr">
        <is>
          <t>RAGUNDA</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56776-2020</t>
        </is>
      </c>
      <c r="B3348" s="1" t="n">
        <v>44137</v>
      </c>
      <c r="C3348" s="1" t="n">
        <v>45225</v>
      </c>
      <c r="D3348" t="inlineStr">
        <is>
          <t>JÄMTLANDS LÄN</t>
        </is>
      </c>
      <c r="E3348" t="inlineStr">
        <is>
          <t>BRÄCKE</t>
        </is>
      </c>
      <c r="F3348" t="inlineStr">
        <is>
          <t>SCA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56781-2020</t>
        </is>
      </c>
      <c r="B3349" s="1" t="n">
        <v>44137</v>
      </c>
      <c r="C3349" s="1" t="n">
        <v>45225</v>
      </c>
      <c r="D3349" t="inlineStr">
        <is>
          <t>JÄMTLANDS LÄN</t>
        </is>
      </c>
      <c r="E3349" t="inlineStr">
        <is>
          <t>BRÄCKE</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56416-2020</t>
        </is>
      </c>
      <c r="B3350" s="1" t="n">
        <v>44137</v>
      </c>
      <c r="C3350" s="1" t="n">
        <v>45225</v>
      </c>
      <c r="D3350" t="inlineStr">
        <is>
          <t>JÄMTLANDS LÄN</t>
        </is>
      </c>
      <c r="E3350" t="inlineStr">
        <is>
          <t>BRÄCKE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56777-2020</t>
        </is>
      </c>
      <c r="B3351" s="1" t="n">
        <v>44137</v>
      </c>
      <c r="C3351" s="1" t="n">
        <v>45225</v>
      </c>
      <c r="D3351" t="inlineStr">
        <is>
          <t>JÄMTLANDS LÄN</t>
        </is>
      </c>
      <c r="E3351" t="inlineStr">
        <is>
          <t>BRÄCKE</t>
        </is>
      </c>
      <c r="F3351" t="inlineStr">
        <is>
          <t>SCA</t>
        </is>
      </c>
      <c r="G3351" t="n">
        <v>4.5</v>
      </c>
      <c r="H3351" t="n">
        <v>0</v>
      </c>
      <c r="I3351" t="n">
        <v>0</v>
      </c>
      <c r="J3351" t="n">
        <v>0</v>
      </c>
      <c r="K3351" t="n">
        <v>0</v>
      </c>
      <c r="L3351" t="n">
        <v>0</v>
      </c>
      <c r="M3351" t="n">
        <v>0</v>
      </c>
      <c r="N3351" t="n">
        <v>0</v>
      </c>
      <c r="O3351" t="n">
        <v>0</v>
      </c>
      <c r="P3351" t="n">
        <v>0</v>
      </c>
      <c r="Q3351" t="n">
        <v>0</v>
      </c>
      <c r="R3351" s="2" t="inlineStr"/>
    </row>
    <row r="3352" ht="15" customHeight="1">
      <c r="A3352" t="inlineStr">
        <is>
          <t>A 56782-2020</t>
        </is>
      </c>
      <c r="B3352" s="1" t="n">
        <v>44137</v>
      </c>
      <c r="C3352" s="1" t="n">
        <v>45225</v>
      </c>
      <c r="D3352" t="inlineStr">
        <is>
          <t>JÄMTLANDS LÄN</t>
        </is>
      </c>
      <c r="E3352" t="inlineStr">
        <is>
          <t>BRÄCKE</t>
        </is>
      </c>
      <c r="F3352" t="inlineStr">
        <is>
          <t>SCA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56966-2020</t>
        </is>
      </c>
      <c r="B3353" s="1" t="n">
        <v>44137</v>
      </c>
      <c r="C3353" s="1" t="n">
        <v>45225</v>
      </c>
      <c r="D3353" t="inlineStr">
        <is>
          <t>JÄMTLANDS LÄN</t>
        </is>
      </c>
      <c r="E3353" t="inlineStr">
        <is>
          <t>STRÖMSUND</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56493-2020</t>
        </is>
      </c>
      <c r="B3354" s="1" t="n">
        <v>44137</v>
      </c>
      <c r="C3354" s="1" t="n">
        <v>45225</v>
      </c>
      <c r="D3354" t="inlineStr">
        <is>
          <t>JÄMTLANDS LÄN</t>
        </is>
      </c>
      <c r="E3354" t="inlineStr">
        <is>
          <t>STRÖMSUND</t>
        </is>
      </c>
      <c r="F3354" t="inlineStr">
        <is>
          <t>Holmen skog AB</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56598-2020</t>
        </is>
      </c>
      <c r="B3355" s="1" t="n">
        <v>44137</v>
      </c>
      <c r="C3355" s="1" t="n">
        <v>45225</v>
      </c>
      <c r="D3355" t="inlineStr">
        <is>
          <t>JÄMTLANDS LÄN</t>
        </is>
      </c>
      <c r="E3355" t="inlineStr">
        <is>
          <t>BRÄCKE</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56636-2020</t>
        </is>
      </c>
      <c r="B3356" s="1" t="n">
        <v>44137</v>
      </c>
      <c r="C3356" s="1" t="n">
        <v>45225</v>
      </c>
      <c r="D3356" t="inlineStr">
        <is>
          <t>JÄMTLANDS LÄN</t>
        </is>
      </c>
      <c r="E3356" t="inlineStr">
        <is>
          <t>ÖSTERSUND</t>
        </is>
      </c>
      <c r="F3356" t="inlineStr">
        <is>
          <t>Övriga Aktiebolag</t>
        </is>
      </c>
      <c r="G3356" t="n">
        <v>16.2</v>
      </c>
      <c r="H3356" t="n">
        <v>0</v>
      </c>
      <c r="I3356" t="n">
        <v>0</v>
      </c>
      <c r="J3356" t="n">
        <v>0</v>
      </c>
      <c r="K3356" t="n">
        <v>0</v>
      </c>
      <c r="L3356" t="n">
        <v>0</v>
      </c>
      <c r="M3356" t="n">
        <v>0</v>
      </c>
      <c r="N3356" t="n">
        <v>0</v>
      </c>
      <c r="O3356" t="n">
        <v>0</v>
      </c>
      <c r="P3356" t="n">
        <v>0</v>
      </c>
      <c r="Q3356" t="n">
        <v>0</v>
      </c>
      <c r="R3356" s="2" t="inlineStr"/>
    </row>
    <row r="3357" ht="15" customHeight="1">
      <c r="A3357" t="inlineStr">
        <is>
          <t>A 56758-2020</t>
        </is>
      </c>
      <c r="B3357" s="1" t="n">
        <v>44137</v>
      </c>
      <c r="C3357" s="1" t="n">
        <v>45225</v>
      </c>
      <c r="D3357" t="inlineStr">
        <is>
          <t>JÄMTLANDS LÄN</t>
        </is>
      </c>
      <c r="E3357" t="inlineStr">
        <is>
          <t>BRÄCKE</t>
        </is>
      </c>
      <c r="F3357" t="inlineStr">
        <is>
          <t>SCA</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56773-2020</t>
        </is>
      </c>
      <c r="B3358" s="1" t="n">
        <v>44137</v>
      </c>
      <c r="C3358" s="1" t="n">
        <v>45225</v>
      </c>
      <c r="D3358" t="inlineStr">
        <is>
          <t>JÄMTLANDS LÄN</t>
        </is>
      </c>
      <c r="E3358" t="inlineStr">
        <is>
          <t>BRÄCKE</t>
        </is>
      </c>
      <c r="F3358" t="inlineStr">
        <is>
          <t>SCA</t>
        </is>
      </c>
      <c r="G3358" t="n">
        <v>10.3</v>
      </c>
      <c r="H3358" t="n">
        <v>0</v>
      </c>
      <c r="I3358" t="n">
        <v>0</v>
      </c>
      <c r="J3358" t="n">
        <v>0</v>
      </c>
      <c r="K3358" t="n">
        <v>0</v>
      </c>
      <c r="L3358" t="n">
        <v>0</v>
      </c>
      <c r="M3358" t="n">
        <v>0</v>
      </c>
      <c r="N3358" t="n">
        <v>0</v>
      </c>
      <c r="O3358" t="n">
        <v>0</v>
      </c>
      <c r="P3358" t="n">
        <v>0</v>
      </c>
      <c r="Q3358" t="n">
        <v>0</v>
      </c>
      <c r="R3358" s="2" t="inlineStr"/>
    </row>
    <row r="3359" ht="15" customHeight="1">
      <c r="A3359" t="inlineStr">
        <is>
          <t>A 56778-2020</t>
        </is>
      </c>
      <c r="B3359" s="1" t="n">
        <v>44137</v>
      </c>
      <c r="C3359" s="1" t="n">
        <v>45225</v>
      </c>
      <c r="D3359" t="inlineStr">
        <is>
          <t>JÄMTLANDS LÄN</t>
        </is>
      </c>
      <c r="E3359" t="inlineStr">
        <is>
          <t>BRÄCKE</t>
        </is>
      </c>
      <c r="F3359" t="inlineStr">
        <is>
          <t>SCA</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56938-2020</t>
        </is>
      </c>
      <c r="B3360" s="1" t="n">
        <v>44138</v>
      </c>
      <c r="C3360" s="1" t="n">
        <v>45225</v>
      </c>
      <c r="D3360" t="inlineStr">
        <is>
          <t>JÄMTLANDS LÄN</t>
        </is>
      </c>
      <c r="E3360" t="inlineStr">
        <is>
          <t>BRÄCKE</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57073-2020</t>
        </is>
      </c>
      <c r="B3361" s="1" t="n">
        <v>44138</v>
      </c>
      <c r="C3361" s="1" t="n">
        <v>45225</v>
      </c>
      <c r="D3361" t="inlineStr">
        <is>
          <t>JÄMTLANDS LÄN</t>
        </is>
      </c>
      <c r="E3361" t="inlineStr">
        <is>
          <t>BRÄCKE</t>
        </is>
      </c>
      <c r="F3361" t="inlineStr">
        <is>
          <t>SCA</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57072-2020</t>
        </is>
      </c>
      <c r="B3362" s="1" t="n">
        <v>44138</v>
      </c>
      <c r="C3362" s="1" t="n">
        <v>45225</v>
      </c>
      <c r="D3362" t="inlineStr">
        <is>
          <t>JÄMTLANDS LÄN</t>
        </is>
      </c>
      <c r="E3362" t="inlineStr">
        <is>
          <t>BRÄCKE</t>
        </is>
      </c>
      <c r="F3362" t="inlineStr">
        <is>
          <t>SCA</t>
        </is>
      </c>
      <c r="G3362" t="n">
        <v>12.8</v>
      </c>
      <c r="H3362" t="n">
        <v>0</v>
      </c>
      <c r="I3362" t="n">
        <v>0</v>
      </c>
      <c r="J3362" t="n">
        <v>0</v>
      </c>
      <c r="K3362" t="n">
        <v>0</v>
      </c>
      <c r="L3362" t="n">
        <v>0</v>
      </c>
      <c r="M3362" t="n">
        <v>0</v>
      </c>
      <c r="N3362" t="n">
        <v>0</v>
      </c>
      <c r="O3362" t="n">
        <v>0</v>
      </c>
      <c r="P3362" t="n">
        <v>0</v>
      </c>
      <c r="Q3362" t="n">
        <v>0</v>
      </c>
      <c r="R3362" s="2" t="inlineStr"/>
    </row>
    <row r="3363" ht="15" customHeight="1">
      <c r="A3363" t="inlineStr">
        <is>
          <t>A 57246-2020</t>
        </is>
      </c>
      <c r="B3363" s="1" t="n">
        <v>44138</v>
      </c>
      <c r="C3363" s="1" t="n">
        <v>45225</v>
      </c>
      <c r="D3363" t="inlineStr">
        <is>
          <t>JÄMTLANDS LÄN</t>
        </is>
      </c>
      <c r="E3363" t="inlineStr">
        <is>
          <t>RAGUNDA</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57196-2020</t>
        </is>
      </c>
      <c r="B3364" s="1" t="n">
        <v>44139</v>
      </c>
      <c r="C3364" s="1" t="n">
        <v>45225</v>
      </c>
      <c r="D3364" t="inlineStr">
        <is>
          <t>JÄMTLANDS LÄN</t>
        </is>
      </c>
      <c r="E3364" t="inlineStr">
        <is>
          <t>HÄRJEDALEN</t>
        </is>
      </c>
      <c r="G3364" t="n">
        <v>15.1</v>
      </c>
      <c r="H3364" t="n">
        <v>0</v>
      </c>
      <c r="I3364" t="n">
        <v>0</v>
      </c>
      <c r="J3364" t="n">
        <v>0</v>
      </c>
      <c r="K3364" t="n">
        <v>0</v>
      </c>
      <c r="L3364" t="n">
        <v>0</v>
      </c>
      <c r="M3364" t="n">
        <v>0</v>
      </c>
      <c r="N3364" t="n">
        <v>0</v>
      </c>
      <c r="O3364" t="n">
        <v>0</v>
      </c>
      <c r="P3364" t="n">
        <v>0</v>
      </c>
      <c r="Q3364" t="n">
        <v>0</v>
      </c>
      <c r="R3364" s="2" t="inlineStr"/>
    </row>
    <row r="3365" ht="15" customHeight="1">
      <c r="A3365" t="inlineStr">
        <is>
          <t>A 57336-2020</t>
        </is>
      </c>
      <c r="B3365" s="1" t="n">
        <v>44139</v>
      </c>
      <c r="C3365" s="1" t="n">
        <v>45225</v>
      </c>
      <c r="D3365" t="inlineStr">
        <is>
          <t>JÄMTLANDS LÄN</t>
        </is>
      </c>
      <c r="E3365" t="inlineStr">
        <is>
          <t>STRÖMSUND</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57375-2020</t>
        </is>
      </c>
      <c r="B3366" s="1" t="n">
        <v>44139</v>
      </c>
      <c r="C3366" s="1" t="n">
        <v>45225</v>
      </c>
      <c r="D3366" t="inlineStr">
        <is>
          <t>JÄMTLANDS LÄN</t>
        </is>
      </c>
      <c r="E3366" t="inlineStr">
        <is>
          <t>KROKOM</t>
        </is>
      </c>
      <c r="F3366" t="inlineStr">
        <is>
          <t>SCA</t>
        </is>
      </c>
      <c r="G3366" t="n">
        <v>9.699999999999999</v>
      </c>
      <c r="H3366" t="n">
        <v>0</v>
      </c>
      <c r="I3366" t="n">
        <v>0</v>
      </c>
      <c r="J3366" t="n">
        <v>0</v>
      </c>
      <c r="K3366" t="n">
        <v>0</v>
      </c>
      <c r="L3366" t="n">
        <v>0</v>
      </c>
      <c r="M3366" t="n">
        <v>0</v>
      </c>
      <c r="N3366" t="n">
        <v>0</v>
      </c>
      <c r="O3366" t="n">
        <v>0</v>
      </c>
      <c r="P3366" t="n">
        <v>0</v>
      </c>
      <c r="Q3366" t="n">
        <v>0</v>
      </c>
      <c r="R3366" s="2" t="inlineStr"/>
    </row>
    <row r="3367" ht="15" customHeight="1">
      <c r="A3367" t="inlineStr">
        <is>
          <t>A 57550-2020</t>
        </is>
      </c>
      <c r="B3367" s="1" t="n">
        <v>44140</v>
      </c>
      <c r="C3367" s="1" t="n">
        <v>45225</v>
      </c>
      <c r="D3367" t="inlineStr">
        <is>
          <t>JÄMTLANDS LÄN</t>
        </is>
      </c>
      <c r="E3367" t="inlineStr">
        <is>
          <t>STRÖMSUND</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57578-2020</t>
        </is>
      </c>
      <c r="B3368" s="1" t="n">
        <v>44140</v>
      </c>
      <c r="C3368" s="1" t="n">
        <v>45225</v>
      </c>
      <c r="D3368" t="inlineStr">
        <is>
          <t>JÄMTLANDS LÄN</t>
        </is>
      </c>
      <c r="E3368" t="inlineStr">
        <is>
          <t>ÅRE</t>
        </is>
      </c>
      <c r="G3368" t="n">
        <v>94.40000000000001</v>
      </c>
      <c r="H3368" t="n">
        <v>0</v>
      </c>
      <c r="I3368" t="n">
        <v>0</v>
      </c>
      <c r="J3368" t="n">
        <v>0</v>
      </c>
      <c r="K3368" t="n">
        <v>0</v>
      </c>
      <c r="L3368" t="n">
        <v>0</v>
      </c>
      <c r="M3368" t="n">
        <v>0</v>
      </c>
      <c r="N3368" t="n">
        <v>0</v>
      </c>
      <c r="O3368" t="n">
        <v>0</v>
      </c>
      <c r="P3368" t="n">
        <v>0</v>
      </c>
      <c r="Q3368" t="n">
        <v>0</v>
      </c>
      <c r="R3368" s="2" t="inlineStr"/>
    </row>
    <row r="3369" ht="15" customHeight="1">
      <c r="A3369" t="inlineStr">
        <is>
          <t>A 57716-2020</t>
        </is>
      </c>
      <c r="B3369" s="1" t="n">
        <v>44140</v>
      </c>
      <c r="C3369" s="1" t="n">
        <v>45225</v>
      </c>
      <c r="D3369" t="inlineStr">
        <is>
          <t>JÄMTLANDS LÄN</t>
        </is>
      </c>
      <c r="E3369" t="inlineStr">
        <is>
          <t>BRÄCKE</t>
        </is>
      </c>
      <c r="F3369" t="inlineStr">
        <is>
          <t>SCA</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57730-2020</t>
        </is>
      </c>
      <c r="B3370" s="1" t="n">
        <v>44140</v>
      </c>
      <c r="C3370" s="1" t="n">
        <v>45225</v>
      </c>
      <c r="D3370" t="inlineStr">
        <is>
          <t>JÄMTLANDS LÄN</t>
        </is>
      </c>
      <c r="E3370" t="inlineStr">
        <is>
          <t>RAGUNDA</t>
        </is>
      </c>
      <c r="F3370" t="inlineStr">
        <is>
          <t>SCA</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57594-2020</t>
        </is>
      </c>
      <c r="B3371" s="1" t="n">
        <v>44140</v>
      </c>
      <c r="C3371" s="1" t="n">
        <v>45225</v>
      </c>
      <c r="D3371" t="inlineStr">
        <is>
          <t>JÄMTLANDS LÄN</t>
        </is>
      </c>
      <c r="E3371" t="inlineStr">
        <is>
          <t>ÅRE</t>
        </is>
      </c>
      <c r="G3371" t="n">
        <v>14.9</v>
      </c>
      <c r="H3371" t="n">
        <v>0</v>
      </c>
      <c r="I3371" t="n">
        <v>0</v>
      </c>
      <c r="J3371" t="n">
        <v>0</v>
      </c>
      <c r="K3371" t="n">
        <v>0</v>
      </c>
      <c r="L3371" t="n">
        <v>0</v>
      </c>
      <c r="M3371" t="n">
        <v>0</v>
      </c>
      <c r="N3371" t="n">
        <v>0</v>
      </c>
      <c r="O3371" t="n">
        <v>0</v>
      </c>
      <c r="P3371" t="n">
        <v>0</v>
      </c>
      <c r="Q3371" t="n">
        <v>0</v>
      </c>
      <c r="R3371" s="2" t="inlineStr"/>
    </row>
    <row r="3372" ht="15" customHeight="1">
      <c r="A3372" t="inlineStr">
        <is>
          <t>A 57624-2020</t>
        </is>
      </c>
      <c r="B3372" s="1" t="n">
        <v>44140</v>
      </c>
      <c r="C3372" s="1" t="n">
        <v>45225</v>
      </c>
      <c r="D3372" t="inlineStr">
        <is>
          <t>JÄMTLANDS LÄN</t>
        </is>
      </c>
      <c r="E3372" t="inlineStr">
        <is>
          <t>ÖSTERSUND</t>
        </is>
      </c>
      <c r="F3372" t="inlineStr">
        <is>
          <t>Övriga Aktiebolag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57713-2020</t>
        </is>
      </c>
      <c r="B3373" s="1" t="n">
        <v>44140</v>
      </c>
      <c r="C3373" s="1" t="n">
        <v>45225</v>
      </c>
      <c r="D3373" t="inlineStr">
        <is>
          <t>JÄMTLANDS LÄN</t>
        </is>
      </c>
      <c r="E3373" t="inlineStr">
        <is>
          <t>RAGUNDA</t>
        </is>
      </c>
      <c r="F3373" t="inlineStr">
        <is>
          <t>SCA</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57728-2020</t>
        </is>
      </c>
      <c r="B3374" s="1" t="n">
        <v>44140</v>
      </c>
      <c r="C3374" s="1" t="n">
        <v>45225</v>
      </c>
      <c r="D3374" t="inlineStr">
        <is>
          <t>JÄMTLANDS LÄN</t>
        </is>
      </c>
      <c r="E3374" t="inlineStr">
        <is>
          <t>KROKOM</t>
        </is>
      </c>
      <c r="G3374" t="n">
        <v>5</v>
      </c>
      <c r="H3374" t="n">
        <v>0</v>
      </c>
      <c r="I3374" t="n">
        <v>0</v>
      </c>
      <c r="J3374" t="n">
        <v>0</v>
      </c>
      <c r="K3374" t="n">
        <v>0</v>
      </c>
      <c r="L3374" t="n">
        <v>0</v>
      </c>
      <c r="M3374" t="n">
        <v>0</v>
      </c>
      <c r="N3374" t="n">
        <v>0</v>
      </c>
      <c r="O3374" t="n">
        <v>0</v>
      </c>
      <c r="P3374" t="n">
        <v>0</v>
      </c>
      <c r="Q3374" t="n">
        <v>0</v>
      </c>
      <c r="R3374" s="2" t="inlineStr"/>
    </row>
    <row r="3375" ht="15" customHeight="1">
      <c r="A3375" t="inlineStr">
        <is>
          <t>A 57423-2020</t>
        </is>
      </c>
      <c r="B3375" s="1" t="n">
        <v>44140</v>
      </c>
      <c r="C3375" s="1" t="n">
        <v>45225</v>
      </c>
      <c r="D3375" t="inlineStr">
        <is>
          <t>JÄMTLANDS LÄN</t>
        </is>
      </c>
      <c r="E3375" t="inlineStr">
        <is>
          <t>STRÖMSUND</t>
        </is>
      </c>
      <c r="F3375" t="inlineStr">
        <is>
          <t>Holmen skog AB</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57586-2020</t>
        </is>
      </c>
      <c r="B3376" s="1" t="n">
        <v>44140</v>
      </c>
      <c r="C3376" s="1" t="n">
        <v>45225</v>
      </c>
      <c r="D3376" t="inlineStr">
        <is>
          <t>JÄMTLANDS LÄN</t>
        </is>
      </c>
      <c r="E3376" t="inlineStr">
        <is>
          <t>ÅRE</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57726-2020</t>
        </is>
      </c>
      <c r="B3377" s="1" t="n">
        <v>44140</v>
      </c>
      <c r="C3377" s="1" t="n">
        <v>45225</v>
      </c>
      <c r="D3377" t="inlineStr">
        <is>
          <t>JÄMTLANDS LÄN</t>
        </is>
      </c>
      <c r="E3377" t="inlineStr">
        <is>
          <t>KROKOM</t>
        </is>
      </c>
      <c r="G3377" t="n">
        <v>3.8</v>
      </c>
      <c r="H3377" t="n">
        <v>0</v>
      </c>
      <c r="I3377" t="n">
        <v>0</v>
      </c>
      <c r="J3377" t="n">
        <v>0</v>
      </c>
      <c r="K3377" t="n">
        <v>0</v>
      </c>
      <c r="L3377" t="n">
        <v>0</v>
      </c>
      <c r="M3377" t="n">
        <v>0</v>
      </c>
      <c r="N3377" t="n">
        <v>0</v>
      </c>
      <c r="O3377" t="n">
        <v>0</v>
      </c>
      <c r="P3377" t="n">
        <v>0</v>
      </c>
      <c r="Q3377" t="n">
        <v>0</v>
      </c>
      <c r="R3377" s="2" t="inlineStr"/>
    </row>
    <row r="3378" ht="15" customHeight="1">
      <c r="A3378" t="inlineStr">
        <is>
          <t>A 57511-2020</t>
        </is>
      </c>
      <c r="B3378" s="1" t="n">
        <v>44140</v>
      </c>
      <c r="C3378" s="1" t="n">
        <v>45225</v>
      </c>
      <c r="D3378" t="inlineStr">
        <is>
          <t>JÄMTLANDS LÄN</t>
        </is>
      </c>
      <c r="E3378" t="inlineStr">
        <is>
          <t>STRÖMSUND</t>
        </is>
      </c>
      <c r="F3378" t="inlineStr">
        <is>
          <t>Holmen skog AB</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57616-2020</t>
        </is>
      </c>
      <c r="B3379" s="1" t="n">
        <v>44140</v>
      </c>
      <c r="C3379" s="1" t="n">
        <v>45225</v>
      </c>
      <c r="D3379" t="inlineStr">
        <is>
          <t>JÄMTLANDS LÄN</t>
        </is>
      </c>
      <c r="E3379" t="inlineStr">
        <is>
          <t>ÖSTERSUND</t>
        </is>
      </c>
      <c r="F3379" t="inlineStr">
        <is>
          <t>Övriga Aktiebolag</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57717-2020</t>
        </is>
      </c>
      <c r="B3380" s="1" t="n">
        <v>44140</v>
      </c>
      <c r="C3380" s="1" t="n">
        <v>45225</v>
      </c>
      <c r="D3380" t="inlineStr">
        <is>
          <t>JÄMTLANDS LÄN</t>
        </is>
      </c>
      <c r="E3380" t="inlineStr">
        <is>
          <t>RAGUNDA</t>
        </is>
      </c>
      <c r="F3380" t="inlineStr">
        <is>
          <t>SCA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57731-2020</t>
        </is>
      </c>
      <c r="B3381" s="1" t="n">
        <v>44140</v>
      </c>
      <c r="C3381" s="1" t="n">
        <v>45225</v>
      </c>
      <c r="D3381" t="inlineStr">
        <is>
          <t>JÄMTLANDS LÄN</t>
        </is>
      </c>
      <c r="E3381" t="inlineStr">
        <is>
          <t>RAGUNDA</t>
        </is>
      </c>
      <c r="F3381" t="inlineStr">
        <is>
          <t>SCA</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57941-2020</t>
        </is>
      </c>
      <c r="B3382" s="1" t="n">
        <v>44141</v>
      </c>
      <c r="C3382" s="1" t="n">
        <v>45225</v>
      </c>
      <c r="D3382" t="inlineStr">
        <is>
          <t>JÄMTLANDS LÄN</t>
        </is>
      </c>
      <c r="E3382" t="inlineStr">
        <is>
          <t>RAGUNDA</t>
        </is>
      </c>
      <c r="F3382" t="inlineStr">
        <is>
          <t>SCA</t>
        </is>
      </c>
      <c r="G3382" t="n">
        <v>3.9</v>
      </c>
      <c r="H3382" t="n">
        <v>0</v>
      </c>
      <c r="I3382" t="n">
        <v>0</v>
      </c>
      <c r="J3382" t="n">
        <v>0</v>
      </c>
      <c r="K3382" t="n">
        <v>0</v>
      </c>
      <c r="L3382" t="n">
        <v>0</v>
      </c>
      <c r="M3382" t="n">
        <v>0</v>
      </c>
      <c r="N3382" t="n">
        <v>0</v>
      </c>
      <c r="O3382" t="n">
        <v>0</v>
      </c>
      <c r="P3382" t="n">
        <v>0</v>
      </c>
      <c r="Q3382" t="n">
        <v>0</v>
      </c>
      <c r="R3382" s="2" t="inlineStr"/>
    </row>
    <row r="3383" ht="15" customHeight="1">
      <c r="A3383" t="inlineStr">
        <is>
          <t>A 57791-2020</t>
        </is>
      </c>
      <c r="B3383" s="1" t="n">
        <v>44141</v>
      </c>
      <c r="C3383" s="1" t="n">
        <v>45225</v>
      </c>
      <c r="D3383" t="inlineStr">
        <is>
          <t>JÄMTLANDS LÄN</t>
        </is>
      </c>
      <c r="E3383" t="inlineStr">
        <is>
          <t>ÖSTERSUND</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57808-2020</t>
        </is>
      </c>
      <c r="B3384" s="1" t="n">
        <v>44141</v>
      </c>
      <c r="C3384" s="1" t="n">
        <v>45225</v>
      </c>
      <c r="D3384" t="inlineStr">
        <is>
          <t>JÄMTLANDS LÄN</t>
        </is>
      </c>
      <c r="E3384" t="inlineStr">
        <is>
          <t>STRÖMSUND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57740-2020</t>
        </is>
      </c>
      <c r="B3385" s="1" t="n">
        <v>44141</v>
      </c>
      <c r="C3385" s="1" t="n">
        <v>45225</v>
      </c>
      <c r="D3385" t="inlineStr">
        <is>
          <t>JÄMTLANDS LÄN</t>
        </is>
      </c>
      <c r="E3385" t="inlineStr">
        <is>
          <t>STRÖMSUND</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57771-2020</t>
        </is>
      </c>
      <c r="B3386" s="1" t="n">
        <v>44141</v>
      </c>
      <c r="C3386" s="1" t="n">
        <v>45225</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58378-2020</t>
        </is>
      </c>
      <c r="B3387" s="1" t="n">
        <v>44141</v>
      </c>
      <c r="C3387" s="1" t="n">
        <v>45225</v>
      </c>
      <c r="D3387" t="inlineStr">
        <is>
          <t>JÄMTLANDS LÄN</t>
        </is>
      </c>
      <c r="E3387" t="inlineStr">
        <is>
          <t>KROKOM</t>
        </is>
      </c>
      <c r="G3387" t="n">
        <v>14.4</v>
      </c>
      <c r="H3387" t="n">
        <v>0</v>
      </c>
      <c r="I3387" t="n">
        <v>0</v>
      </c>
      <c r="J3387" t="n">
        <v>0</v>
      </c>
      <c r="K3387" t="n">
        <v>0</v>
      </c>
      <c r="L3387" t="n">
        <v>0</v>
      </c>
      <c r="M3387" t="n">
        <v>0</v>
      </c>
      <c r="N3387" t="n">
        <v>0</v>
      </c>
      <c r="O3387" t="n">
        <v>0</v>
      </c>
      <c r="P3387" t="n">
        <v>0</v>
      </c>
      <c r="Q3387" t="n">
        <v>0</v>
      </c>
      <c r="R3387" s="2" t="inlineStr"/>
    </row>
    <row r="3388" ht="15" customHeight="1">
      <c r="A3388" t="inlineStr">
        <is>
          <t>A 58569-2020</t>
        </is>
      </c>
      <c r="B3388" s="1" t="n">
        <v>44141</v>
      </c>
      <c r="C3388" s="1" t="n">
        <v>45225</v>
      </c>
      <c r="D3388" t="inlineStr">
        <is>
          <t>JÄMTLANDS LÄN</t>
        </is>
      </c>
      <c r="E3388" t="inlineStr">
        <is>
          <t>KROKOM</t>
        </is>
      </c>
      <c r="G3388" t="n">
        <v>52.8</v>
      </c>
      <c r="H3388" t="n">
        <v>0</v>
      </c>
      <c r="I3388" t="n">
        <v>0</v>
      </c>
      <c r="J3388" t="n">
        <v>0</v>
      </c>
      <c r="K3388" t="n">
        <v>0</v>
      </c>
      <c r="L3388" t="n">
        <v>0</v>
      </c>
      <c r="M3388" t="n">
        <v>0</v>
      </c>
      <c r="N3388" t="n">
        <v>0</v>
      </c>
      <c r="O3388" t="n">
        <v>0</v>
      </c>
      <c r="P3388" t="n">
        <v>0</v>
      </c>
      <c r="Q3388" t="n">
        <v>0</v>
      </c>
      <c r="R3388" s="2" t="inlineStr"/>
    </row>
    <row r="3389" ht="15" customHeight="1">
      <c r="A3389" t="inlineStr">
        <is>
          <t>A 58219-2020</t>
        </is>
      </c>
      <c r="B3389" s="1" t="n">
        <v>44144</v>
      </c>
      <c r="C3389" s="1" t="n">
        <v>45225</v>
      </c>
      <c r="D3389" t="inlineStr">
        <is>
          <t>JÄMTLANDS LÄN</t>
        </is>
      </c>
      <c r="E3389" t="inlineStr">
        <is>
          <t>STRÖMSUND</t>
        </is>
      </c>
      <c r="F3389" t="inlineStr">
        <is>
          <t>Holmen skog AB</t>
        </is>
      </c>
      <c r="G3389" t="n">
        <v>4.9</v>
      </c>
      <c r="H3389" t="n">
        <v>0</v>
      </c>
      <c r="I3389" t="n">
        <v>0</v>
      </c>
      <c r="J3389" t="n">
        <v>0</v>
      </c>
      <c r="K3389" t="n">
        <v>0</v>
      </c>
      <c r="L3389" t="n">
        <v>0</v>
      </c>
      <c r="M3389" t="n">
        <v>0</v>
      </c>
      <c r="N3389" t="n">
        <v>0</v>
      </c>
      <c r="O3389" t="n">
        <v>0</v>
      </c>
      <c r="P3389" t="n">
        <v>0</v>
      </c>
      <c r="Q3389" t="n">
        <v>0</v>
      </c>
      <c r="R3389" s="2" t="inlineStr"/>
    </row>
    <row r="3390" ht="15" customHeight="1">
      <c r="A3390" t="inlineStr">
        <is>
          <t>A 58960-2020</t>
        </is>
      </c>
      <c r="B3390" s="1" t="n">
        <v>44146</v>
      </c>
      <c r="C3390" s="1" t="n">
        <v>45225</v>
      </c>
      <c r="D3390" t="inlineStr">
        <is>
          <t>JÄMTLANDS LÄN</t>
        </is>
      </c>
      <c r="E3390" t="inlineStr">
        <is>
          <t>ÅRE</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59012-2020</t>
        </is>
      </c>
      <c r="B3391" s="1" t="n">
        <v>44146</v>
      </c>
      <c r="C3391" s="1" t="n">
        <v>45225</v>
      </c>
      <c r="D3391" t="inlineStr">
        <is>
          <t>JÄMTLANDS LÄN</t>
        </is>
      </c>
      <c r="E3391" t="inlineStr">
        <is>
          <t>STRÖMSUND</t>
        </is>
      </c>
      <c r="F3391" t="inlineStr">
        <is>
          <t>SCA</t>
        </is>
      </c>
      <c r="G3391" t="n">
        <v>15.5</v>
      </c>
      <c r="H3391" t="n">
        <v>0</v>
      </c>
      <c r="I3391" t="n">
        <v>0</v>
      </c>
      <c r="J3391" t="n">
        <v>0</v>
      </c>
      <c r="K3391" t="n">
        <v>0</v>
      </c>
      <c r="L3391" t="n">
        <v>0</v>
      </c>
      <c r="M3391" t="n">
        <v>0</v>
      </c>
      <c r="N3391" t="n">
        <v>0</v>
      </c>
      <c r="O3391" t="n">
        <v>0</v>
      </c>
      <c r="P3391" t="n">
        <v>0</v>
      </c>
      <c r="Q3391" t="n">
        <v>0</v>
      </c>
      <c r="R3391" s="2" t="inlineStr"/>
    </row>
    <row r="3392" ht="15" customHeight="1">
      <c r="A3392" t="inlineStr">
        <is>
          <t>A 58868-2020</t>
        </is>
      </c>
      <c r="B3392" s="1" t="n">
        <v>44146</v>
      </c>
      <c r="C3392" s="1" t="n">
        <v>45225</v>
      </c>
      <c r="D3392" t="inlineStr">
        <is>
          <t>JÄMTLANDS LÄN</t>
        </is>
      </c>
      <c r="E3392" t="inlineStr">
        <is>
          <t>KROKOM</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59533-2020</t>
        </is>
      </c>
      <c r="B3393" s="1" t="n">
        <v>44148</v>
      </c>
      <c r="C3393" s="1" t="n">
        <v>45225</v>
      </c>
      <c r="D3393" t="inlineStr">
        <is>
          <t>JÄMTLANDS LÄN</t>
        </is>
      </c>
      <c r="E3393" t="inlineStr">
        <is>
          <t>HÄRJEDALEN</t>
        </is>
      </c>
      <c r="F3393" t="inlineStr">
        <is>
          <t>Holmen skog AB</t>
        </is>
      </c>
      <c r="G3393" t="n">
        <v>38.3</v>
      </c>
      <c r="H3393" t="n">
        <v>0</v>
      </c>
      <c r="I3393" t="n">
        <v>0</v>
      </c>
      <c r="J3393" t="n">
        <v>0</v>
      </c>
      <c r="K3393" t="n">
        <v>0</v>
      </c>
      <c r="L3393" t="n">
        <v>0</v>
      </c>
      <c r="M3393" t="n">
        <v>0</v>
      </c>
      <c r="N3393" t="n">
        <v>0</v>
      </c>
      <c r="O3393" t="n">
        <v>0</v>
      </c>
      <c r="P3393" t="n">
        <v>0</v>
      </c>
      <c r="Q3393" t="n">
        <v>0</v>
      </c>
      <c r="R3393" s="2" t="inlineStr"/>
    </row>
    <row r="3394" ht="15" customHeight="1">
      <c r="A3394" t="inlineStr">
        <is>
          <t>A 59778-2020</t>
        </is>
      </c>
      <c r="B3394" s="1" t="n">
        <v>44148</v>
      </c>
      <c r="C3394" s="1" t="n">
        <v>45225</v>
      </c>
      <c r="D3394" t="inlineStr">
        <is>
          <t>JÄMTLANDS LÄN</t>
        </is>
      </c>
      <c r="E3394" t="inlineStr">
        <is>
          <t>KROKOM</t>
        </is>
      </c>
      <c r="G3394" t="n">
        <v>39.3</v>
      </c>
      <c r="H3394" t="n">
        <v>0</v>
      </c>
      <c r="I3394" t="n">
        <v>0</v>
      </c>
      <c r="J3394" t="n">
        <v>0</v>
      </c>
      <c r="K3394" t="n">
        <v>0</v>
      </c>
      <c r="L3394" t="n">
        <v>0</v>
      </c>
      <c r="M3394" t="n">
        <v>0</v>
      </c>
      <c r="N3394" t="n">
        <v>0</v>
      </c>
      <c r="O3394" t="n">
        <v>0</v>
      </c>
      <c r="P3394" t="n">
        <v>0</v>
      </c>
      <c r="Q3394" t="n">
        <v>0</v>
      </c>
      <c r="R3394" s="2" t="inlineStr"/>
    </row>
    <row r="3395" ht="15" customHeight="1">
      <c r="A3395" t="inlineStr">
        <is>
          <t>A 59397-2020</t>
        </is>
      </c>
      <c r="B3395" s="1" t="n">
        <v>44148</v>
      </c>
      <c r="C3395" s="1" t="n">
        <v>45225</v>
      </c>
      <c r="D3395" t="inlineStr">
        <is>
          <t>JÄMTLANDS LÄN</t>
        </is>
      </c>
      <c r="E3395" t="inlineStr">
        <is>
          <t>BRÄCKE</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59718-2020</t>
        </is>
      </c>
      <c r="B3396" s="1" t="n">
        <v>44151</v>
      </c>
      <c r="C3396" s="1" t="n">
        <v>45225</v>
      </c>
      <c r="D3396" t="inlineStr">
        <is>
          <t>JÄMTLANDS LÄN</t>
        </is>
      </c>
      <c r="E3396" t="inlineStr">
        <is>
          <t>KROKOM</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60256-2020</t>
        </is>
      </c>
      <c r="B3397" s="1" t="n">
        <v>44151</v>
      </c>
      <c r="C3397" s="1" t="n">
        <v>45225</v>
      </c>
      <c r="D3397" t="inlineStr">
        <is>
          <t>JÄMTLANDS LÄN</t>
        </is>
      </c>
      <c r="E3397" t="inlineStr">
        <is>
          <t>STRÖMSUND</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59706-2020</t>
        </is>
      </c>
      <c r="B3398" s="1" t="n">
        <v>44151</v>
      </c>
      <c r="C3398" s="1" t="n">
        <v>45225</v>
      </c>
      <c r="D3398" t="inlineStr">
        <is>
          <t>JÄMTLANDS LÄN</t>
        </is>
      </c>
      <c r="E3398" t="inlineStr">
        <is>
          <t>KROKOM</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60050-2020</t>
        </is>
      </c>
      <c r="B3399" s="1" t="n">
        <v>44151</v>
      </c>
      <c r="C3399" s="1" t="n">
        <v>45225</v>
      </c>
      <c r="D3399" t="inlineStr">
        <is>
          <t>JÄMTLANDS LÄN</t>
        </is>
      </c>
      <c r="E3399" t="inlineStr">
        <is>
          <t>ÖSTERSUND</t>
        </is>
      </c>
      <c r="F3399" t="inlineStr">
        <is>
          <t>SCA</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60016-2020</t>
        </is>
      </c>
      <c r="B3400" s="1" t="n">
        <v>44151</v>
      </c>
      <c r="C3400" s="1" t="n">
        <v>45225</v>
      </c>
      <c r="D3400" t="inlineStr">
        <is>
          <t>JÄMTLANDS LÄN</t>
        </is>
      </c>
      <c r="E3400" t="inlineStr">
        <is>
          <t>ÅRE</t>
        </is>
      </c>
      <c r="G3400" t="n">
        <v>14.7</v>
      </c>
      <c r="H3400" t="n">
        <v>0</v>
      </c>
      <c r="I3400" t="n">
        <v>0</v>
      </c>
      <c r="J3400" t="n">
        <v>0</v>
      </c>
      <c r="K3400" t="n">
        <v>0</v>
      </c>
      <c r="L3400" t="n">
        <v>0</v>
      </c>
      <c r="M3400" t="n">
        <v>0</v>
      </c>
      <c r="N3400" t="n">
        <v>0</v>
      </c>
      <c r="O3400" t="n">
        <v>0</v>
      </c>
      <c r="P3400" t="n">
        <v>0</v>
      </c>
      <c r="Q3400" t="n">
        <v>0</v>
      </c>
      <c r="R3400" s="2" t="inlineStr"/>
    </row>
    <row r="3401" ht="15" customHeight="1">
      <c r="A3401" t="inlineStr">
        <is>
          <t>A 60061-2020</t>
        </is>
      </c>
      <c r="B3401" s="1" t="n">
        <v>44151</v>
      </c>
      <c r="C3401" s="1" t="n">
        <v>45225</v>
      </c>
      <c r="D3401" t="inlineStr">
        <is>
          <t>JÄMTLANDS LÄN</t>
        </is>
      </c>
      <c r="E3401" t="inlineStr">
        <is>
          <t>STRÖMSUND</t>
        </is>
      </c>
      <c r="F3401" t="inlineStr">
        <is>
          <t>SCA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60087-2020</t>
        </is>
      </c>
      <c r="B3402" s="1" t="n">
        <v>44151</v>
      </c>
      <c r="C3402" s="1" t="n">
        <v>45225</v>
      </c>
      <c r="D3402" t="inlineStr">
        <is>
          <t>JÄMTLANDS LÄN</t>
        </is>
      </c>
      <c r="E3402" t="inlineStr">
        <is>
          <t>HÄRJEDALEN</t>
        </is>
      </c>
      <c r="G3402" t="n">
        <v>9.4</v>
      </c>
      <c r="H3402" t="n">
        <v>0</v>
      </c>
      <c r="I3402" t="n">
        <v>0</v>
      </c>
      <c r="J3402" t="n">
        <v>0</v>
      </c>
      <c r="K3402" t="n">
        <v>0</v>
      </c>
      <c r="L3402" t="n">
        <v>0</v>
      </c>
      <c r="M3402" t="n">
        <v>0</v>
      </c>
      <c r="N3402" t="n">
        <v>0</v>
      </c>
      <c r="O3402" t="n">
        <v>0</v>
      </c>
      <c r="P3402" t="n">
        <v>0</v>
      </c>
      <c r="Q3402" t="n">
        <v>0</v>
      </c>
      <c r="R3402" s="2" t="inlineStr"/>
    </row>
    <row r="3403" ht="15" customHeight="1">
      <c r="A3403" t="inlineStr">
        <is>
          <t>A 60126-2020</t>
        </is>
      </c>
      <c r="B3403" s="1" t="n">
        <v>44152</v>
      </c>
      <c r="C3403" s="1" t="n">
        <v>45225</v>
      </c>
      <c r="D3403" t="inlineStr">
        <is>
          <t>JÄMTLANDS LÄN</t>
        </is>
      </c>
      <c r="E3403" t="inlineStr">
        <is>
          <t>ÖSTERSUND</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60395-2020</t>
        </is>
      </c>
      <c r="B3404" s="1" t="n">
        <v>44152</v>
      </c>
      <c r="C3404" s="1" t="n">
        <v>45225</v>
      </c>
      <c r="D3404" t="inlineStr">
        <is>
          <t>JÄMTLANDS LÄN</t>
        </is>
      </c>
      <c r="E3404" t="inlineStr">
        <is>
          <t>STRÖMSUND</t>
        </is>
      </c>
      <c r="F3404" t="inlineStr">
        <is>
          <t>SCA</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60422-2020</t>
        </is>
      </c>
      <c r="B3405" s="1" t="n">
        <v>44153</v>
      </c>
      <c r="C3405" s="1" t="n">
        <v>45225</v>
      </c>
      <c r="D3405" t="inlineStr">
        <is>
          <t>JÄMTLANDS LÄN</t>
        </is>
      </c>
      <c r="E3405" t="inlineStr">
        <is>
          <t>HÄRJEDALEN</t>
        </is>
      </c>
      <c r="F3405" t="inlineStr">
        <is>
          <t>Bergvik skog väst AB</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60606-2020</t>
        </is>
      </c>
      <c r="B3406" s="1" t="n">
        <v>44153</v>
      </c>
      <c r="C3406" s="1" t="n">
        <v>45225</v>
      </c>
      <c r="D3406" t="inlineStr">
        <is>
          <t>JÄMTLANDS LÄN</t>
        </is>
      </c>
      <c r="E3406" t="inlineStr">
        <is>
          <t>HÄRJEDALEN</t>
        </is>
      </c>
      <c r="F3406" t="inlineStr">
        <is>
          <t>Holmen skog AB</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60429-2020</t>
        </is>
      </c>
      <c r="B3407" s="1" t="n">
        <v>44153</v>
      </c>
      <c r="C3407" s="1" t="n">
        <v>45225</v>
      </c>
      <c r="D3407" t="inlineStr">
        <is>
          <t>JÄMTLANDS LÄN</t>
        </is>
      </c>
      <c r="E3407" t="inlineStr">
        <is>
          <t>HÄRJEDALEN</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60621-2020</t>
        </is>
      </c>
      <c r="B3408" s="1" t="n">
        <v>44153</v>
      </c>
      <c r="C3408" s="1" t="n">
        <v>45225</v>
      </c>
      <c r="D3408" t="inlineStr">
        <is>
          <t>JÄMTLANDS LÄN</t>
        </is>
      </c>
      <c r="E3408" t="inlineStr">
        <is>
          <t>STRÖMSUND</t>
        </is>
      </c>
      <c r="F3408" t="inlineStr">
        <is>
          <t>Holmen skog AB</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61088-2020</t>
        </is>
      </c>
      <c r="B3409" s="1" t="n">
        <v>44153</v>
      </c>
      <c r="C3409" s="1" t="n">
        <v>45225</v>
      </c>
      <c r="D3409" t="inlineStr">
        <is>
          <t>JÄMTLANDS LÄN</t>
        </is>
      </c>
      <c r="E3409" t="inlineStr">
        <is>
          <t>RAGUNDA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60703-2020</t>
        </is>
      </c>
      <c r="B3410" s="1" t="n">
        <v>44153</v>
      </c>
      <c r="C3410" s="1" t="n">
        <v>45225</v>
      </c>
      <c r="D3410" t="inlineStr">
        <is>
          <t>JÄMTLANDS LÄN</t>
        </is>
      </c>
      <c r="E3410" t="inlineStr">
        <is>
          <t>STRÖMSUND</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60744-2020</t>
        </is>
      </c>
      <c r="B3411" s="1" t="n">
        <v>44153</v>
      </c>
      <c r="C3411" s="1" t="n">
        <v>45225</v>
      </c>
      <c r="D3411" t="inlineStr">
        <is>
          <t>JÄMTLANDS LÄN</t>
        </is>
      </c>
      <c r="E3411" t="inlineStr">
        <is>
          <t>RAGUNDA</t>
        </is>
      </c>
      <c r="F3411" t="inlineStr">
        <is>
          <t>SCA</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61091-2020</t>
        </is>
      </c>
      <c r="B3412" s="1" t="n">
        <v>44153</v>
      </c>
      <c r="C3412" s="1" t="n">
        <v>45225</v>
      </c>
      <c r="D3412" t="inlineStr">
        <is>
          <t>JÄMTLANDS LÄN</t>
        </is>
      </c>
      <c r="E3412" t="inlineStr">
        <is>
          <t>KROKOM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60928-2020</t>
        </is>
      </c>
      <c r="B3413" s="1" t="n">
        <v>44154</v>
      </c>
      <c r="C3413" s="1" t="n">
        <v>45225</v>
      </c>
      <c r="D3413" t="inlineStr">
        <is>
          <t>JÄMTLANDS LÄN</t>
        </is>
      </c>
      <c r="E3413" t="inlineStr">
        <is>
          <t>KROKOM</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61143-2020</t>
        </is>
      </c>
      <c r="B3414" s="1" t="n">
        <v>44154</v>
      </c>
      <c r="C3414" s="1" t="n">
        <v>45225</v>
      </c>
      <c r="D3414" t="inlineStr">
        <is>
          <t>JÄMTLANDS LÄN</t>
        </is>
      </c>
      <c r="E3414" t="inlineStr">
        <is>
          <t>BRÄCKE</t>
        </is>
      </c>
      <c r="G3414" t="n">
        <v>12.6</v>
      </c>
      <c r="H3414" t="n">
        <v>0</v>
      </c>
      <c r="I3414" t="n">
        <v>0</v>
      </c>
      <c r="J3414" t="n">
        <v>0</v>
      </c>
      <c r="K3414" t="n">
        <v>0</v>
      </c>
      <c r="L3414" t="n">
        <v>0</v>
      </c>
      <c r="M3414" t="n">
        <v>0</v>
      </c>
      <c r="N3414" t="n">
        <v>0</v>
      </c>
      <c r="O3414" t="n">
        <v>0</v>
      </c>
      <c r="P3414" t="n">
        <v>0</v>
      </c>
      <c r="Q3414" t="n">
        <v>0</v>
      </c>
      <c r="R3414" s="2" t="inlineStr"/>
    </row>
    <row r="3415" ht="15" customHeight="1">
      <c r="A3415" t="inlineStr">
        <is>
          <t>A 60794-2020</t>
        </is>
      </c>
      <c r="B3415" s="1" t="n">
        <v>44154</v>
      </c>
      <c r="C3415" s="1" t="n">
        <v>45225</v>
      </c>
      <c r="D3415" t="inlineStr">
        <is>
          <t>JÄMTLANDS LÄN</t>
        </is>
      </c>
      <c r="E3415" t="inlineStr">
        <is>
          <t>HÄRJEDALEN</t>
        </is>
      </c>
      <c r="F3415" t="inlineStr">
        <is>
          <t>Holmen skog AB</t>
        </is>
      </c>
      <c r="G3415" t="n">
        <v>5.5</v>
      </c>
      <c r="H3415" t="n">
        <v>0</v>
      </c>
      <c r="I3415" t="n">
        <v>0</v>
      </c>
      <c r="J3415" t="n">
        <v>0</v>
      </c>
      <c r="K3415" t="n">
        <v>0</v>
      </c>
      <c r="L3415" t="n">
        <v>0</v>
      </c>
      <c r="M3415" t="n">
        <v>0</v>
      </c>
      <c r="N3415" t="n">
        <v>0</v>
      </c>
      <c r="O3415" t="n">
        <v>0</v>
      </c>
      <c r="P3415" t="n">
        <v>0</v>
      </c>
      <c r="Q3415" t="n">
        <v>0</v>
      </c>
      <c r="R3415" s="2" t="inlineStr"/>
    </row>
    <row r="3416" ht="15" customHeight="1">
      <c r="A3416" t="inlineStr">
        <is>
          <t>A 61141-2020</t>
        </is>
      </c>
      <c r="B3416" s="1" t="n">
        <v>44154</v>
      </c>
      <c r="C3416" s="1" t="n">
        <v>45225</v>
      </c>
      <c r="D3416" t="inlineStr">
        <is>
          <t>JÄMTLANDS LÄN</t>
        </is>
      </c>
      <c r="E3416" t="inlineStr">
        <is>
          <t>BRÄCKE</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61149-2020</t>
        </is>
      </c>
      <c r="B3417" s="1" t="n">
        <v>44154</v>
      </c>
      <c r="C3417" s="1" t="n">
        <v>45225</v>
      </c>
      <c r="D3417" t="inlineStr">
        <is>
          <t>JÄMTLANDS LÄN</t>
        </is>
      </c>
      <c r="E3417" t="inlineStr">
        <is>
          <t>STRÖMSUND</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61609-2020</t>
        </is>
      </c>
      <c r="B3418" s="1" t="n">
        <v>44154</v>
      </c>
      <c r="C3418" s="1" t="n">
        <v>45225</v>
      </c>
      <c r="D3418" t="inlineStr">
        <is>
          <t>JÄMTLANDS LÄN</t>
        </is>
      </c>
      <c r="E3418" t="inlineStr">
        <is>
          <t>KROKOM</t>
        </is>
      </c>
      <c r="G3418" t="n">
        <v>6.4</v>
      </c>
      <c r="H3418" t="n">
        <v>0</v>
      </c>
      <c r="I3418" t="n">
        <v>0</v>
      </c>
      <c r="J3418" t="n">
        <v>0</v>
      </c>
      <c r="K3418" t="n">
        <v>0</v>
      </c>
      <c r="L3418" t="n">
        <v>0</v>
      </c>
      <c r="M3418" t="n">
        <v>0</v>
      </c>
      <c r="N3418" t="n">
        <v>0</v>
      </c>
      <c r="O3418" t="n">
        <v>0</v>
      </c>
      <c r="P3418" t="n">
        <v>0</v>
      </c>
      <c r="Q3418" t="n">
        <v>0</v>
      </c>
      <c r="R3418" s="2" t="inlineStr"/>
    </row>
    <row r="3419" ht="15" customHeight="1">
      <c r="A3419" t="inlineStr">
        <is>
          <t>A 61140-2020</t>
        </is>
      </c>
      <c r="B3419" s="1" t="n">
        <v>44154</v>
      </c>
      <c r="C3419" s="1" t="n">
        <v>45225</v>
      </c>
      <c r="D3419" t="inlineStr">
        <is>
          <t>JÄMTLANDS LÄN</t>
        </is>
      </c>
      <c r="E3419" t="inlineStr">
        <is>
          <t>BRÄCKE</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61144-2020</t>
        </is>
      </c>
      <c r="B3420" s="1" t="n">
        <v>44154</v>
      </c>
      <c r="C3420" s="1" t="n">
        <v>45225</v>
      </c>
      <c r="D3420" t="inlineStr">
        <is>
          <t>JÄMTLANDS LÄN</t>
        </is>
      </c>
      <c r="E3420" t="inlineStr">
        <is>
          <t>BRÄCKE</t>
        </is>
      </c>
      <c r="G3420" t="n">
        <v>12.8</v>
      </c>
      <c r="H3420" t="n">
        <v>0</v>
      </c>
      <c r="I3420" t="n">
        <v>0</v>
      </c>
      <c r="J3420" t="n">
        <v>0</v>
      </c>
      <c r="K3420" t="n">
        <v>0</v>
      </c>
      <c r="L3420" t="n">
        <v>0</v>
      </c>
      <c r="M3420" t="n">
        <v>0</v>
      </c>
      <c r="N3420" t="n">
        <v>0</v>
      </c>
      <c r="O3420" t="n">
        <v>0</v>
      </c>
      <c r="P3420" t="n">
        <v>0</v>
      </c>
      <c r="Q3420" t="n">
        <v>0</v>
      </c>
      <c r="R3420" s="2" t="inlineStr"/>
    </row>
    <row r="3421" ht="15" customHeight="1">
      <c r="A3421" t="inlineStr">
        <is>
          <t>A 61232-2020</t>
        </is>
      </c>
      <c r="B3421" s="1" t="n">
        <v>44155</v>
      </c>
      <c r="C3421" s="1" t="n">
        <v>45225</v>
      </c>
      <c r="D3421" t="inlineStr">
        <is>
          <t>JÄMTLANDS LÄN</t>
        </is>
      </c>
      <c r="E3421" t="inlineStr">
        <is>
          <t>HÄRJEDALEN</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61347-2020</t>
        </is>
      </c>
      <c r="B3422" s="1" t="n">
        <v>44155</v>
      </c>
      <c r="C3422" s="1" t="n">
        <v>45225</v>
      </c>
      <c r="D3422" t="inlineStr">
        <is>
          <t>JÄMTLANDS LÄN</t>
        </is>
      </c>
      <c r="E3422" t="inlineStr">
        <is>
          <t>ÅRE</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61395-2020</t>
        </is>
      </c>
      <c r="B3423" s="1" t="n">
        <v>44155</v>
      </c>
      <c r="C3423" s="1" t="n">
        <v>45225</v>
      </c>
      <c r="D3423" t="inlineStr">
        <is>
          <t>JÄMTLANDS LÄN</t>
        </is>
      </c>
      <c r="E3423" t="inlineStr">
        <is>
          <t>RAGUNDA</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61441-2020</t>
        </is>
      </c>
      <c r="B3424" s="1" t="n">
        <v>44157</v>
      </c>
      <c r="C3424" s="1" t="n">
        <v>45225</v>
      </c>
      <c r="D3424" t="inlineStr">
        <is>
          <t>JÄMTLANDS LÄN</t>
        </is>
      </c>
      <c r="E3424" t="inlineStr">
        <is>
          <t>RAGUNDA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61602-2020</t>
        </is>
      </c>
      <c r="B3425" s="1" t="n">
        <v>44158</v>
      </c>
      <c r="C3425" s="1" t="n">
        <v>45225</v>
      </c>
      <c r="D3425" t="inlineStr">
        <is>
          <t>JÄMTLANDS LÄN</t>
        </is>
      </c>
      <c r="E3425" t="inlineStr">
        <is>
          <t>BRÄCKE</t>
        </is>
      </c>
      <c r="F3425" t="inlineStr">
        <is>
          <t>Övriga Aktiebolag</t>
        </is>
      </c>
      <c r="G3425" t="n">
        <v>3.6</v>
      </c>
      <c r="H3425" t="n">
        <v>0</v>
      </c>
      <c r="I3425" t="n">
        <v>0</v>
      </c>
      <c r="J3425" t="n">
        <v>0</v>
      </c>
      <c r="K3425" t="n">
        <v>0</v>
      </c>
      <c r="L3425" t="n">
        <v>0</v>
      </c>
      <c r="M3425" t="n">
        <v>0</v>
      </c>
      <c r="N3425" t="n">
        <v>0</v>
      </c>
      <c r="O3425" t="n">
        <v>0</v>
      </c>
      <c r="P3425" t="n">
        <v>0</v>
      </c>
      <c r="Q3425" t="n">
        <v>0</v>
      </c>
      <c r="R3425" s="2" t="inlineStr"/>
    </row>
    <row r="3426" ht="15" customHeight="1">
      <c r="A3426" t="inlineStr">
        <is>
          <t>A 61662-2020</t>
        </is>
      </c>
      <c r="B3426" s="1" t="n">
        <v>44158</v>
      </c>
      <c r="C3426" s="1" t="n">
        <v>45225</v>
      </c>
      <c r="D3426" t="inlineStr">
        <is>
          <t>JÄMTLANDS LÄN</t>
        </is>
      </c>
      <c r="E3426" t="inlineStr">
        <is>
          <t>STRÖMSUND</t>
        </is>
      </c>
      <c r="F3426" t="inlineStr">
        <is>
          <t>Holmen skog AB</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61807-2020</t>
        </is>
      </c>
      <c r="B3427" s="1" t="n">
        <v>44158</v>
      </c>
      <c r="C3427" s="1" t="n">
        <v>45225</v>
      </c>
      <c r="D3427" t="inlineStr">
        <is>
          <t>JÄMTLANDS LÄN</t>
        </is>
      </c>
      <c r="E3427" t="inlineStr">
        <is>
          <t>STRÖMSUND</t>
        </is>
      </c>
      <c r="F3427" t="inlineStr">
        <is>
          <t>SCA</t>
        </is>
      </c>
      <c r="G3427" t="n">
        <v>3.5</v>
      </c>
      <c r="H3427" t="n">
        <v>0</v>
      </c>
      <c r="I3427" t="n">
        <v>0</v>
      </c>
      <c r="J3427" t="n">
        <v>0</v>
      </c>
      <c r="K3427" t="n">
        <v>0</v>
      </c>
      <c r="L3427" t="n">
        <v>0</v>
      </c>
      <c r="M3427" t="n">
        <v>0</v>
      </c>
      <c r="N3427" t="n">
        <v>0</v>
      </c>
      <c r="O3427" t="n">
        <v>0</v>
      </c>
      <c r="P3427" t="n">
        <v>0</v>
      </c>
      <c r="Q3427" t="n">
        <v>0</v>
      </c>
      <c r="R3427" s="2" t="inlineStr"/>
    </row>
    <row r="3428" ht="15" customHeight="1">
      <c r="A3428" t="inlineStr">
        <is>
          <t>A 61586-2020</t>
        </is>
      </c>
      <c r="B3428" s="1" t="n">
        <v>44158</v>
      </c>
      <c r="C3428" s="1" t="n">
        <v>45225</v>
      </c>
      <c r="D3428" t="inlineStr">
        <is>
          <t>JÄMTLANDS LÄN</t>
        </is>
      </c>
      <c r="E3428" t="inlineStr">
        <is>
          <t>STRÖMSUND</t>
        </is>
      </c>
      <c r="F3428" t="inlineStr">
        <is>
          <t>Holmen skog AB</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61811-2020</t>
        </is>
      </c>
      <c r="B3429" s="1" t="n">
        <v>44158</v>
      </c>
      <c r="C3429" s="1" t="n">
        <v>45225</v>
      </c>
      <c r="D3429" t="inlineStr">
        <is>
          <t>JÄMTLANDS LÄN</t>
        </is>
      </c>
      <c r="E3429" t="inlineStr">
        <is>
          <t>STRÖMSUND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62340-2020</t>
        </is>
      </c>
      <c r="B3430" s="1" t="n">
        <v>44158</v>
      </c>
      <c r="C3430" s="1" t="n">
        <v>45225</v>
      </c>
      <c r="D3430" t="inlineStr">
        <is>
          <t>JÄMTLANDS LÄN</t>
        </is>
      </c>
      <c r="E3430" t="inlineStr">
        <is>
          <t>BERG</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61510-2020</t>
        </is>
      </c>
      <c r="B3431" s="1" t="n">
        <v>44158</v>
      </c>
      <c r="C3431" s="1" t="n">
        <v>45225</v>
      </c>
      <c r="D3431" t="inlineStr">
        <is>
          <t>JÄMTLANDS LÄN</t>
        </is>
      </c>
      <c r="E3431" t="inlineStr">
        <is>
          <t>ÅRE</t>
        </is>
      </c>
      <c r="F3431" t="inlineStr">
        <is>
          <t>Övriga Aktiebolag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61817-2020</t>
        </is>
      </c>
      <c r="B3432" s="1" t="n">
        <v>44158</v>
      </c>
      <c r="C3432" s="1" t="n">
        <v>45225</v>
      </c>
      <c r="D3432" t="inlineStr">
        <is>
          <t>JÄMTLANDS LÄN</t>
        </is>
      </c>
      <c r="E3432" t="inlineStr">
        <is>
          <t>BRÄCKE</t>
        </is>
      </c>
      <c r="F3432" t="inlineStr">
        <is>
          <t>SCA</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62344-2020</t>
        </is>
      </c>
      <c r="B3433" s="1" t="n">
        <v>44158</v>
      </c>
      <c r="C3433" s="1" t="n">
        <v>45225</v>
      </c>
      <c r="D3433" t="inlineStr">
        <is>
          <t>JÄMTLANDS LÄN</t>
        </is>
      </c>
      <c r="E3433" t="inlineStr">
        <is>
          <t>BERG</t>
        </is>
      </c>
      <c r="G3433" t="n">
        <v>23.6</v>
      </c>
      <c r="H3433" t="n">
        <v>0</v>
      </c>
      <c r="I3433" t="n">
        <v>0</v>
      </c>
      <c r="J3433" t="n">
        <v>0</v>
      </c>
      <c r="K3433" t="n">
        <v>0</v>
      </c>
      <c r="L3433" t="n">
        <v>0</v>
      </c>
      <c r="M3433" t="n">
        <v>0</v>
      </c>
      <c r="N3433" t="n">
        <v>0</v>
      </c>
      <c r="O3433" t="n">
        <v>0</v>
      </c>
      <c r="P3433" t="n">
        <v>0</v>
      </c>
      <c r="Q3433" t="n">
        <v>0</v>
      </c>
      <c r="R3433" s="2" t="inlineStr"/>
    </row>
    <row r="3434" ht="15" customHeight="1">
      <c r="A3434" t="inlineStr">
        <is>
          <t>A 62228-2020</t>
        </is>
      </c>
      <c r="B3434" s="1" t="n">
        <v>44159</v>
      </c>
      <c r="C3434" s="1" t="n">
        <v>45225</v>
      </c>
      <c r="D3434" t="inlineStr">
        <is>
          <t>JÄMTLANDS LÄN</t>
        </is>
      </c>
      <c r="E3434" t="inlineStr">
        <is>
          <t>RAGUNDA</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62406-2020</t>
        </is>
      </c>
      <c r="B3435" s="1" t="n">
        <v>44159</v>
      </c>
      <c r="C3435" s="1" t="n">
        <v>45225</v>
      </c>
      <c r="D3435" t="inlineStr">
        <is>
          <t>JÄMTLANDS LÄN</t>
        </is>
      </c>
      <c r="E3435" t="inlineStr">
        <is>
          <t>KROKOM</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62490-2020</t>
        </is>
      </c>
      <c r="B3436" s="1" t="n">
        <v>44160</v>
      </c>
      <c r="C3436" s="1" t="n">
        <v>45225</v>
      </c>
      <c r="D3436" t="inlineStr">
        <is>
          <t>JÄMTLANDS LÄN</t>
        </is>
      </c>
      <c r="E3436" t="inlineStr">
        <is>
          <t>BERG</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62494-2020</t>
        </is>
      </c>
      <c r="B3437" s="1" t="n">
        <v>44160</v>
      </c>
      <c r="C3437" s="1" t="n">
        <v>45225</v>
      </c>
      <c r="D3437" t="inlineStr">
        <is>
          <t>JÄMTLANDS LÄN</t>
        </is>
      </c>
      <c r="E3437" t="inlineStr">
        <is>
          <t>BERG</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62503-2020</t>
        </is>
      </c>
      <c r="B3438" s="1" t="n">
        <v>44160</v>
      </c>
      <c r="C3438" s="1" t="n">
        <v>45225</v>
      </c>
      <c r="D3438" t="inlineStr">
        <is>
          <t>JÄMTLANDS LÄN</t>
        </is>
      </c>
      <c r="E3438" t="inlineStr">
        <is>
          <t>STRÖMSUND</t>
        </is>
      </c>
      <c r="G3438" t="n">
        <v>7.9</v>
      </c>
      <c r="H3438" t="n">
        <v>0</v>
      </c>
      <c r="I3438" t="n">
        <v>0</v>
      </c>
      <c r="J3438" t="n">
        <v>0</v>
      </c>
      <c r="K3438" t="n">
        <v>0</v>
      </c>
      <c r="L3438" t="n">
        <v>0</v>
      </c>
      <c r="M3438" t="n">
        <v>0</v>
      </c>
      <c r="N3438" t="n">
        <v>0</v>
      </c>
      <c r="O3438" t="n">
        <v>0</v>
      </c>
      <c r="P3438" t="n">
        <v>0</v>
      </c>
      <c r="Q3438" t="n">
        <v>0</v>
      </c>
      <c r="R3438" s="2" t="inlineStr"/>
    </row>
    <row r="3439" ht="15" customHeight="1">
      <c r="A3439" t="inlineStr">
        <is>
          <t>A 62871-2020</t>
        </is>
      </c>
      <c r="B3439" s="1" t="n">
        <v>44161</v>
      </c>
      <c r="C3439" s="1" t="n">
        <v>45225</v>
      </c>
      <c r="D3439" t="inlineStr">
        <is>
          <t>JÄMTLANDS LÄN</t>
        </is>
      </c>
      <c r="E3439" t="inlineStr">
        <is>
          <t>BRÄCKE</t>
        </is>
      </c>
      <c r="F3439" t="inlineStr">
        <is>
          <t>SCA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63699-2020</t>
        </is>
      </c>
      <c r="B3440" s="1" t="n">
        <v>44161</v>
      </c>
      <c r="C3440" s="1" t="n">
        <v>45225</v>
      </c>
      <c r="D3440" t="inlineStr">
        <is>
          <t>JÄMTLANDS LÄN</t>
        </is>
      </c>
      <c r="E3440" t="inlineStr">
        <is>
          <t>STRÖMSUND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63692-2020</t>
        </is>
      </c>
      <c r="B3441" s="1" t="n">
        <v>44161</v>
      </c>
      <c r="C3441" s="1" t="n">
        <v>45225</v>
      </c>
      <c r="D3441" t="inlineStr">
        <is>
          <t>JÄMTLANDS LÄN</t>
        </is>
      </c>
      <c r="E3441" t="inlineStr">
        <is>
          <t>STRÖMSUND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62788-2020</t>
        </is>
      </c>
      <c r="B3442" s="1" t="n">
        <v>44161</v>
      </c>
      <c r="C3442" s="1" t="n">
        <v>45225</v>
      </c>
      <c r="D3442" t="inlineStr">
        <is>
          <t>JÄMTLANDS LÄN</t>
        </is>
      </c>
      <c r="E3442" t="inlineStr">
        <is>
          <t>ÅRE</t>
        </is>
      </c>
      <c r="F3442" t="inlineStr">
        <is>
          <t>Övriga Aktiebolag</t>
        </is>
      </c>
      <c r="G3442" t="n">
        <v>15.1</v>
      </c>
      <c r="H3442" t="n">
        <v>0</v>
      </c>
      <c r="I3442" t="n">
        <v>0</v>
      </c>
      <c r="J3442" t="n">
        <v>0</v>
      </c>
      <c r="K3442" t="n">
        <v>0</v>
      </c>
      <c r="L3442" t="n">
        <v>0</v>
      </c>
      <c r="M3442" t="n">
        <v>0</v>
      </c>
      <c r="N3442" t="n">
        <v>0</v>
      </c>
      <c r="O3442" t="n">
        <v>0</v>
      </c>
      <c r="P3442" t="n">
        <v>0</v>
      </c>
      <c r="Q3442" t="n">
        <v>0</v>
      </c>
      <c r="R3442" s="2" t="inlineStr"/>
    </row>
    <row r="3443" ht="15" customHeight="1">
      <c r="A3443" t="inlineStr">
        <is>
          <t>A 63821-2020</t>
        </is>
      </c>
      <c r="B3443" s="1" t="n">
        <v>44161</v>
      </c>
      <c r="C3443" s="1" t="n">
        <v>45225</v>
      </c>
      <c r="D3443" t="inlineStr">
        <is>
          <t>JÄMTLANDS LÄN</t>
        </is>
      </c>
      <c r="E3443" t="inlineStr">
        <is>
          <t>KROKOM</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63701-2020</t>
        </is>
      </c>
      <c r="B3444" s="1" t="n">
        <v>44162</v>
      </c>
      <c r="C3444" s="1" t="n">
        <v>45225</v>
      </c>
      <c r="D3444" t="inlineStr">
        <is>
          <t>JÄMTLANDS LÄN</t>
        </is>
      </c>
      <c r="E3444" t="inlineStr">
        <is>
          <t>KROKOM</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62970-2020</t>
        </is>
      </c>
      <c r="B3445" s="1" t="n">
        <v>44162</v>
      </c>
      <c r="C3445" s="1" t="n">
        <v>45225</v>
      </c>
      <c r="D3445" t="inlineStr">
        <is>
          <t>JÄMTLANDS LÄN</t>
        </is>
      </c>
      <c r="E3445" t="inlineStr">
        <is>
          <t>BRÄCKE</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63678-2020</t>
        </is>
      </c>
      <c r="B3446" s="1" t="n">
        <v>44162</v>
      </c>
      <c r="C3446" s="1" t="n">
        <v>45225</v>
      </c>
      <c r="D3446" t="inlineStr">
        <is>
          <t>JÄMTLANDS LÄN</t>
        </is>
      </c>
      <c r="E3446" t="inlineStr">
        <is>
          <t>STRÖMSUND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63787-2020</t>
        </is>
      </c>
      <c r="B3447" s="1" t="n">
        <v>44162</v>
      </c>
      <c r="C3447" s="1" t="n">
        <v>45225</v>
      </c>
      <c r="D3447" t="inlineStr">
        <is>
          <t>JÄMTLANDS LÄN</t>
        </is>
      </c>
      <c r="E3447" t="inlineStr">
        <is>
          <t>KROKOM</t>
        </is>
      </c>
      <c r="G3447" t="n">
        <v>60.3</v>
      </c>
      <c r="H3447" t="n">
        <v>0</v>
      </c>
      <c r="I3447" t="n">
        <v>0</v>
      </c>
      <c r="J3447" t="n">
        <v>0</v>
      </c>
      <c r="K3447" t="n">
        <v>0</v>
      </c>
      <c r="L3447" t="n">
        <v>0</v>
      </c>
      <c r="M3447" t="n">
        <v>0</v>
      </c>
      <c r="N3447" t="n">
        <v>0</v>
      </c>
      <c r="O3447" t="n">
        <v>0</v>
      </c>
      <c r="P3447" t="n">
        <v>0</v>
      </c>
      <c r="Q3447" t="n">
        <v>0</v>
      </c>
      <c r="R3447" s="2" t="inlineStr"/>
    </row>
    <row r="3448" ht="15" customHeight="1">
      <c r="A3448" t="inlineStr">
        <is>
          <t>A 64124-2020</t>
        </is>
      </c>
      <c r="B3448" s="1" t="n">
        <v>44165</v>
      </c>
      <c r="C3448" s="1" t="n">
        <v>45225</v>
      </c>
      <c r="D3448" t="inlineStr">
        <is>
          <t>JÄMTLANDS LÄN</t>
        </is>
      </c>
      <c r="E3448" t="inlineStr">
        <is>
          <t>STRÖMSUND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65110-2020</t>
        </is>
      </c>
      <c r="B3449" s="1" t="n">
        <v>44165</v>
      </c>
      <c r="C3449" s="1" t="n">
        <v>45225</v>
      </c>
      <c r="D3449" t="inlineStr">
        <is>
          <t>JÄMTLANDS LÄN</t>
        </is>
      </c>
      <c r="E3449" t="inlineStr">
        <is>
          <t>STRÖMSUND</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63606-2020</t>
        </is>
      </c>
      <c r="B3450" s="1" t="n">
        <v>44165</v>
      </c>
      <c r="C3450" s="1" t="n">
        <v>45225</v>
      </c>
      <c r="D3450" t="inlineStr">
        <is>
          <t>JÄMTLANDS LÄN</t>
        </is>
      </c>
      <c r="E3450" t="inlineStr">
        <is>
          <t>RAGUNDA</t>
        </is>
      </c>
      <c r="F3450" t="inlineStr">
        <is>
          <t>SCA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65115-2020</t>
        </is>
      </c>
      <c r="B3451" s="1" t="n">
        <v>44165</v>
      </c>
      <c r="C3451" s="1" t="n">
        <v>45225</v>
      </c>
      <c r="D3451" t="inlineStr">
        <is>
          <t>JÄMTLANDS LÄN</t>
        </is>
      </c>
      <c r="E3451" t="inlineStr">
        <is>
          <t>STRÖMSUND</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65076-2020</t>
        </is>
      </c>
      <c r="B3452" s="1" t="n">
        <v>44165</v>
      </c>
      <c r="C3452" s="1" t="n">
        <v>45225</v>
      </c>
      <c r="D3452" t="inlineStr">
        <is>
          <t>JÄMTLANDS LÄN</t>
        </is>
      </c>
      <c r="E3452" t="inlineStr">
        <is>
          <t>STRÖMSUND</t>
        </is>
      </c>
      <c r="G3452" t="n">
        <v>20.3</v>
      </c>
      <c r="H3452" t="n">
        <v>0</v>
      </c>
      <c r="I3452" t="n">
        <v>0</v>
      </c>
      <c r="J3452" t="n">
        <v>0</v>
      </c>
      <c r="K3452" t="n">
        <v>0</v>
      </c>
      <c r="L3452" t="n">
        <v>0</v>
      </c>
      <c r="M3452" t="n">
        <v>0</v>
      </c>
      <c r="N3452" t="n">
        <v>0</v>
      </c>
      <c r="O3452" t="n">
        <v>0</v>
      </c>
      <c r="P3452" t="n">
        <v>0</v>
      </c>
      <c r="Q3452" t="n">
        <v>0</v>
      </c>
      <c r="R3452" s="2" t="inlineStr"/>
    </row>
    <row r="3453" ht="15" customHeight="1">
      <c r="A3453" t="inlineStr">
        <is>
          <t>A 63522-2020</t>
        </is>
      </c>
      <c r="B3453" s="1" t="n">
        <v>44165</v>
      </c>
      <c r="C3453" s="1" t="n">
        <v>45225</v>
      </c>
      <c r="D3453" t="inlineStr">
        <is>
          <t>JÄMTLANDS LÄN</t>
        </is>
      </c>
      <c r="E3453" t="inlineStr">
        <is>
          <t>BERG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63567-2020</t>
        </is>
      </c>
      <c r="B3454" s="1" t="n">
        <v>44165</v>
      </c>
      <c r="C3454" s="1" t="n">
        <v>45225</v>
      </c>
      <c r="D3454" t="inlineStr">
        <is>
          <t>JÄMTLANDS LÄN</t>
        </is>
      </c>
      <c r="E3454" t="inlineStr">
        <is>
          <t>STRÖMSUND</t>
        </is>
      </c>
      <c r="G3454" t="n">
        <v>14.4</v>
      </c>
      <c r="H3454" t="n">
        <v>0</v>
      </c>
      <c r="I3454" t="n">
        <v>0</v>
      </c>
      <c r="J3454" t="n">
        <v>0</v>
      </c>
      <c r="K3454" t="n">
        <v>0</v>
      </c>
      <c r="L3454" t="n">
        <v>0</v>
      </c>
      <c r="M3454" t="n">
        <v>0</v>
      </c>
      <c r="N3454" t="n">
        <v>0</v>
      </c>
      <c r="O3454" t="n">
        <v>0</v>
      </c>
      <c r="P3454" t="n">
        <v>0</v>
      </c>
      <c r="Q3454" t="n">
        <v>0</v>
      </c>
      <c r="R3454" s="2" t="inlineStr"/>
    </row>
    <row r="3455" ht="15" customHeight="1">
      <c r="A3455" t="inlineStr">
        <is>
          <t>A 65078-2020</t>
        </is>
      </c>
      <c r="B3455" s="1" t="n">
        <v>44165</v>
      </c>
      <c r="C3455" s="1" t="n">
        <v>45225</v>
      </c>
      <c r="D3455" t="inlineStr">
        <is>
          <t>JÄMTLANDS LÄN</t>
        </is>
      </c>
      <c r="E3455" t="inlineStr">
        <is>
          <t>STRÖMSUND</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63755-2020</t>
        </is>
      </c>
      <c r="B3456" s="1" t="n">
        <v>44166</v>
      </c>
      <c r="C3456" s="1" t="n">
        <v>45225</v>
      </c>
      <c r="D3456" t="inlineStr">
        <is>
          <t>JÄMTLANDS LÄN</t>
        </is>
      </c>
      <c r="E3456" t="inlineStr">
        <is>
          <t>STRÖMSUND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64281-2020</t>
        </is>
      </c>
      <c r="B3457" s="1" t="n">
        <v>44166</v>
      </c>
      <c r="C3457" s="1" t="n">
        <v>45225</v>
      </c>
      <c r="D3457" t="inlineStr">
        <is>
          <t>JÄMTLANDS LÄN</t>
        </is>
      </c>
      <c r="E3457" t="inlineStr">
        <is>
          <t>HÄRJEDALEN</t>
        </is>
      </c>
      <c r="F3457" t="inlineStr">
        <is>
          <t>Övriga statliga verk och myndigheter</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64300-2020</t>
        </is>
      </c>
      <c r="B3458" s="1" t="n">
        <v>44166</v>
      </c>
      <c r="C3458" s="1" t="n">
        <v>45225</v>
      </c>
      <c r="D3458" t="inlineStr">
        <is>
          <t>JÄMTLANDS LÄN</t>
        </is>
      </c>
      <c r="E3458" t="inlineStr">
        <is>
          <t>HÄRJEDALEN</t>
        </is>
      </c>
      <c r="F3458" t="inlineStr">
        <is>
          <t>Övriga statliga verk och myndigheter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63979-2020</t>
        </is>
      </c>
      <c r="B3459" s="1" t="n">
        <v>44167</v>
      </c>
      <c r="C3459" s="1" t="n">
        <v>45225</v>
      </c>
      <c r="D3459" t="inlineStr">
        <is>
          <t>JÄMTLANDS LÄN</t>
        </is>
      </c>
      <c r="E3459" t="inlineStr">
        <is>
          <t>HÄRJEDALEN</t>
        </is>
      </c>
      <c r="G3459" t="n">
        <v>10</v>
      </c>
      <c r="H3459" t="n">
        <v>0</v>
      </c>
      <c r="I3459" t="n">
        <v>0</v>
      </c>
      <c r="J3459" t="n">
        <v>0</v>
      </c>
      <c r="K3459" t="n">
        <v>0</v>
      </c>
      <c r="L3459" t="n">
        <v>0</v>
      </c>
      <c r="M3459" t="n">
        <v>0</v>
      </c>
      <c r="N3459" t="n">
        <v>0</v>
      </c>
      <c r="O3459" t="n">
        <v>0</v>
      </c>
      <c r="P3459" t="n">
        <v>0</v>
      </c>
      <c r="Q3459" t="n">
        <v>0</v>
      </c>
      <c r="R3459" s="2" t="inlineStr"/>
    </row>
    <row r="3460" ht="15" customHeight="1">
      <c r="A3460" t="inlineStr">
        <is>
          <t>A 64777-2020</t>
        </is>
      </c>
      <c r="B3460" s="1" t="n">
        <v>44167</v>
      </c>
      <c r="C3460" s="1" t="n">
        <v>45225</v>
      </c>
      <c r="D3460" t="inlineStr">
        <is>
          <t>JÄMTLANDS LÄN</t>
        </is>
      </c>
      <c r="E3460" t="inlineStr">
        <is>
          <t>KROKOM</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64186-2020</t>
        </is>
      </c>
      <c r="B3461" s="1" t="n">
        <v>44167</v>
      </c>
      <c r="C3461" s="1" t="n">
        <v>45225</v>
      </c>
      <c r="D3461" t="inlineStr">
        <is>
          <t>JÄMTLANDS LÄN</t>
        </is>
      </c>
      <c r="E3461" t="inlineStr">
        <is>
          <t>STRÖMSUND</t>
        </is>
      </c>
      <c r="F3461" t="inlineStr">
        <is>
          <t>SCA</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63949-2020</t>
        </is>
      </c>
      <c r="B3462" s="1" t="n">
        <v>44167</v>
      </c>
      <c r="C3462" s="1" t="n">
        <v>45225</v>
      </c>
      <c r="D3462" t="inlineStr">
        <is>
          <t>JÄMTLANDS LÄN</t>
        </is>
      </c>
      <c r="E3462" t="inlineStr">
        <is>
          <t>HÄRJEDALEN</t>
        </is>
      </c>
      <c r="F3462" t="inlineStr">
        <is>
          <t>Bergvik skog väst AB</t>
        </is>
      </c>
      <c r="G3462" t="n">
        <v>10.8</v>
      </c>
      <c r="H3462" t="n">
        <v>0</v>
      </c>
      <c r="I3462" t="n">
        <v>0</v>
      </c>
      <c r="J3462" t="n">
        <v>0</v>
      </c>
      <c r="K3462" t="n">
        <v>0</v>
      </c>
      <c r="L3462" t="n">
        <v>0</v>
      </c>
      <c r="M3462" t="n">
        <v>0</v>
      </c>
      <c r="N3462" t="n">
        <v>0</v>
      </c>
      <c r="O3462" t="n">
        <v>0</v>
      </c>
      <c r="P3462" t="n">
        <v>0</v>
      </c>
      <c r="Q3462" t="n">
        <v>0</v>
      </c>
      <c r="R3462" s="2" t="inlineStr"/>
    </row>
    <row r="3463" ht="15" customHeight="1">
      <c r="A3463" t="inlineStr">
        <is>
          <t>A 64187-2020</t>
        </is>
      </c>
      <c r="B3463" s="1" t="n">
        <v>44167</v>
      </c>
      <c r="C3463" s="1" t="n">
        <v>45225</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64494-2020</t>
        </is>
      </c>
      <c r="B3464" s="1" t="n">
        <v>44168</v>
      </c>
      <c r="C3464" s="1" t="n">
        <v>45225</v>
      </c>
      <c r="D3464" t="inlineStr">
        <is>
          <t>JÄMTLANDS LÄN</t>
        </is>
      </c>
      <c r="E3464" t="inlineStr">
        <is>
          <t>BRÄCKE</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64490-2020</t>
        </is>
      </c>
      <c r="B3465" s="1" t="n">
        <v>44168</v>
      </c>
      <c r="C3465" s="1" t="n">
        <v>45225</v>
      </c>
      <c r="D3465" t="inlineStr">
        <is>
          <t>JÄMTLANDS LÄN</t>
        </is>
      </c>
      <c r="E3465" t="inlineStr">
        <is>
          <t>BERG</t>
        </is>
      </c>
      <c r="F3465" t="inlineStr">
        <is>
          <t>SCA</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64355-2020</t>
        </is>
      </c>
      <c r="B3466" s="1" t="n">
        <v>44168</v>
      </c>
      <c r="C3466" s="1" t="n">
        <v>45225</v>
      </c>
      <c r="D3466" t="inlineStr">
        <is>
          <t>JÄMTLANDS LÄN</t>
        </is>
      </c>
      <c r="E3466" t="inlineStr">
        <is>
          <t>ÅRE</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64386-2020</t>
        </is>
      </c>
      <c r="B3467" s="1" t="n">
        <v>44168</v>
      </c>
      <c r="C3467" s="1" t="n">
        <v>45225</v>
      </c>
      <c r="D3467" t="inlineStr">
        <is>
          <t>JÄMTLANDS LÄN</t>
        </is>
      </c>
      <c r="E3467" t="inlineStr">
        <is>
          <t>RAGUNDA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64492-2020</t>
        </is>
      </c>
      <c r="B3468" s="1" t="n">
        <v>44168</v>
      </c>
      <c r="C3468" s="1" t="n">
        <v>45225</v>
      </c>
      <c r="D3468" t="inlineStr">
        <is>
          <t>JÄMTLANDS LÄN</t>
        </is>
      </c>
      <c r="E3468" t="inlineStr">
        <is>
          <t>BERG</t>
        </is>
      </c>
      <c r="F3468" t="inlineStr">
        <is>
          <t>SCA</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64495-2020</t>
        </is>
      </c>
      <c r="B3469" s="1" t="n">
        <v>44168</v>
      </c>
      <c r="C3469" s="1" t="n">
        <v>45225</v>
      </c>
      <c r="D3469" t="inlineStr">
        <is>
          <t>JÄMTLANDS LÄN</t>
        </is>
      </c>
      <c r="E3469" t="inlineStr">
        <is>
          <t>BRÄCKE</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64809-2020</t>
        </is>
      </c>
      <c r="B3470" s="1" t="n">
        <v>44169</v>
      </c>
      <c r="C3470" s="1" t="n">
        <v>45225</v>
      </c>
      <c r="D3470" t="inlineStr">
        <is>
          <t>JÄMTLANDS LÄN</t>
        </is>
      </c>
      <c r="E3470" t="inlineStr">
        <is>
          <t>BRÄCKE</t>
        </is>
      </c>
      <c r="F3470" t="inlineStr">
        <is>
          <t>SCA</t>
        </is>
      </c>
      <c r="G3470" t="n">
        <v>9.800000000000001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65433-2020</t>
        </is>
      </c>
      <c r="B3471" s="1" t="n">
        <v>44169</v>
      </c>
      <c r="C3471" s="1" t="n">
        <v>45225</v>
      </c>
      <c r="D3471" t="inlineStr">
        <is>
          <t>JÄMTLANDS LÄN</t>
        </is>
      </c>
      <c r="E3471" t="inlineStr">
        <is>
          <t>KROKOM</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64539-2020</t>
        </is>
      </c>
      <c r="B3472" s="1" t="n">
        <v>44169</v>
      </c>
      <c r="C3472" s="1" t="n">
        <v>45225</v>
      </c>
      <c r="D3472" t="inlineStr">
        <is>
          <t>JÄMTLANDS LÄN</t>
        </is>
      </c>
      <c r="E3472" t="inlineStr">
        <is>
          <t>HÄRJEDALEN</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64579-2020</t>
        </is>
      </c>
      <c r="B3473" s="1" t="n">
        <v>44169</v>
      </c>
      <c r="C3473" s="1" t="n">
        <v>45225</v>
      </c>
      <c r="D3473" t="inlineStr">
        <is>
          <t>JÄMTLANDS LÄN</t>
        </is>
      </c>
      <c r="E3473" t="inlineStr">
        <is>
          <t>HÄRJEDALEN</t>
        </is>
      </c>
      <c r="G3473" t="n">
        <v>12.4</v>
      </c>
      <c r="H3473" t="n">
        <v>0</v>
      </c>
      <c r="I3473" t="n">
        <v>0</v>
      </c>
      <c r="J3473" t="n">
        <v>0</v>
      </c>
      <c r="K3473" t="n">
        <v>0</v>
      </c>
      <c r="L3473" t="n">
        <v>0</v>
      </c>
      <c r="M3473" t="n">
        <v>0</v>
      </c>
      <c r="N3473" t="n">
        <v>0</v>
      </c>
      <c r="O3473" t="n">
        <v>0</v>
      </c>
      <c r="P3473" t="n">
        <v>0</v>
      </c>
      <c r="Q3473" t="n">
        <v>0</v>
      </c>
      <c r="R3473" s="2" t="inlineStr"/>
    </row>
    <row r="3474" ht="15" customHeight="1">
      <c r="A3474" t="inlineStr">
        <is>
          <t>A 64608-2020</t>
        </is>
      </c>
      <c r="B3474" s="1" t="n">
        <v>44169</v>
      </c>
      <c r="C3474" s="1" t="n">
        <v>45225</v>
      </c>
      <c r="D3474" t="inlineStr">
        <is>
          <t>JÄMTLANDS LÄN</t>
        </is>
      </c>
      <c r="E3474" t="inlineStr">
        <is>
          <t>STRÖMSUND</t>
        </is>
      </c>
      <c r="F3474" t="inlineStr">
        <is>
          <t>Holmen skog AB</t>
        </is>
      </c>
      <c r="G3474" t="n">
        <v>17.7</v>
      </c>
      <c r="H3474" t="n">
        <v>0</v>
      </c>
      <c r="I3474" t="n">
        <v>0</v>
      </c>
      <c r="J3474" t="n">
        <v>0</v>
      </c>
      <c r="K3474" t="n">
        <v>0</v>
      </c>
      <c r="L3474" t="n">
        <v>0</v>
      </c>
      <c r="M3474" t="n">
        <v>0</v>
      </c>
      <c r="N3474" t="n">
        <v>0</v>
      </c>
      <c r="O3474" t="n">
        <v>0</v>
      </c>
      <c r="P3474" t="n">
        <v>0</v>
      </c>
      <c r="Q3474" t="n">
        <v>0</v>
      </c>
      <c r="R3474" s="2" t="inlineStr"/>
    </row>
    <row r="3475" ht="15" customHeight="1">
      <c r="A3475" t="inlineStr">
        <is>
          <t>A 64805-2020</t>
        </is>
      </c>
      <c r="B3475" s="1" t="n">
        <v>44169</v>
      </c>
      <c r="C3475" s="1" t="n">
        <v>45225</v>
      </c>
      <c r="D3475" t="inlineStr">
        <is>
          <t>JÄMTLANDS LÄN</t>
        </is>
      </c>
      <c r="E3475" t="inlineStr">
        <is>
          <t>BRÄCKE</t>
        </is>
      </c>
      <c r="F3475" t="inlineStr">
        <is>
          <t>SCA</t>
        </is>
      </c>
      <c r="G3475" t="n">
        <v>7.5</v>
      </c>
      <c r="H3475" t="n">
        <v>0</v>
      </c>
      <c r="I3475" t="n">
        <v>0</v>
      </c>
      <c r="J3475" t="n">
        <v>0</v>
      </c>
      <c r="K3475" t="n">
        <v>0</v>
      </c>
      <c r="L3475" t="n">
        <v>0</v>
      </c>
      <c r="M3475" t="n">
        <v>0</v>
      </c>
      <c r="N3475" t="n">
        <v>0</v>
      </c>
      <c r="O3475" t="n">
        <v>0</v>
      </c>
      <c r="P3475" t="n">
        <v>0</v>
      </c>
      <c r="Q3475" t="n">
        <v>0</v>
      </c>
      <c r="R3475" s="2" t="inlineStr"/>
    </row>
    <row r="3476" ht="15" customHeight="1">
      <c r="A3476" t="inlineStr">
        <is>
          <t>A 64828-2020</t>
        </is>
      </c>
      <c r="B3476" s="1" t="n">
        <v>44169</v>
      </c>
      <c r="C3476" s="1" t="n">
        <v>45225</v>
      </c>
      <c r="D3476" t="inlineStr">
        <is>
          <t>JÄMTLANDS LÄN</t>
        </is>
      </c>
      <c r="E3476" t="inlineStr">
        <is>
          <t>STRÖMSUND</t>
        </is>
      </c>
      <c r="F3476" t="inlineStr">
        <is>
          <t>SCA</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64825-2020</t>
        </is>
      </c>
      <c r="B3477" s="1" t="n">
        <v>44169</v>
      </c>
      <c r="C3477" s="1" t="n">
        <v>45225</v>
      </c>
      <c r="D3477" t="inlineStr">
        <is>
          <t>JÄMTLANDS LÄN</t>
        </is>
      </c>
      <c r="E3477" t="inlineStr">
        <is>
          <t>STRÖMSUND</t>
        </is>
      </c>
      <c r="F3477" t="inlineStr">
        <is>
          <t>SCA</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65451-2020</t>
        </is>
      </c>
      <c r="B3478" s="1" t="n">
        <v>44169</v>
      </c>
      <c r="C3478" s="1" t="n">
        <v>45225</v>
      </c>
      <c r="D3478" t="inlineStr">
        <is>
          <t>JÄMTLANDS LÄN</t>
        </is>
      </c>
      <c r="E3478" t="inlineStr">
        <is>
          <t>KROKOM</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65266-2020</t>
        </is>
      </c>
      <c r="B3479" s="1" t="n">
        <v>44172</v>
      </c>
      <c r="C3479" s="1" t="n">
        <v>45225</v>
      </c>
      <c r="D3479" t="inlineStr">
        <is>
          <t>JÄMTLANDS LÄN</t>
        </is>
      </c>
      <c r="E3479" t="inlineStr">
        <is>
          <t>BERG</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65783-2020</t>
        </is>
      </c>
      <c r="B3480" s="1" t="n">
        <v>44172</v>
      </c>
      <c r="C3480" s="1" t="n">
        <v>45225</v>
      </c>
      <c r="D3480" t="inlineStr">
        <is>
          <t>JÄMTLANDS LÄN</t>
        </is>
      </c>
      <c r="E3480" t="inlineStr">
        <is>
          <t>KROKOM</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65787-2020</t>
        </is>
      </c>
      <c r="B3481" s="1" t="n">
        <v>44172</v>
      </c>
      <c r="C3481" s="1" t="n">
        <v>45225</v>
      </c>
      <c r="D3481" t="inlineStr">
        <is>
          <t>JÄMTLANDS LÄN</t>
        </is>
      </c>
      <c r="E3481" t="inlineStr">
        <is>
          <t>KROKOM</t>
        </is>
      </c>
      <c r="G3481" t="n">
        <v>5.8</v>
      </c>
      <c r="H3481" t="n">
        <v>0</v>
      </c>
      <c r="I3481" t="n">
        <v>0</v>
      </c>
      <c r="J3481" t="n">
        <v>0</v>
      </c>
      <c r="K3481" t="n">
        <v>0</v>
      </c>
      <c r="L3481" t="n">
        <v>0</v>
      </c>
      <c r="M3481" t="n">
        <v>0</v>
      </c>
      <c r="N3481" t="n">
        <v>0</v>
      </c>
      <c r="O3481" t="n">
        <v>0</v>
      </c>
      <c r="P3481" t="n">
        <v>0</v>
      </c>
      <c r="Q3481" t="n">
        <v>0</v>
      </c>
      <c r="R3481" s="2" t="inlineStr"/>
    </row>
    <row r="3482" ht="15" customHeight="1">
      <c r="A3482" t="inlineStr">
        <is>
          <t>A 66083-2020</t>
        </is>
      </c>
      <c r="B3482" s="1" t="n">
        <v>44172</v>
      </c>
      <c r="C3482" s="1" t="n">
        <v>45225</v>
      </c>
      <c r="D3482" t="inlineStr">
        <is>
          <t>JÄMTLANDS LÄN</t>
        </is>
      </c>
      <c r="E3482" t="inlineStr">
        <is>
          <t>ÅRE</t>
        </is>
      </c>
      <c r="G3482" t="n">
        <v>563.3</v>
      </c>
      <c r="H3482" t="n">
        <v>0</v>
      </c>
      <c r="I3482" t="n">
        <v>0</v>
      </c>
      <c r="J3482" t="n">
        <v>0</v>
      </c>
      <c r="K3482" t="n">
        <v>0</v>
      </c>
      <c r="L3482" t="n">
        <v>0</v>
      </c>
      <c r="M3482" t="n">
        <v>0</v>
      </c>
      <c r="N3482" t="n">
        <v>0</v>
      </c>
      <c r="O3482" t="n">
        <v>0</v>
      </c>
      <c r="P3482" t="n">
        <v>0</v>
      </c>
      <c r="Q3482" t="n">
        <v>0</v>
      </c>
      <c r="R3482" s="2" t="inlineStr"/>
    </row>
    <row r="3483" ht="15" customHeight="1">
      <c r="A3483" t="inlineStr">
        <is>
          <t>A 65260-2020</t>
        </is>
      </c>
      <c r="B3483" s="1" t="n">
        <v>44172</v>
      </c>
      <c r="C3483" s="1" t="n">
        <v>45225</v>
      </c>
      <c r="D3483" t="inlineStr">
        <is>
          <t>JÄMTLANDS LÄN</t>
        </is>
      </c>
      <c r="E3483" t="inlineStr">
        <is>
          <t>RAGUNDA</t>
        </is>
      </c>
      <c r="F3483" t="inlineStr">
        <is>
          <t>SCA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65316-2020</t>
        </is>
      </c>
      <c r="B3484" s="1" t="n">
        <v>44173</v>
      </c>
      <c r="C3484" s="1" t="n">
        <v>45225</v>
      </c>
      <c r="D3484" t="inlineStr">
        <is>
          <t>JÄMTLANDS LÄN</t>
        </is>
      </c>
      <c r="E3484" t="inlineStr">
        <is>
          <t>KROKOM</t>
        </is>
      </c>
      <c r="F3484" t="inlineStr">
        <is>
          <t>Övriga Aktiebolag</t>
        </is>
      </c>
      <c r="G3484" t="n">
        <v>12.5</v>
      </c>
      <c r="H3484" t="n">
        <v>0</v>
      </c>
      <c r="I3484" t="n">
        <v>0</v>
      </c>
      <c r="J3484" t="n">
        <v>0</v>
      </c>
      <c r="K3484" t="n">
        <v>0</v>
      </c>
      <c r="L3484" t="n">
        <v>0</v>
      </c>
      <c r="M3484" t="n">
        <v>0</v>
      </c>
      <c r="N3484" t="n">
        <v>0</v>
      </c>
      <c r="O3484" t="n">
        <v>0</v>
      </c>
      <c r="P3484" t="n">
        <v>0</v>
      </c>
      <c r="Q3484" t="n">
        <v>0</v>
      </c>
      <c r="R3484" s="2" t="inlineStr"/>
    </row>
    <row r="3485" ht="15" customHeight="1">
      <c r="A3485" t="inlineStr">
        <is>
          <t>A 65341-2020</t>
        </is>
      </c>
      <c r="B3485" s="1" t="n">
        <v>44173</v>
      </c>
      <c r="C3485" s="1" t="n">
        <v>45225</v>
      </c>
      <c r="D3485" t="inlineStr">
        <is>
          <t>JÄMTLANDS LÄN</t>
        </is>
      </c>
      <c r="E3485" t="inlineStr">
        <is>
          <t>RAGUNDA</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65410-2020</t>
        </is>
      </c>
      <c r="B3486" s="1" t="n">
        <v>44173</v>
      </c>
      <c r="C3486" s="1" t="n">
        <v>45225</v>
      </c>
      <c r="D3486" t="inlineStr">
        <is>
          <t>JÄMTLANDS LÄN</t>
        </is>
      </c>
      <c r="E3486" t="inlineStr">
        <is>
          <t>ÖSTERSUND</t>
        </is>
      </c>
      <c r="F3486" t="inlineStr">
        <is>
          <t>Kommuner</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65530-2020</t>
        </is>
      </c>
      <c r="B3487" s="1" t="n">
        <v>44173</v>
      </c>
      <c r="C3487" s="1" t="n">
        <v>45225</v>
      </c>
      <c r="D3487" t="inlineStr">
        <is>
          <t>JÄMTLANDS LÄN</t>
        </is>
      </c>
      <c r="E3487" t="inlineStr">
        <is>
          <t>STRÖMSUND</t>
        </is>
      </c>
      <c r="F3487" t="inlineStr">
        <is>
          <t>Sveaskog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65618-2020</t>
        </is>
      </c>
      <c r="B3488" s="1" t="n">
        <v>44173</v>
      </c>
      <c r="C3488" s="1" t="n">
        <v>45225</v>
      </c>
      <c r="D3488" t="inlineStr">
        <is>
          <t>JÄMTLANDS LÄN</t>
        </is>
      </c>
      <c r="E3488" t="inlineStr">
        <is>
          <t>STRÖMSUND</t>
        </is>
      </c>
      <c r="F3488" t="inlineStr">
        <is>
          <t>SCA</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65512-2020</t>
        </is>
      </c>
      <c r="B3489" s="1" t="n">
        <v>44173</v>
      </c>
      <c r="C3489" s="1" t="n">
        <v>45225</v>
      </c>
      <c r="D3489" t="inlineStr">
        <is>
          <t>JÄMTLANDS LÄN</t>
        </is>
      </c>
      <c r="E3489" t="inlineStr">
        <is>
          <t>ÅRE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65439-2020</t>
        </is>
      </c>
      <c r="B3490" s="1" t="n">
        <v>44173</v>
      </c>
      <c r="C3490" s="1" t="n">
        <v>45225</v>
      </c>
      <c r="D3490" t="inlineStr">
        <is>
          <t>JÄMTLANDS LÄN</t>
        </is>
      </c>
      <c r="E3490" t="inlineStr">
        <is>
          <t>ÅRE</t>
        </is>
      </c>
      <c r="G3490" t="n">
        <v>6.2</v>
      </c>
      <c r="H3490" t="n">
        <v>0</v>
      </c>
      <c r="I3490" t="n">
        <v>0</v>
      </c>
      <c r="J3490" t="n">
        <v>0</v>
      </c>
      <c r="K3490" t="n">
        <v>0</v>
      </c>
      <c r="L3490" t="n">
        <v>0</v>
      </c>
      <c r="M3490" t="n">
        <v>0</v>
      </c>
      <c r="N3490" t="n">
        <v>0</v>
      </c>
      <c r="O3490" t="n">
        <v>0</v>
      </c>
      <c r="P3490" t="n">
        <v>0</v>
      </c>
      <c r="Q3490" t="n">
        <v>0</v>
      </c>
      <c r="R3490" s="2" t="inlineStr"/>
    </row>
    <row r="3491" ht="15" customHeight="1">
      <c r="A3491" t="inlineStr">
        <is>
          <t>A 65519-2020</t>
        </is>
      </c>
      <c r="B3491" s="1" t="n">
        <v>44173</v>
      </c>
      <c r="C3491" s="1" t="n">
        <v>45225</v>
      </c>
      <c r="D3491" t="inlineStr">
        <is>
          <t>JÄMTLANDS LÄN</t>
        </is>
      </c>
      <c r="E3491" t="inlineStr">
        <is>
          <t>ÅRE</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66276-2020</t>
        </is>
      </c>
      <c r="B3492" s="1" t="n">
        <v>44174</v>
      </c>
      <c r="C3492" s="1" t="n">
        <v>45225</v>
      </c>
      <c r="D3492" t="inlineStr">
        <is>
          <t>JÄMTLANDS LÄN</t>
        </is>
      </c>
      <c r="E3492" t="inlineStr">
        <is>
          <t>HÄRJEDALEN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66269-2020</t>
        </is>
      </c>
      <c r="B3493" s="1" t="n">
        <v>44174</v>
      </c>
      <c r="C3493" s="1" t="n">
        <v>45225</v>
      </c>
      <c r="D3493" t="inlineStr">
        <is>
          <t>JÄMTLANDS LÄN</t>
        </is>
      </c>
      <c r="E3493" t="inlineStr">
        <is>
          <t>ÖSTERSUND</t>
        </is>
      </c>
      <c r="F3493" t="inlineStr">
        <is>
          <t>Övriga statliga verk och myndigheter</t>
        </is>
      </c>
      <c r="G3493" t="n">
        <v>10</v>
      </c>
      <c r="H3493" t="n">
        <v>0</v>
      </c>
      <c r="I3493" t="n">
        <v>0</v>
      </c>
      <c r="J3493" t="n">
        <v>0</v>
      </c>
      <c r="K3493" t="n">
        <v>0</v>
      </c>
      <c r="L3493" t="n">
        <v>0</v>
      </c>
      <c r="M3493" t="n">
        <v>0</v>
      </c>
      <c r="N3493" t="n">
        <v>0</v>
      </c>
      <c r="O3493" t="n">
        <v>0</v>
      </c>
      <c r="P3493" t="n">
        <v>0</v>
      </c>
      <c r="Q3493" t="n">
        <v>0</v>
      </c>
      <c r="R3493" s="2" t="inlineStr"/>
    </row>
    <row r="3494" ht="15" customHeight="1">
      <c r="A3494" t="inlineStr">
        <is>
          <t>A 65817-2020</t>
        </is>
      </c>
      <c r="B3494" s="1" t="n">
        <v>44174</v>
      </c>
      <c r="C3494" s="1" t="n">
        <v>45225</v>
      </c>
      <c r="D3494" t="inlineStr">
        <is>
          <t>JÄMTLANDS LÄN</t>
        </is>
      </c>
      <c r="E3494" t="inlineStr">
        <is>
          <t>HÄRJEDALEN</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66286-2020</t>
        </is>
      </c>
      <c r="B3495" s="1" t="n">
        <v>44174</v>
      </c>
      <c r="C3495" s="1" t="n">
        <v>45225</v>
      </c>
      <c r="D3495" t="inlineStr">
        <is>
          <t>JÄMTLANDS LÄN</t>
        </is>
      </c>
      <c r="E3495" t="inlineStr">
        <is>
          <t>ÖSTERSUND</t>
        </is>
      </c>
      <c r="F3495" t="inlineStr">
        <is>
          <t>Övriga statliga verk och myndigheter</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65762-2020</t>
        </is>
      </c>
      <c r="B3496" s="1" t="n">
        <v>44174</v>
      </c>
      <c r="C3496" s="1" t="n">
        <v>45225</v>
      </c>
      <c r="D3496" t="inlineStr">
        <is>
          <t>JÄMTLANDS LÄN</t>
        </is>
      </c>
      <c r="E3496" t="inlineStr">
        <is>
          <t>STRÖMSUND</t>
        </is>
      </c>
      <c r="F3496" t="inlineStr">
        <is>
          <t>Holmen skog AB</t>
        </is>
      </c>
      <c r="G3496" t="n">
        <v>8.5</v>
      </c>
      <c r="H3496" t="n">
        <v>0</v>
      </c>
      <c r="I3496" t="n">
        <v>0</v>
      </c>
      <c r="J3496" t="n">
        <v>0</v>
      </c>
      <c r="K3496" t="n">
        <v>0</v>
      </c>
      <c r="L3496" t="n">
        <v>0</v>
      </c>
      <c r="M3496" t="n">
        <v>0</v>
      </c>
      <c r="N3496" t="n">
        <v>0</v>
      </c>
      <c r="O3496" t="n">
        <v>0</v>
      </c>
      <c r="P3496" t="n">
        <v>0</v>
      </c>
      <c r="Q3496" t="n">
        <v>0</v>
      </c>
      <c r="R3496" s="2" t="inlineStr"/>
    </row>
    <row r="3497" ht="15" customHeight="1">
      <c r="A3497" t="inlineStr">
        <is>
          <t>A 65898-2020</t>
        </is>
      </c>
      <c r="B3497" s="1" t="n">
        <v>44174</v>
      </c>
      <c r="C3497" s="1" t="n">
        <v>45225</v>
      </c>
      <c r="D3497" t="inlineStr">
        <is>
          <t>JÄMTLANDS LÄN</t>
        </is>
      </c>
      <c r="E3497" t="inlineStr">
        <is>
          <t>RAGUNDA</t>
        </is>
      </c>
      <c r="F3497" t="inlineStr">
        <is>
          <t>SCA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66288-2020</t>
        </is>
      </c>
      <c r="B3498" s="1" t="n">
        <v>44174</v>
      </c>
      <c r="C3498" s="1" t="n">
        <v>45225</v>
      </c>
      <c r="D3498" t="inlineStr">
        <is>
          <t>JÄMTLANDS LÄN</t>
        </is>
      </c>
      <c r="E3498" t="inlineStr">
        <is>
          <t>ÖSTERSUND</t>
        </is>
      </c>
      <c r="F3498" t="inlineStr">
        <is>
          <t>Övriga statliga verk och myndigheter</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65768-2020</t>
        </is>
      </c>
      <c r="B3499" s="1" t="n">
        <v>44174</v>
      </c>
      <c r="C3499" s="1" t="n">
        <v>45225</v>
      </c>
      <c r="D3499" t="inlineStr">
        <is>
          <t>JÄMTLANDS LÄN</t>
        </is>
      </c>
      <c r="E3499" t="inlineStr">
        <is>
          <t>STRÖMSUND</t>
        </is>
      </c>
      <c r="F3499" t="inlineStr">
        <is>
          <t>Holmen skog AB</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65797-2020</t>
        </is>
      </c>
      <c r="B3500" s="1" t="n">
        <v>44174</v>
      </c>
      <c r="C3500" s="1" t="n">
        <v>45225</v>
      </c>
      <c r="D3500" t="inlineStr">
        <is>
          <t>JÄMTLANDS LÄN</t>
        </is>
      </c>
      <c r="E3500" t="inlineStr">
        <is>
          <t>STRÖMSUND</t>
        </is>
      </c>
      <c r="F3500" t="inlineStr">
        <is>
          <t>Holmen skog AB</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66130-2020</t>
        </is>
      </c>
      <c r="B3501" s="1" t="n">
        <v>44175</v>
      </c>
      <c r="C3501" s="1" t="n">
        <v>45225</v>
      </c>
      <c r="D3501" t="inlineStr">
        <is>
          <t>JÄMTLANDS LÄN</t>
        </is>
      </c>
      <c r="E3501" t="inlineStr">
        <is>
          <t>STRÖMSUND</t>
        </is>
      </c>
      <c r="F3501" t="inlineStr">
        <is>
          <t>Holmen skog AB</t>
        </is>
      </c>
      <c r="G3501" t="n">
        <v>20.1</v>
      </c>
      <c r="H3501" t="n">
        <v>0</v>
      </c>
      <c r="I3501" t="n">
        <v>0</v>
      </c>
      <c r="J3501" t="n">
        <v>0</v>
      </c>
      <c r="K3501" t="n">
        <v>0</v>
      </c>
      <c r="L3501" t="n">
        <v>0</v>
      </c>
      <c r="M3501" t="n">
        <v>0</v>
      </c>
      <c r="N3501" t="n">
        <v>0</v>
      </c>
      <c r="O3501" t="n">
        <v>0</v>
      </c>
      <c r="P3501" t="n">
        <v>0</v>
      </c>
      <c r="Q3501" t="n">
        <v>0</v>
      </c>
      <c r="R3501" s="2" t="inlineStr"/>
    </row>
    <row r="3502" ht="15" customHeight="1">
      <c r="A3502" t="inlineStr">
        <is>
          <t>A 66248-2020</t>
        </is>
      </c>
      <c r="B3502" s="1" t="n">
        <v>44175</v>
      </c>
      <c r="C3502" s="1" t="n">
        <v>45225</v>
      </c>
      <c r="D3502" t="inlineStr">
        <is>
          <t>JÄMTLANDS LÄN</t>
        </is>
      </c>
      <c r="E3502" t="inlineStr">
        <is>
          <t>RAGUNDA</t>
        </is>
      </c>
      <c r="F3502" t="inlineStr">
        <is>
          <t>SCA</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66784-2020</t>
        </is>
      </c>
      <c r="B3503" s="1" t="n">
        <v>44175</v>
      </c>
      <c r="C3503" s="1" t="n">
        <v>45225</v>
      </c>
      <c r="D3503" t="inlineStr">
        <is>
          <t>JÄMTLANDS LÄN</t>
        </is>
      </c>
      <c r="E3503" t="inlineStr">
        <is>
          <t>KROKOM</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65997-2020</t>
        </is>
      </c>
      <c r="B3504" s="1" t="n">
        <v>44175</v>
      </c>
      <c r="C3504" s="1" t="n">
        <v>45225</v>
      </c>
      <c r="D3504" t="inlineStr">
        <is>
          <t>JÄMTLANDS LÄN</t>
        </is>
      </c>
      <c r="E3504" t="inlineStr">
        <is>
          <t>STRÖMSUND</t>
        </is>
      </c>
      <c r="F3504" t="inlineStr">
        <is>
          <t>Kyrkan</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66774-2020</t>
        </is>
      </c>
      <c r="B3505" s="1" t="n">
        <v>44175</v>
      </c>
      <c r="C3505" s="1" t="n">
        <v>45225</v>
      </c>
      <c r="D3505" t="inlineStr">
        <is>
          <t>JÄMTLANDS LÄN</t>
        </is>
      </c>
      <c r="E3505" t="inlineStr">
        <is>
          <t>KROKOM</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66443-2020</t>
        </is>
      </c>
      <c r="B3506" s="1" t="n">
        <v>44176</v>
      </c>
      <c r="C3506" s="1" t="n">
        <v>45225</v>
      </c>
      <c r="D3506" t="inlineStr">
        <is>
          <t>JÄMTLANDS LÄN</t>
        </is>
      </c>
      <c r="E3506" t="inlineStr">
        <is>
          <t>BRÄCKE</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66982-2020</t>
        </is>
      </c>
      <c r="B3507" s="1" t="n">
        <v>44176</v>
      </c>
      <c r="C3507" s="1" t="n">
        <v>45225</v>
      </c>
      <c r="D3507" t="inlineStr">
        <is>
          <t>JÄMTLANDS LÄN</t>
        </is>
      </c>
      <c r="E3507" t="inlineStr">
        <is>
          <t>STRÖMSUND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66983-2020</t>
        </is>
      </c>
      <c r="B3508" s="1" t="n">
        <v>44176</v>
      </c>
      <c r="C3508" s="1" t="n">
        <v>45225</v>
      </c>
      <c r="D3508" t="inlineStr">
        <is>
          <t>JÄMTLANDS LÄN</t>
        </is>
      </c>
      <c r="E3508" t="inlineStr">
        <is>
          <t>STRÖMSUND</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67730-2020</t>
        </is>
      </c>
      <c r="B3509" s="1" t="n">
        <v>44179</v>
      </c>
      <c r="C3509" s="1" t="n">
        <v>45225</v>
      </c>
      <c r="D3509" t="inlineStr">
        <is>
          <t>JÄMTLANDS LÄN</t>
        </is>
      </c>
      <c r="E3509" t="inlineStr">
        <is>
          <t>KROKOM</t>
        </is>
      </c>
      <c r="G3509" t="n">
        <v>7.5</v>
      </c>
      <c r="H3509" t="n">
        <v>0</v>
      </c>
      <c r="I3509" t="n">
        <v>0</v>
      </c>
      <c r="J3509" t="n">
        <v>0</v>
      </c>
      <c r="K3509" t="n">
        <v>0</v>
      </c>
      <c r="L3509" t="n">
        <v>0</v>
      </c>
      <c r="M3509" t="n">
        <v>0</v>
      </c>
      <c r="N3509" t="n">
        <v>0</v>
      </c>
      <c r="O3509" t="n">
        <v>0</v>
      </c>
      <c r="P3509" t="n">
        <v>0</v>
      </c>
      <c r="Q3509" t="n">
        <v>0</v>
      </c>
      <c r="R3509" s="2" t="inlineStr"/>
    </row>
    <row r="3510" ht="15" customHeight="1">
      <c r="A3510" t="inlineStr">
        <is>
          <t>A 66790-2020</t>
        </is>
      </c>
      <c r="B3510" s="1" t="n">
        <v>44179</v>
      </c>
      <c r="C3510" s="1" t="n">
        <v>45225</v>
      </c>
      <c r="D3510" t="inlineStr">
        <is>
          <t>JÄMTLANDS LÄN</t>
        </is>
      </c>
      <c r="E3510" t="inlineStr">
        <is>
          <t>ÅRE</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66859-2020</t>
        </is>
      </c>
      <c r="B3511" s="1" t="n">
        <v>44179</v>
      </c>
      <c r="C3511" s="1" t="n">
        <v>45225</v>
      </c>
      <c r="D3511" t="inlineStr">
        <is>
          <t>JÄMTLANDS LÄN</t>
        </is>
      </c>
      <c r="E3511" t="inlineStr">
        <is>
          <t>BRÄCKE</t>
        </is>
      </c>
      <c r="F3511" t="inlineStr">
        <is>
          <t>SCA</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66592-2020</t>
        </is>
      </c>
      <c r="B3512" s="1" t="n">
        <v>44179</v>
      </c>
      <c r="C3512" s="1" t="n">
        <v>45225</v>
      </c>
      <c r="D3512" t="inlineStr">
        <is>
          <t>JÄMTLANDS LÄN</t>
        </is>
      </c>
      <c r="E3512" t="inlineStr">
        <is>
          <t>STRÖMSUND</t>
        </is>
      </c>
      <c r="F3512" t="inlineStr">
        <is>
          <t>Kyrkan</t>
        </is>
      </c>
      <c r="G3512" t="n">
        <v>29.6</v>
      </c>
      <c r="H3512" t="n">
        <v>0</v>
      </c>
      <c r="I3512" t="n">
        <v>0</v>
      </c>
      <c r="J3512" t="n">
        <v>0</v>
      </c>
      <c r="K3512" t="n">
        <v>0</v>
      </c>
      <c r="L3512" t="n">
        <v>0</v>
      </c>
      <c r="M3512" t="n">
        <v>0</v>
      </c>
      <c r="N3512" t="n">
        <v>0</v>
      </c>
      <c r="O3512" t="n">
        <v>0</v>
      </c>
      <c r="P3512" t="n">
        <v>0</v>
      </c>
      <c r="Q3512" t="n">
        <v>0</v>
      </c>
      <c r="R3512" s="2" t="inlineStr"/>
    </row>
    <row r="3513" ht="15" customHeight="1">
      <c r="A3513" t="inlineStr">
        <is>
          <t>A 66653-2020</t>
        </is>
      </c>
      <c r="B3513" s="1" t="n">
        <v>44179</v>
      </c>
      <c r="C3513" s="1" t="n">
        <v>45225</v>
      </c>
      <c r="D3513" t="inlineStr">
        <is>
          <t>JÄMTLANDS LÄN</t>
        </is>
      </c>
      <c r="E3513" t="inlineStr">
        <is>
          <t>STRÖMSUND</t>
        </is>
      </c>
      <c r="F3513" t="inlineStr">
        <is>
          <t>SCA</t>
        </is>
      </c>
      <c r="G3513" t="n">
        <v>27.7</v>
      </c>
      <c r="H3513" t="n">
        <v>0</v>
      </c>
      <c r="I3513" t="n">
        <v>0</v>
      </c>
      <c r="J3513" t="n">
        <v>0</v>
      </c>
      <c r="K3513" t="n">
        <v>0</v>
      </c>
      <c r="L3513" t="n">
        <v>0</v>
      </c>
      <c r="M3513" t="n">
        <v>0</v>
      </c>
      <c r="N3513" t="n">
        <v>0</v>
      </c>
      <c r="O3513" t="n">
        <v>0</v>
      </c>
      <c r="P3513" t="n">
        <v>0</v>
      </c>
      <c r="Q3513" t="n">
        <v>0</v>
      </c>
      <c r="R3513" s="2" t="inlineStr"/>
    </row>
    <row r="3514" ht="15" customHeight="1">
      <c r="A3514" t="inlineStr">
        <is>
          <t>A 66720-2020</t>
        </is>
      </c>
      <c r="B3514" s="1" t="n">
        <v>44179</v>
      </c>
      <c r="C3514" s="1" t="n">
        <v>45225</v>
      </c>
      <c r="D3514" t="inlineStr">
        <is>
          <t>JÄMTLANDS LÄN</t>
        </is>
      </c>
      <c r="E3514" t="inlineStr">
        <is>
          <t>HÄRJEDALEN</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66755-2020</t>
        </is>
      </c>
      <c r="B3515" s="1" t="n">
        <v>44179</v>
      </c>
      <c r="C3515" s="1" t="n">
        <v>45225</v>
      </c>
      <c r="D3515" t="inlineStr">
        <is>
          <t>JÄMTLANDS LÄN</t>
        </is>
      </c>
      <c r="E3515" t="inlineStr">
        <is>
          <t>ÅRE</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67080-2020</t>
        </is>
      </c>
      <c r="B3516" s="1" t="n">
        <v>44179</v>
      </c>
      <c r="C3516" s="1" t="n">
        <v>45225</v>
      </c>
      <c r="D3516" t="inlineStr">
        <is>
          <t>JÄMTLANDS LÄN</t>
        </is>
      </c>
      <c r="E3516" t="inlineStr">
        <is>
          <t>BRÄCKE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67270-2020</t>
        </is>
      </c>
      <c r="B3517" s="1" t="n">
        <v>44179</v>
      </c>
      <c r="C3517" s="1" t="n">
        <v>45225</v>
      </c>
      <c r="D3517" t="inlineStr">
        <is>
          <t>JÄMTLANDS LÄN</t>
        </is>
      </c>
      <c r="E3517" t="inlineStr">
        <is>
          <t>ÅRE</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66702-2020</t>
        </is>
      </c>
      <c r="B3518" s="1" t="n">
        <v>44179</v>
      </c>
      <c r="C3518" s="1" t="n">
        <v>45225</v>
      </c>
      <c r="D3518" t="inlineStr">
        <is>
          <t>JÄMTLANDS LÄN</t>
        </is>
      </c>
      <c r="E3518" t="inlineStr">
        <is>
          <t>STRÖMSUND</t>
        </is>
      </c>
      <c r="F3518" t="inlineStr">
        <is>
          <t>SCA</t>
        </is>
      </c>
      <c r="G3518" t="n">
        <v>23.5</v>
      </c>
      <c r="H3518" t="n">
        <v>0</v>
      </c>
      <c r="I3518" t="n">
        <v>0</v>
      </c>
      <c r="J3518" t="n">
        <v>0</v>
      </c>
      <c r="K3518" t="n">
        <v>0</v>
      </c>
      <c r="L3518" t="n">
        <v>0</v>
      </c>
      <c r="M3518" t="n">
        <v>0</v>
      </c>
      <c r="N3518" t="n">
        <v>0</v>
      </c>
      <c r="O3518" t="n">
        <v>0</v>
      </c>
      <c r="P3518" t="n">
        <v>0</v>
      </c>
      <c r="Q3518" t="n">
        <v>0</v>
      </c>
      <c r="R3518" s="2" t="inlineStr"/>
    </row>
    <row r="3519" ht="15" customHeight="1">
      <c r="A3519" t="inlineStr">
        <is>
          <t>A 66739-2020</t>
        </is>
      </c>
      <c r="B3519" s="1" t="n">
        <v>44179</v>
      </c>
      <c r="C3519" s="1" t="n">
        <v>45225</v>
      </c>
      <c r="D3519" t="inlineStr">
        <is>
          <t>JÄMTLANDS LÄN</t>
        </is>
      </c>
      <c r="E3519" t="inlineStr">
        <is>
          <t>STRÖMSUND</t>
        </is>
      </c>
      <c r="F3519" t="inlineStr">
        <is>
          <t>SCA</t>
        </is>
      </c>
      <c r="G3519" t="n">
        <v>23.7</v>
      </c>
      <c r="H3519" t="n">
        <v>0</v>
      </c>
      <c r="I3519" t="n">
        <v>0</v>
      </c>
      <c r="J3519" t="n">
        <v>0</v>
      </c>
      <c r="K3519" t="n">
        <v>0</v>
      </c>
      <c r="L3519" t="n">
        <v>0</v>
      </c>
      <c r="M3519" t="n">
        <v>0</v>
      </c>
      <c r="N3519" t="n">
        <v>0</v>
      </c>
      <c r="O3519" t="n">
        <v>0</v>
      </c>
      <c r="P3519" t="n">
        <v>0</v>
      </c>
      <c r="Q3519" t="n">
        <v>0</v>
      </c>
      <c r="R3519" s="2" t="inlineStr"/>
    </row>
    <row r="3520" ht="15" customHeight="1">
      <c r="A3520" t="inlineStr">
        <is>
          <t>A 66770-2020</t>
        </is>
      </c>
      <c r="B3520" s="1" t="n">
        <v>44179</v>
      </c>
      <c r="C3520" s="1" t="n">
        <v>45225</v>
      </c>
      <c r="D3520" t="inlineStr">
        <is>
          <t>JÄMTLANDS LÄN</t>
        </is>
      </c>
      <c r="E3520" t="inlineStr">
        <is>
          <t>STRÖMSUND</t>
        </is>
      </c>
      <c r="F3520" t="inlineStr">
        <is>
          <t>Holmen skog AB</t>
        </is>
      </c>
      <c r="G3520" t="n">
        <v>17.9</v>
      </c>
      <c r="H3520" t="n">
        <v>0</v>
      </c>
      <c r="I3520" t="n">
        <v>0</v>
      </c>
      <c r="J3520" t="n">
        <v>0</v>
      </c>
      <c r="K3520" t="n">
        <v>0</v>
      </c>
      <c r="L3520" t="n">
        <v>0</v>
      </c>
      <c r="M3520" t="n">
        <v>0</v>
      </c>
      <c r="N3520" t="n">
        <v>0</v>
      </c>
      <c r="O3520" t="n">
        <v>0</v>
      </c>
      <c r="P3520" t="n">
        <v>0</v>
      </c>
      <c r="Q3520" t="n">
        <v>0</v>
      </c>
      <c r="R3520" s="2" t="inlineStr"/>
    </row>
    <row r="3521" ht="15" customHeight="1">
      <c r="A3521" t="inlineStr">
        <is>
          <t>A 67099-2020</t>
        </is>
      </c>
      <c r="B3521" s="1" t="n">
        <v>44180</v>
      </c>
      <c r="C3521" s="1" t="n">
        <v>45225</v>
      </c>
      <c r="D3521" t="inlineStr">
        <is>
          <t>JÄMTLANDS LÄN</t>
        </is>
      </c>
      <c r="E3521" t="inlineStr">
        <is>
          <t>HÄRJEDALEN</t>
        </is>
      </c>
      <c r="F3521" t="inlineStr">
        <is>
          <t>Holmen skog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67144-2020</t>
        </is>
      </c>
      <c r="B3522" s="1" t="n">
        <v>44180</v>
      </c>
      <c r="C3522" s="1" t="n">
        <v>45225</v>
      </c>
      <c r="D3522" t="inlineStr">
        <is>
          <t>JÄMTLANDS LÄN</t>
        </is>
      </c>
      <c r="E3522" t="inlineStr">
        <is>
          <t>HÄRJEDALEN</t>
        </is>
      </c>
      <c r="F3522" t="inlineStr">
        <is>
          <t>Holmen skog AB</t>
        </is>
      </c>
      <c r="G3522" t="n">
        <v>9.5</v>
      </c>
      <c r="H3522" t="n">
        <v>0</v>
      </c>
      <c r="I3522" t="n">
        <v>0</v>
      </c>
      <c r="J3522" t="n">
        <v>0</v>
      </c>
      <c r="K3522" t="n">
        <v>0</v>
      </c>
      <c r="L3522" t="n">
        <v>0</v>
      </c>
      <c r="M3522" t="n">
        <v>0</v>
      </c>
      <c r="N3522" t="n">
        <v>0</v>
      </c>
      <c r="O3522" t="n">
        <v>0</v>
      </c>
      <c r="P3522" t="n">
        <v>0</v>
      </c>
      <c r="Q3522" t="n">
        <v>0</v>
      </c>
      <c r="R3522" s="2" t="inlineStr"/>
    </row>
    <row r="3523" ht="15" customHeight="1">
      <c r="A3523" t="inlineStr">
        <is>
          <t>A 67156-2020</t>
        </is>
      </c>
      <c r="B3523" s="1" t="n">
        <v>44180</v>
      </c>
      <c r="C3523" s="1" t="n">
        <v>45225</v>
      </c>
      <c r="D3523" t="inlineStr">
        <is>
          <t>JÄMTLANDS LÄN</t>
        </is>
      </c>
      <c r="E3523" t="inlineStr">
        <is>
          <t>HÄRJEDALEN</t>
        </is>
      </c>
      <c r="F3523" t="inlineStr">
        <is>
          <t>Holmen skog AB</t>
        </is>
      </c>
      <c r="G3523" t="n">
        <v>7.3</v>
      </c>
      <c r="H3523" t="n">
        <v>0</v>
      </c>
      <c r="I3523" t="n">
        <v>0</v>
      </c>
      <c r="J3523" t="n">
        <v>0</v>
      </c>
      <c r="K3523" t="n">
        <v>0</v>
      </c>
      <c r="L3523" t="n">
        <v>0</v>
      </c>
      <c r="M3523" t="n">
        <v>0</v>
      </c>
      <c r="N3523" t="n">
        <v>0</v>
      </c>
      <c r="O3523" t="n">
        <v>0</v>
      </c>
      <c r="P3523" t="n">
        <v>0</v>
      </c>
      <c r="Q3523" t="n">
        <v>0</v>
      </c>
      <c r="R3523" s="2" t="inlineStr"/>
    </row>
    <row r="3524" ht="15" customHeight="1">
      <c r="A3524" t="inlineStr">
        <is>
          <t>A 67180-2020</t>
        </is>
      </c>
      <c r="B3524" s="1" t="n">
        <v>44180</v>
      </c>
      <c r="C3524" s="1" t="n">
        <v>45225</v>
      </c>
      <c r="D3524" t="inlineStr">
        <is>
          <t>JÄMTLANDS LÄN</t>
        </is>
      </c>
      <c r="E3524" t="inlineStr">
        <is>
          <t>HÄRJEDALEN</t>
        </is>
      </c>
      <c r="G3524" t="n">
        <v>0</v>
      </c>
      <c r="H3524" t="n">
        <v>0</v>
      </c>
      <c r="I3524" t="n">
        <v>0</v>
      </c>
      <c r="J3524" t="n">
        <v>0</v>
      </c>
      <c r="K3524" t="n">
        <v>0</v>
      </c>
      <c r="L3524" t="n">
        <v>0</v>
      </c>
      <c r="M3524" t="n">
        <v>0</v>
      </c>
      <c r="N3524" t="n">
        <v>0</v>
      </c>
      <c r="O3524" t="n">
        <v>0</v>
      </c>
      <c r="P3524" t="n">
        <v>0</v>
      </c>
      <c r="Q3524" t="n">
        <v>0</v>
      </c>
      <c r="R3524" s="2" t="inlineStr"/>
    </row>
    <row r="3525" ht="15" customHeight="1">
      <c r="A3525" t="inlineStr">
        <is>
          <t>A 67110-2020</t>
        </is>
      </c>
      <c r="B3525" s="1" t="n">
        <v>44180</v>
      </c>
      <c r="C3525" s="1" t="n">
        <v>45225</v>
      </c>
      <c r="D3525" t="inlineStr">
        <is>
          <t>JÄMTLANDS LÄN</t>
        </is>
      </c>
      <c r="E3525" t="inlineStr">
        <is>
          <t>HÄRJEDALEN</t>
        </is>
      </c>
      <c r="F3525" t="inlineStr">
        <is>
          <t>Holmen skog AB</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67153-2020</t>
        </is>
      </c>
      <c r="B3526" s="1" t="n">
        <v>44180</v>
      </c>
      <c r="C3526" s="1" t="n">
        <v>45225</v>
      </c>
      <c r="D3526" t="inlineStr">
        <is>
          <t>JÄMTLANDS LÄN</t>
        </is>
      </c>
      <c r="E3526" t="inlineStr">
        <is>
          <t>HÄRJEDALEN</t>
        </is>
      </c>
      <c r="F3526" t="inlineStr">
        <is>
          <t>Holmen skog AB</t>
        </is>
      </c>
      <c r="G3526" t="n">
        <v>7.8</v>
      </c>
      <c r="H3526" t="n">
        <v>0</v>
      </c>
      <c r="I3526" t="n">
        <v>0</v>
      </c>
      <c r="J3526" t="n">
        <v>0</v>
      </c>
      <c r="K3526" t="n">
        <v>0</v>
      </c>
      <c r="L3526" t="n">
        <v>0</v>
      </c>
      <c r="M3526" t="n">
        <v>0</v>
      </c>
      <c r="N3526" t="n">
        <v>0</v>
      </c>
      <c r="O3526" t="n">
        <v>0</v>
      </c>
      <c r="P3526" t="n">
        <v>0</v>
      </c>
      <c r="Q3526" t="n">
        <v>0</v>
      </c>
      <c r="R3526" s="2" t="inlineStr"/>
    </row>
    <row r="3527" ht="15" customHeight="1">
      <c r="A3527" t="inlineStr">
        <is>
          <t>A 67646-2020</t>
        </is>
      </c>
      <c r="B3527" s="1" t="n">
        <v>44180</v>
      </c>
      <c r="C3527" s="1" t="n">
        <v>45225</v>
      </c>
      <c r="D3527" t="inlineStr">
        <is>
          <t>JÄMTLANDS LÄN</t>
        </is>
      </c>
      <c r="E3527" t="inlineStr">
        <is>
          <t>ÖSTERSUND</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67106-2020</t>
        </is>
      </c>
      <c r="B3528" s="1" t="n">
        <v>44180</v>
      </c>
      <c r="C3528" s="1" t="n">
        <v>45225</v>
      </c>
      <c r="D3528" t="inlineStr">
        <is>
          <t>JÄMTLANDS LÄN</t>
        </is>
      </c>
      <c r="E3528" t="inlineStr">
        <is>
          <t>HÄRJEDALEN</t>
        </is>
      </c>
      <c r="F3528" t="inlineStr">
        <is>
          <t>Holmen skog AB</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67182-2020</t>
        </is>
      </c>
      <c r="B3529" s="1" t="n">
        <v>44180</v>
      </c>
      <c r="C3529" s="1" t="n">
        <v>45225</v>
      </c>
      <c r="D3529" t="inlineStr">
        <is>
          <t>JÄMTLANDS LÄN</t>
        </is>
      </c>
      <c r="E3529" t="inlineStr">
        <is>
          <t>HÄRJEDALEN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67194-2020</t>
        </is>
      </c>
      <c r="B3530" s="1" t="n">
        <v>44180</v>
      </c>
      <c r="C3530" s="1" t="n">
        <v>45225</v>
      </c>
      <c r="D3530" t="inlineStr">
        <is>
          <t>JÄMTLANDS LÄN</t>
        </is>
      </c>
      <c r="E3530" t="inlineStr">
        <is>
          <t>HÄRJEDALEN</t>
        </is>
      </c>
      <c r="F3530" t="inlineStr">
        <is>
          <t>Holmen skog AB</t>
        </is>
      </c>
      <c r="G3530" t="n">
        <v>8.5</v>
      </c>
      <c r="H3530" t="n">
        <v>0</v>
      </c>
      <c r="I3530" t="n">
        <v>0</v>
      </c>
      <c r="J3530" t="n">
        <v>0</v>
      </c>
      <c r="K3530" t="n">
        <v>0</v>
      </c>
      <c r="L3530" t="n">
        <v>0</v>
      </c>
      <c r="M3530" t="n">
        <v>0</v>
      </c>
      <c r="N3530" t="n">
        <v>0</v>
      </c>
      <c r="O3530" t="n">
        <v>0</v>
      </c>
      <c r="P3530" t="n">
        <v>0</v>
      </c>
      <c r="Q3530" t="n">
        <v>0</v>
      </c>
      <c r="R3530" s="2" t="inlineStr"/>
    </row>
    <row r="3531" ht="15" customHeight="1">
      <c r="A3531" t="inlineStr">
        <is>
          <t>A 67643-2020</t>
        </is>
      </c>
      <c r="B3531" s="1" t="n">
        <v>44180</v>
      </c>
      <c r="C3531" s="1" t="n">
        <v>45225</v>
      </c>
      <c r="D3531" t="inlineStr">
        <is>
          <t>JÄMTLANDS LÄN</t>
        </is>
      </c>
      <c r="E3531" t="inlineStr">
        <is>
          <t>ÖSTERSUND</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67411-2020</t>
        </is>
      </c>
      <c r="B3532" s="1" t="n">
        <v>44181</v>
      </c>
      <c r="C3532" s="1" t="n">
        <v>45225</v>
      </c>
      <c r="D3532" t="inlineStr">
        <is>
          <t>JÄMTLANDS LÄN</t>
        </is>
      </c>
      <c r="E3532" t="inlineStr">
        <is>
          <t>HÄRJEDALEN</t>
        </is>
      </c>
      <c r="F3532" t="inlineStr">
        <is>
          <t>Holmen skog AB</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67438-2020</t>
        </is>
      </c>
      <c r="B3533" s="1" t="n">
        <v>44181</v>
      </c>
      <c r="C3533" s="1" t="n">
        <v>45225</v>
      </c>
      <c r="D3533" t="inlineStr">
        <is>
          <t>JÄMTLANDS LÄN</t>
        </is>
      </c>
      <c r="E3533" t="inlineStr">
        <is>
          <t>HÄRJEDALEN</t>
        </is>
      </c>
      <c r="F3533" t="inlineStr">
        <is>
          <t>Holmen skog AB</t>
        </is>
      </c>
      <c r="G3533" t="n">
        <v>5.6</v>
      </c>
      <c r="H3533" t="n">
        <v>0</v>
      </c>
      <c r="I3533" t="n">
        <v>0</v>
      </c>
      <c r="J3533" t="n">
        <v>0</v>
      </c>
      <c r="K3533" t="n">
        <v>0</v>
      </c>
      <c r="L3533" t="n">
        <v>0</v>
      </c>
      <c r="M3533" t="n">
        <v>0</v>
      </c>
      <c r="N3533" t="n">
        <v>0</v>
      </c>
      <c r="O3533" t="n">
        <v>0</v>
      </c>
      <c r="P3533" t="n">
        <v>0</v>
      </c>
      <c r="Q3533" t="n">
        <v>0</v>
      </c>
      <c r="R3533" s="2" t="inlineStr"/>
    </row>
    <row r="3534" ht="15" customHeight="1">
      <c r="A3534" t="inlineStr">
        <is>
          <t>A 67447-2020</t>
        </is>
      </c>
      <c r="B3534" s="1" t="n">
        <v>44181</v>
      </c>
      <c r="C3534" s="1" t="n">
        <v>45225</v>
      </c>
      <c r="D3534" t="inlineStr">
        <is>
          <t>JÄMTLANDS LÄN</t>
        </is>
      </c>
      <c r="E3534" t="inlineStr">
        <is>
          <t>HÄRJEDALEN</t>
        </is>
      </c>
      <c r="F3534" t="inlineStr">
        <is>
          <t>Holmen skog AB</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67454-2020</t>
        </is>
      </c>
      <c r="B3535" s="1" t="n">
        <v>44181</v>
      </c>
      <c r="C3535" s="1" t="n">
        <v>45225</v>
      </c>
      <c r="D3535" t="inlineStr">
        <is>
          <t>JÄMTLANDS LÄN</t>
        </is>
      </c>
      <c r="E3535" t="inlineStr">
        <is>
          <t>HÄRJEDALEN</t>
        </is>
      </c>
      <c r="F3535" t="inlineStr">
        <is>
          <t>Holmen skog AB</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67529-2020</t>
        </is>
      </c>
      <c r="B3536" s="1" t="n">
        <v>44181</v>
      </c>
      <c r="C3536" s="1" t="n">
        <v>45225</v>
      </c>
      <c r="D3536" t="inlineStr">
        <is>
          <t>JÄMTLANDS LÄN</t>
        </is>
      </c>
      <c r="E3536" t="inlineStr">
        <is>
          <t>HÄRJEDALEN</t>
        </is>
      </c>
      <c r="F3536" t="inlineStr">
        <is>
          <t>Holmen skog AB</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67618-2020</t>
        </is>
      </c>
      <c r="B3537" s="1" t="n">
        <v>44181</v>
      </c>
      <c r="C3537" s="1" t="n">
        <v>45225</v>
      </c>
      <c r="D3537" t="inlineStr">
        <is>
          <t>JÄMTLANDS LÄN</t>
        </is>
      </c>
      <c r="E3537" t="inlineStr">
        <is>
          <t>STRÖMSUND</t>
        </is>
      </c>
      <c r="F3537" t="inlineStr">
        <is>
          <t>SCA</t>
        </is>
      </c>
      <c r="G3537" t="n">
        <v>8.4</v>
      </c>
      <c r="H3537" t="n">
        <v>0</v>
      </c>
      <c r="I3537" t="n">
        <v>0</v>
      </c>
      <c r="J3537" t="n">
        <v>0</v>
      </c>
      <c r="K3537" t="n">
        <v>0</v>
      </c>
      <c r="L3537" t="n">
        <v>0</v>
      </c>
      <c r="M3537" t="n">
        <v>0</v>
      </c>
      <c r="N3537" t="n">
        <v>0</v>
      </c>
      <c r="O3537" t="n">
        <v>0</v>
      </c>
      <c r="P3537" t="n">
        <v>0</v>
      </c>
      <c r="Q3537" t="n">
        <v>0</v>
      </c>
      <c r="R3537" s="2" t="inlineStr"/>
    </row>
    <row r="3538" ht="15" customHeight="1">
      <c r="A3538" t="inlineStr">
        <is>
          <t>A 67416-2020</t>
        </is>
      </c>
      <c r="B3538" s="1" t="n">
        <v>44181</v>
      </c>
      <c r="C3538" s="1" t="n">
        <v>45225</v>
      </c>
      <c r="D3538" t="inlineStr">
        <is>
          <t>JÄMTLANDS LÄN</t>
        </is>
      </c>
      <c r="E3538" t="inlineStr">
        <is>
          <t>HÄRJEDALEN</t>
        </is>
      </c>
      <c r="F3538" t="inlineStr">
        <is>
          <t>Holmen skog AB</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67445-2020</t>
        </is>
      </c>
      <c r="B3539" s="1" t="n">
        <v>44181</v>
      </c>
      <c r="C3539" s="1" t="n">
        <v>45225</v>
      </c>
      <c r="D3539" t="inlineStr">
        <is>
          <t>JÄMTLANDS LÄN</t>
        </is>
      </c>
      <c r="E3539" t="inlineStr">
        <is>
          <t>HÄRJEDALEN</t>
        </is>
      </c>
      <c r="F3539" t="inlineStr">
        <is>
          <t>Holmen skog AB</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67459-2020</t>
        </is>
      </c>
      <c r="B3540" s="1" t="n">
        <v>44181</v>
      </c>
      <c r="C3540" s="1" t="n">
        <v>45225</v>
      </c>
      <c r="D3540" t="inlineStr">
        <is>
          <t>JÄMTLANDS LÄN</t>
        </is>
      </c>
      <c r="E3540" t="inlineStr">
        <is>
          <t>HÄRJEDALEN</t>
        </is>
      </c>
      <c r="F3540" t="inlineStr">
        <is>
          <t>Holmen skog AB</t>
        </is>
      </c>
      <c r="G3540" t="n">
        <v>17.7</v>
      </c>
      <c r="H3540" t="n">
        <v>0</v>
      </c>
      <c r="I3540" t="n">
        <v>0</v>
      </c>
      <c r="J3540" t="n">
        <v>0</v>
      </c>
      <c r="K3540" t="n">
        <v>0</v>
      </c>
      <c r="L3540" t="n">
        <v>0</v>
      </c>
      <c r="M3540" t="n">
        <v>0</v>
      </c>
      <c r="N3540" t="n">
        <v>0</v>
      </c>
      <c r="O3540" t="n">
        <v>0</v>
      </c>
      <c r="P3540" t="n">
        <v>0</v>
      </c>
      <c r="Q3540" t="n">
        <v>0</v>
      </c>
      <c r="R3540" s="2" t="inlineStr"/>
    </row>
    <row r="3541" ht="15" customHeight="1">
      <c r="A3541" t="inlineStr">
        <is>
          <t>A 67526-2020</t>
        </is>
      </c>
      <c r="B3541" s="1" t="n">
        <v>44181</v>
      </c>
      <c r="C3541" s="1" t="n">
        <v>45225</v>
      </c>
      <c r="D3541" t="inlineStr">
        <is>
          <t>JÄMTLANDS LÄN</t>
        </is>
      </c>
      <c r="E3541" t="inlineStr">
        <is>
          <t>HÄRJEDALEN</t>
        </is>
      </c>
      <c r="F3541" t="inlineStr">
        <is>
          <t>Holmen skog AB</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67581-2020</t>
        </is>
      </c>
      <c r="B3542" s="1" t="n">
        <v>44181</v>
      </c>
      <c r="C3542" s="1" t="n">
        <v>45225</v>
      </c>
      <c r="D3542" t="inlineStr">
        <is>
          <t>JÄMTLANDS LÄN</t>
        </is>
      </c>
      <c r="E3542" t="inlineStr">
        <is>
          <t>BRÄCKE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67612-2020</t>
        </is>
      </c>
      <c r="B3543" s="1" t="n">
        <v>44181</v>
      </c>
      <c r="C3543" s="1" t="n">
        <v>45225</v>
      </c>
      <c r="D3543" t="inlineStr">
        <is>
          <t>JÄMTLANDS LÄN</t>
        </is>
      </c>
      <c r="E3543" t="inlineStr">
        <is>
          <t>BRÄCKE</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67621-2020</t>
        </is>
      </c>
      <c r="B3544" s="1" t="n">
        <v>44181</v>
      </c>
      <c r="C3544" s="1" t="n">
        <v>45225</v>
      </c>
      <c r="D3544" t="inlineStr">
        <is>
          <t>JÄMTLANDS LÄN</t>
        </is>
      </c>
      <c r="E3544" t="inlineStr">
        <is>
          <t>STRÖMSUND</t>
        </is>
      </c>
      <c r="F3544" t="inlineStr">
        <is>
          <t>SCA</t>
        </is>
      </c>
      <c r="G3544" t="n">
        <v>7</v>
      </c>
      <c r="H3544" t="n">
        <v>0</v>
      </c>
      <c r="I3544" t="n">
        <v>0</v>
      </c>
      <c r="J3544" t="n">
        <v>0</v>
      </c>
      <c r="K3544" t="n">
        <v>0</v>
      </c>
      <c r="L3544" t="n">
        <v>0</v>
      </c>
      <c r="M3544" t="n">
        <v>0</v>
      </c>
      <c r="N3544" t="n">
        <v>0</v>
      </c>
      <c r="O3544" t="n">
        <v>0</v>
      </c>
      <c r="P3544" t="n">
        <v>0</v>
      </c>
      <c r="Q3544" t="n">
        <v>0</v>
      </c>
      <c r="R3544" s="2" t="inlineStr"/>
    </row>
    <row r="3545" ht="15" customHeight="1">
      <c r="A3545" t="inlineStr">
        <is>
          <t>A 67409-2020</t>
        </is>
      </c>
      <c r="B3545" s="1" t="n">
        <v>44181</v>
      </c>
      <c r="C3545" s="1" t="n">
        <v>45225</v>
      </c>
      <c r="D3545" t="inlineStr">
        <is>
          <t>JÄMTLANDS LÄN</t>
        </is>
      </c>
      <c r="E3545" t="inlineStr">
        <is>
          <t>HÄRJEDALEN</t>
        </is>
      </c>
      <c r="F3545" t="inlineStr">
        <is>
          <t>Holmen skog AB</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67522-2020</t>
        </is>
      </c>
      <c r="B3546" s="1" t="n">
        <v>44181</v>
      </c>
      <c r="C3546" s="1" t="n">
        <v>45225</v>
      </c>
      <c r="D3546" t="inlineStr">
        <is>
          <t>JÄMTLANDS LÄN</t>
        </is>
      </c>
      <c r="E3546" t="inlineStr">
        <is>
          <t>HÄRJEDALEN</t>
        </is>
      </c>
      <c r="F3546" t="inlineStr">
        <is>
          <t>Holmen skog AB</t>
        </is>
      </c>
      <c r="G3546" t="n">
        <v>7.7</v>
      </c>
      <c r="H3546" t="n">
        <v>0</v>
      </c>
      <c r="I3546" t="n">
        <v>0</v>
      </c>
      <c r="J3546" t="n">
        <v>0</v>
      </c>
      <c r="K3546" t="n">
        <v>0</v>
      </c>
      <c r="L3546" t="n">
        <v>0</v>
      </c>
      <c r="M3546" t="n">
        <v>0</v>
      </c>
      <c r="N3546" t="n">
        <v>0</v>
      </c>
      <c r="O3546" t="n">
        <v>0</v>
      </c>
      <c r="P3546" t="n">
        <v>0</v>
      </c>
      <c r="Q3546" t="n">
        <v>0</v>
      </c>
      <c r="R3546" s="2" t="inlineStr"/>
    </row>
    <row r="3547" ht="15" customHeight="1">
      <c r="A3547" t="inlineStr">
        <is>
          <t>A 67613-2020</t>
        </is>
      </c>
      <c r="B3547" s="1" t="n">
        <v>44181</v>
      </c>
      <c r="C3547" s="1" t="n">
        <v>45225</v>
      </c>
      <c r="D3547" t="inlineStr">
        <is>
          <t>JÄMTLANDS LÄN</t>
        </is>
      </c>
      <c r="E3547" t="inlineStr">
        <is>
          <t>BRÄCKE</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67622-2020</t>
        </is>
      </c>
      <c r="B3548" s="1" t="n">
        <v>44181</v>
      </c>
      <c r="C3548" s="1" t="n">
        <v>45225</v>
      </c>
      <c r="D3548" t="inlineStr">
        <is>
          <t>JÄMTLANDS LÄN</t>
        </is>
      </c>
      <c r="E3548" t="inlineStr">
        <is>
          <t>BRÄCKE</t>
        </is>
      </c>
      <c r="F3548" t="inlineStr">
        <is>
          <t>SCA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67457-2020</t>
        </is>
      </c>
      <c r="B3549" s="1" t="n">
        <v>44181</v>
      </c>
      <c r="C3549" s="1" t="n">
        <v>45225</v>
      </c>
      <c r="D3549" t="inlineStr">
        <is>
          <t>JÄMTLANDS LÄN</t>
        </is>
      </c>
      <c r="E3549" t="inlineStr">
        <is>
          <t>HÄRJEDALEN</t>
        </is>
      </c>
      <c r="F3549" t="inlineStr">
        <is>
          <t>Holmen skog AB</t>
        </is>
      </c>
      <c r="G3549" t="n">
        <v>30</v>
      </c>
      <c r="H3549" t="n">
        <v>0</v>
      </c>
      <c r="I3549" t="n">
        <v>0</v>
      </c>
      <c r="J3549" t="n">
        <v>0</v>
      </c>
      <c r="K3549" t="n">
        <v>0</v>
      </c>
      <c r="L3549" t="n">
        <v>0</v>
      </c>
      <c r="M3549" t="n">
        <v>0</v>
      </c>
      <c r="N3549" t="n">
        <v>0</v>
      </c>
      <c r="O3549" t="n">
        <v>0</v>
      </c>
      <c r="P3549" t="n">
        <v>0</v>
      </c>
      <c r="Q3549" t="n">
        <v>0</v>
      </c>
      <c r="R3549" s="2" t="inlineStr"/>
    </row>
    <row r="3550" ht="15" customHeight="1">
      <c r="A3550" t="inlineStr">
        <is>
          <t>A 67498-2020</t>
        </is>
      </c>
      <c r="B3550" s="1" t="n">
        <v>44181</v>
      </c>
      <c r="C3550" s="1" t="n">
        <v>45225</v>
      </c>
      <c r="D3550" t="inlineStr">
        <is>
          <t>JÄMTLANDS LÄN</t>
        </is>
      </c>
      <c r="E3550" t="inlineStr">
        <is>
          <t>HÄRJEDALEN</t>
        </is>
      </c>
      <c r="F3550" t="inlineStr">
        <is>
          <t>Holmen skog AB</t>
        </is>
      </c>
      <c r="G3550" t="n">
        <v>15.9</v>
      </c>
      <c r="H3550" t="n">
        <v>0</v>
      </c>
      <c r="I3550" t="n">
        <v>0</v>
      </c>
      <c r="J3550" t="n">
        <v>0</v>
      </c>
      <c r="K3550" t="n">
        <v>0</v>
      </c>
      <c r="L3550" t="n">
        <v>0</v>
      </c>
      <c r="M3550" t="n">
        <v>0</v>
      </c>
      <c r="N3550" t="n">
        <v>0</v>
      </c>
      <c r="O3550" t="n">
        <v>0</v>
      </c>
      <c r="P3550" t="n">
        <v>0</v>
      </c>
      <c r="Q3550" t="n">
        <v>0</v>
      </c>
      <c r="R3550" s="2" t="inlineStr"/>
    </row>
    <row r="3551" ht="15" customHeight="1">
      <c r="A3551" t="inlineStr">
        <is>
          <t>A 67507-2020</t>
        </is>
      </c>
      <c r="B3551" s="1" t="n">
        <v>44181</v>
      </c>
      <c r="C3551" s="1" t="n">
        <v>45225</v>
      </c>
      <c r="D3551" t="inlineStr">
        <is>
          <t>JÄMTLANDS LÄN</t>
        </is>
      </c>
      <c r="E3551" t="inlineStr">
        <is>
          <t>HÄRJEDALEN</t>
        </is>
      </c>
      <c r="F3551" t="inlineStr">
        <is>
          <t>Holmen skog AB</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67620-2020</t>
        </is>
      </c>
      <c r="B3552" s="1" t="n">
        <v>44181</v>
      </c>
      <c r="C3552" s="1" t="n">
        <v>45225</v>
      </c>
      <c r="D3552" t="inlineStr">
        <is>
          <t>JÄMTLANDS LÄN</t>
        </is>
      </c>
      <c r="E3552" t="inlineStr">
        <is>
          <t>STRÖMSUND</t>
        </is>
      </c>
      <c r="F3552" t="inlineStr">
        <is>
          <t>SCA</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67697-2020</t>
        </is>
      </c>
      <c r="B3553" s="1" t="n">
        <v>44182</v>
      </c>
      <c r="C3553" s="1" t="n">
        <v>45225</v>
      </c>
      <c r="D3553" t="inlineStr">
        <is>
          <t>JÄMTLANDS LÄN</t>
        </is>
      </c>
      <c r="E3553" t="inlineStr">
        <is>
          <t>HÄRJEDALEN</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67720-2020</t>
        </is>
      </c>
      <c r="B3554" s="1" t="n">
        <v>44182</v>
      </c>
      <c r="C3554" s="1" t="n">
        <v>45225</v>
      </c>
      <c r="D3554" t="inlineStr">
        <is>
          <t>JÄMTLANDS LÄN</t>
        </is>
      </c>
      <c r="E3554" t="inlineStr">
        <is>
          <t>HÄRJEDALEN</t>
        </is>
      </c>
      <c r="F3554" t="inlineStr">
        <is>
          <t>Holmen skog AB</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67972-2020</t>
        </is>
      </c>
      <c r="B3555" s="1" t="n">
        <v>44182</v>
      </c>
      <c r="C3555" s="1" t="n">
        <v>45225</v>
      </c>
      <c r="D3555" t="inlineStr">
        <is>
          <t>JÄMTLANDS LÄN</t>
        </is>
      </c>
      <c r="E3555" t="inlineStr">
        <is>
          <t>ÅRE</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68006-2020</t>
        </is>
      </c>
      <c r="B3556" s="1" t="n">
        <v>44182</v>
      </c>
      <c r="C3556" s="1" t="n">
        <v>45225</v>
      </c>
      <c r="D3556" t="inlineStr">
        <is>
          <t>JÄMTLANDS LÄN</t>
        </is>
      </c>
      <c r="E3556" t="inlineStr">
        <is>
          <t>STRÖMSUND</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67654-2020</t>
        </is>
      </c>
      <c r="B3557" s="1" t="n">
        <v>44182</v>
      </c>
      <c r="C3557" s="1" t="n">
        <v>45225</v>
      </c>
      <c r="D3557" t="inlineStr">
        <is>
          <t>JÄMTLANDS LÄN</t>
        </is>
      </c>
      <c r="E3557" t="inlineStr">
        <is>
          <t>HÄRJEDALEN</t>
        </is>
      </c>
      <c r="F3557" t="inlineStr">
        <is>
          <t>Holmen skog AB</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67714-2020</t>
        </is>
      </c>
      <c r="B3558" s="1" t="n">
        <v>44182</v>
      </c>
      <c r="C3558" s="1" t="n">
        <v>45225</v>
      </c>
      <c r="D3558" t="inlineStr">
        <is>
          <t>JÄMTLANDS LÄN</t>
        </is>
      </c>
      <c r="E3558" t="inlineStr">
        <is>
          <t>HÄRJEDALEN</t>
        </is>
      </c>
      <c r="F3558" t="inlineStr">
        <is>
          <t>Holmen skog AB</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67821-2020</t>
        </is>
      </c>
      <c r="B3559" s="1" t="n">
        <v>44182</v>
      </c>
      <c r="C3559" s="1" t="n">
        <v>45225</v>
      </c>
      <c r="D3559" t="inlineStr">
        <is>
          <t>JÄMTLANDS LÄN</t>
        </is>
      </c>
      <c r="E3559" t="inlineStr">
        <is>
          <t>HÄRJEDALEN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68060-2020</t>
        </is>
      </c>
      <c r="B3560" s="1" t="n">
        <v>44183</v>
      </c>
      <c r="C3560" s="1" t="n">
        <v>45225</v>
      </c>
      <c r="D3560" t="inlineStr">
        <is>
          <t>JÄMTLANDS LÄN</t>
        </is>
      </c>
      <c r="E3560" t="inlineStr">
        <is>
          <t>KROKOM</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68387-2020</t>
        </is>
      </c>
      <c r="B3561" s="1" t="n">
        <v>44183</v>
      </c>
      <c r="C3561" s="1" t="n">
        <v>45225</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68433-2020</t>
        </is>
      </c>
      <c r="B3562" s="1" t="n">
        <v>44183</v>
      </c>
      <c r="C3562" s="1" t="n">
        <v>45225</v>
      </c>
      <c r="D3562" t="inlineStr">
        <is>
          <t>JÄMTLANDS LÄN</t>
        </is>
      </c>
      <c r="E3562" t="inlineStr">
        <is>
          <t>KROKOM</t>
        </is>
      </c>
      <c r="G3562" t="n">
        <v>7.4</v>
      </c>
      <c r="H3562" t="n">
        <v>0</v>
      </c>
      <c r="I3562" t="n">
        <v>0</v>
      </c>
      <c r="J3562" t="n">
        <v>0</v>
      </c>
      <c r="K3562" t="n">
        <v>0</v>
      </c>
      <c r="L3562" t="n">
        <v>0</v>
      </c>
      <c r="M3562" t="n">
        <v>0</v>
      </c>
      <c r="N3562" t="n">
        <v>0</v>
      </c>
      <c r="O3562" t="n">
        <v>0</v>
      </c>
      <c r="P3562" t="n">
        <v>0</v>
      </c>
      <c r="Q3562" t="n">
        <v>0</v>
      </c>
      <c r="R3562" s="2" t="inlineStr"/>
    </row>
    <row r="3563" ht="15" customHeight="1">
      <c r="A3563" t="inlineStr">
        <is>
          <t>A 68395-2020</t>
        </is>
      </c>
      <c r="B3563" s="1" t="n">
        <v>44183</v>
      </c>
      <c r="C3563" s="1" t="n">
        <v>45225</v>
      </c>
      <c r="D3563" t="inlineStr">
        <is>
          <t>JÄMTLANDS LÄN</t>
        </is>
      </c>
      <c r="E3563" t="inlineStr">
        <is>
          <t>KROKOM</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68141-2020</t>
        </is>
      </c>
      <c r="B3564" s="1" t="n">
        <v>44183</v>
      </c>
      <c r="C3564" s="1" t="n">
        <v>45225</v>
      </c>
      <c r="D3564" t="inlineStr">
        <is>
          <t>JÄMTLANDS LÄN</t>
        </is>
      </c>
      <c r="E3564" t="inlineStr">
        <is>
          <t>HÄRJEDALEN</t>
        </is>
      </c>
      <c r="G3564" t="n">
        <v>3.1</v>
      </c>
      <c r="H3564" t="n">
        <v>0</v>
      </c>
      <c r="I3564" t="n">
        <v>0</v>
      </c>
      <c r="J3564" t="n">
        <v>0</v>
      </c>
      <c r="K3564" t="n">
        <v>0</v>
      </c>
      <c r="L3564" t="n">
        <v>0</v>
      </c>
      <c r="M3564" t="n">
        <v>0</v>
      </c>
      <c r="N3564" t="n">
        <v>0</v>
      </c>
      <c r="O3564" t="n">
        <v>0</v>
      </c>
      <c r="P3564" t="n">
        <v>0</v>
      </c>
      <c r="Q3564" t="n">
        <v>0</v>
      </c>
      <c r="R3564" s="2" t="inlineStr"/>
    </row>
    <row r="3565" ht="15" customHeight="1">
      <c r="A3565" t="inlineStr">
        <is>
          <t>A 68393-2020</t>
        </is>
      </c>
      <c r="B3565" s="1" t="n">
        <v>44183</v>
      </c>
      <c r="C3565" s="1" t="n">
        <v>45225</v>
      </c>
      <c r="D3565" t="inlineStr">
        <is>
          <t>JÄMTLANDS LÄN</t>
        </is>
      </c>
      <c r="E3565" t="inlineStr">
        <is>
          <t>KROKOM</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68362-2020</t>
        </is>
      </c>
      <c r="B3566" s="1" t="n">
        <v>44186</v>
      </c>
      <c r="C3566" s="1" t="n">
        <v>45225</v>
      </c>
      <c r="D3566" t="inlineStr">
        <is>
          <t>JÄMTLANDS LÄN</t>
        </is>
      </c>
      <c r="E3566" t="inlineStr">
        <is>
          <t>BRÄCKE</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68764-2020</t>
        </is>
      </c>
      <c r="B3567" s="1" t="n">
        <v>44186</v>
      </c>
      <c r="C3567" s="1" t="n">
        <v>45225</v>
      </c>
      <c r="D3567" t="inlineStr">
        <is>
          <t>JÄMTLANDS LÄN</t>
        </is>
      </c>
      <c r="E3567" t="inlineStr">
        <is>
          <t>KROKOM</t>
        </is>
      </c>
      <c r="G3567" t="n">
        <v>0.3</v>
      </c>
      <c r="H3567" t="n">
        <v>0</v>
      </c>
      <c r="I3567" t="n">
        <v>0</v>
      </c>
      <c r="J3567" t="n">
        <v>0</v>
      </c>
      <c r="K3567" t="n">
        <v>0</v>
      </c>
      <c r="L3567" t="n">
        <v>0</v>
      </c>
      <c r="M3567" t="n">
        <v>0</v>
      </c>
      <c r="N3567" t="n">
        <v>0</v>
      </c>
      <c r="O3567" t="n">
        <v>0</v>
      </c>
      <c r="P3567" t="n">
        <v>0</v>
      </c>
      <c r="Q3567" t="n">
        <v>0</v>
      </c>
      <c r="R3567" s="2" t="inlineStr"/>
    </row>
    <row r="3568" ht="15" customHeight="1">
      <c r="A3568" t="inlineStr">
        <is>
          <t>A 68408-2020</t>
        </is>
      </c>
      <c r="B3568" s="1" t="n">
        <v>44186</v>
      </c>
      <c r="C3568" s="1" t="n">
        <v>45225</v>
      </c>
      <c r="D3568" t="inlineStr">
        <is>
          <t>JÄMTLANDS LÄN</t>
        </is>
      </c>
      <c r="E3568" t="inlineStr">
        <is>
          <t>ÖSTERSUND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68518-2020</t>
        </is>
      </c>
      <c r="B3569" s="1" t="n">
        <v>44186</v>
      </c>
      <c r="C3569" s="1" t="n">
        <v>45225</v>
      </c>
      <c r="D3569" t="inlineStr">
        <is>
          <t>JÄMTLANDS LÄN</t>
        </is>
      </c>
      <c r="E3569" t="inlineStr">
        <is>
          <t>ÅRE</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68594-2020</t>
        </is>
      </c>
      <c r="B3570" s="1" t="n">
        <v>44186</v>
      </c>
      <c r="C3570" s="1" t="n">
        <v>45225</v>
      </c>
      <c r="D3570" t="inlineStr">
        <is>
          <t>JÄMTLANDS LÄN</t>
        </is>
      </c>
      <c r="E3570" t="inlineStr">
        <is>
          <t>ÅRE</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68658-2020</t>
        </is>
      </c>
      <c r="B3571" s="1" t="n">
        <v>44186</v>
      </c>
      <c r="C3571" s="1" t="n">
        <v>45225</v>
      </c>
      <c r="D3571" t="inlineStr">
        <is>
          <t>JÄMTLANDS LÄN</t>
        </is>
      </c>
      <c r="E3571" t="inlineStr">
        <is>
          <t>KROKOM</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68537-2020</t>
        </is>
      </c>
      <c r="B3572" s="1" t="n">
        <v>44186</v>
      </c>
      <c r="C3572" s="1" t="n">
        <v>45225</v>
      </c>
      <c r="D3572" t="inlineStr">
        <is>
          <t>JÄMTLANDS LÄN</t>
        </is>
      </c>
      <c r="E3572" t="inlineStr">
        <is>
          <t>ÅRE</t>
        </is>
      </c>
      <c r="G3572" t="n">
        <v>9.800000000000001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68568-2020</t>
        </is>
      </c>
      <c r="B3573" s="1" t="n">
        <v>44186</v>
      </c>
      <c r="C3573" s="1" t="n">
        <v>45225</v>
      </c>
      <c r="D3573" t="inlineStr">
        <is>
          <t>JÄMTLANDS LÄN</t>
        </is>
      </c>
      <c r="E3573" t="inlineStr">
        <is>
          <t>STRÖMSUND</t>
        </is>
      </c>
      <c r="F3573" t="inlineStr">
        <is>
          <t>Holmen skog AB</t>
        </is>
      </c>
      <c r="G3573" t="n">
        <v>39.3</v>
      </c>
      <c r="H3573" t="n">
        <v>0</v>
      </c>
      <c r="I3573" t="n">
        <v>0</v>
      </c>
      <c r="J3573" t="n">
        <v>0</v>
      </c>
      <c r="K3573" t="n">
        <v>0</v>
      </c>
      <c r="L3573" t="n">
        <v>0</v>
      </c>
      <c r="M3573" t="n">
        <v>0</v>
      </c>
      <c r="N3573" t="n">
        <v>0</v>
      </c>
      <c r="O3573" t="n">
        <v>0</v>
      </c>
      <c r="P3573" t="n">
        <v>0</v>
      </c>
      <c r="Q3573" t="n">
        <v>0</v>
      </c>
      <c r="R3573" s="2" t="inlineStr"/>
    </row>
    <row r="3574" ht="15" customHeight="1">
      <c r="A3574" t="inlineStr">
        <is>
          <t>A 68653-2020</t>
        </is>
      </c>
      <c r="B3574" s="1" t="n">
        <v>44186</v>
      </c>
      <c r="C3574" s="1" t="n">
        <v>45225</v>
      </c>
      <c r="D3574" t="inlineStr">
        <is>
          <t>JÄMTLANDS LÄN</t>
        </is>
      </c>
      <c r="E3574" t="inlineStr">
        <is>
          <t>STRÖMSUND</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68522-2020</t>
        </is>
      </c>
      <c r="B3575" s="1" t="n">
        <v>44186</v>
      </c>
      <c r="C3575" s="1" t="n">
        <v>45225</v>
      </c>
      <c r="D3575" t="inlineStr">
        <is>
          <t>JÄMTLANDS LÄN</t>
        </is>
      </c>
      <c r="E3575" t="inlineStr">
        <is>
          <t>STRÖMSUND</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68545-2020</t>
        </is>
      </c>
      <c r="B3576" s="1" t="n">
        <v>44186</v>
      </c>
      <c r="C3576" s="1" t="n">
        <v>45225</v>
      </c>
      <c r="D3576" t="inlineStr">
        <is>
          <t>JÄMTLANDS LÄN</t>
        </is>
      </c>
      <c r="E3576" t="inlineStr">
        <is>
          <t>ÅRE</t>
        </is>
      </c>
      <c r="G3576" t="n">
        <v>8.699999999999999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68783-2020</t>
        </is>
      </c>
      <c r="B3577" s="1" t="n">
        <v>44186</v>
      </c>
      <c r="C3577" s="1" t="n">
        <v>45225</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68937-2020</t>
        </is>
      </c>
      <c r="B3578" s="1" t="n">
        <v>44187</v>
      </c>
      <c r="C3578" s="1" t="n">
        <v>45225</v>
      </c>
      <c r="D3578" t="inlineStr">
        <is>
          <t>JÄMTLANDS LÄN</t>
        </is>
      </c>
      <c r="E3578" t="inlineStr">
        <is>
          <t>ÖSTERSUND</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68968-2020</t>
        </is>
      </c>
      <c r="B3579" s="1" t="n">
        <v>44187</v>
      </c>
      <c r="C3579" s="1" t="n">
        <v>45225</v>
      </c>
      <c r="D3579" t="inlineStr">
        <is>
          <t>JÄMTLANDS LÄN</t>
        </is>
      </c>
      <c r="E3579" t="inlineStr">
        <is>
          <t>BRÄCKE</t>
        </is>
      </c>
      <c r="G3579" t="n">
        <v>14.2</v>
      </c>
      <c r="H3579" t="n">
        <v>0</v>
      </c>
      <c r="I3579" t="n">
        <v>0</v>
      </c>
      <c r="J3579" t="n">
        <v>0</v>
      </c>
      <c r="K3579" t="n">
        <v>0</v>
      </c>
      <c r="L3579" t="n">
        <v>0</v>
      </c>
      <c r="M3579" t="n">
        <v>0</v>
      </c>
      <c r="N3579" t="n">
        <v>0</v>
      </c>
      <c r="O3579" t="n">
        <v>0</v>
      </c>
      <c r="P3579" t="n">
        <v>0</v>
      </c>
      <c r="Q3579" t="n">
        <v>0</v>
      </c>
      <c r="R3579" s="2" t="inlineStr"/>
    </row>
    <row r="3580" ht="15" customHeight="1">
      <c r="A3580" t="inlineStr">
        <is>
          <t>A 68896-2020</t>
        </is>
      </c>
      <c r="B3580" s="1" t="n">
        <v>44187</v>
      </c>
      <c r="C3580" s="1" t="n">
        <v>45225</v>
      </c>
      <c r="D3580" t="inlineStr">
        <is>
          <t>JÄMTLANDS LÄN</t>
        </is>
      </c>
      <c r="E3580" t="inlineStr">
        <is>
          <t>BERG</t>
        </is>
      </c>
      <c r="G3580" t="n">
        <v>9.6</v>
      </c>
      <c r="H3580" t="n">
        <v>0</v>
      </c>
      <c r="I3580" t="n">
        <v>0</v>
      </c>
      <c r="J3580" t="n">
        <v>0</v>
      </c>
      <c r="K3580" t="n">
        <v>0</v>
      </c>
      <c r="L3580" t="n">
        <v>0</v>
      </c>
      <c r="M3580" t="n">
        <v>0</v>
      </c>
      <c r="N3580" t="n">
        <v>0</v>
      </c>
      <c r="O3580" t="n">
        <v>0</v>
      </c>
      <c r="P3580" t="n">
        <v>0</v>
      </c>
      <c r="Q3580" t="n">
        <v>0</v>
      </c>
      <c r="R3580" s="2" t="inlineStr"/>
    </row>
    <row r="3581" ht="15" customHeight="1">
      <c r="A3581" t="inlineStr">
        <is>
          <t>A 69101-2020</t>
        </is>
      </c>
      <c r="B3581" s="1" t="n">
        <v>44188</v>
      </c>
      <c r="C3581" s="1" t="n">
        <v>45225</v>
      </c>
      <c r="D3581" t="inlineStr">
        <is>
          <t>JÄMTLANDS LÄN</t>
        </is>
      </c>
      <c r="E3581" t="inlineStr">
        <is>
          <t>HÄRJEDALEN</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69174-2020</t>
        </is>
      </c>
      <c r="B3582" s="1" t="n">
        <v>44188</v>
      </c>
      <c r="C3582" s="1" t="n">
        <v>45225</v>
      </c>
      <c r="D3582" t="inlineStr">
        <is>
          <t>JÄMTLANDS LÄN</t>
        </is>
      </c>
      <c r="E3582" t="inlineStr">
        <is>
          <t>RAGUNDA</t>
        </is>
      </c>
      <c r="F3582" t="inlineStr">
        <is>
          <t>SCA</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69108-2020</t>
        </is>
      </c>
      <c r="B3583" s="1" t="n">
        <v>44188</v>
      </c>
      <c r="C3583" s="1" t="n">
        <v>45225</v>
      </c>
      <c r="D3583" t="inlineStr">
        <is>
          <t>JÄMTLANDS LÄN</t>
        </is>
      </c>
      <c r="E3583" t="inlineStr">
        <is>
          <t>HÄRJEDALEN</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69168-2020</t>
        </is>
      </c>
      <c r="B3584" s="1" t="n">
        <v>44188</v>
      </c>
      <c r="C3584" s="1" t="n">
        <v>45225</v>
      </c>
      <c r="D3584" t="inlineStr">
        <is>
          <t>JÄMTLANDS LÄN</t>
        </is>
      </c>
      <c r="E3584" t="inlineStr">
        <is>
          <t>HÄRJEDALEN</t>
        </is>
      </c>
      <c r="F3584" t="inlineStr">
        <is>
          <t>Sveaskog</t>
        </is>
      </c>
      <c r="G3584" t="n">
        <v>20</v>
      </c>
      <c r="H3584" t="n">
        <v>0</v>
      </c>
      <c r="I3584" t="n">
        <v>0</v>
      </c>
      <c r="J3584" t="n">
        <v>0</v>
      </c>
      <c r="K3584" t="n">
        <v>0</v>
      </c>
      <c r="L3584" t="n">
        <v>0</v>
      </c>
      <c r="M3584" t="n">
        <v>0</v>
      </c>
      <c r="N3584" t="n">
        <v>0</v>
      </c>
      <c r="O3584" t="n">
        <v>0</v>
      </c>
      <c r="P3584" t="n">
        <v>0</v>
      </c>
      <c r="Q3584" t="n">
        <v>0</v>
      </c>
      <c r="R3584" s="2" t="inlineStr"/>
    </row>
    <row r="3585" ht="15" customHeight="1">
      <c r="A3585" t="inlineStr">
        <is>
          <t>A 69120-2020</t>
        </is>
      </c>
      <c r="B3585" s="1" t="n">
        <v>44188</v>
      </c>
      <c r="C3585" s="1" t="n">
        <v>45225</v>
      </c>
      <c r="D3585" t="inlineStr">
        <is>
          <t>JÄMTLANDS LÄN</t>
        </is>
      </c>
      <c r="E3585" t="inlineStr">
        <is>
          <t>KROKOM</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69282-2020</t>
        </is>
      </c>
      <c r="B3586" s="1" t="n">
        <v>44188</v>
      </c>
      <c r="C3586" s="1" t="n">
        <v>45225</v>
      </c>
      <c r="D3586" t="inlineStr">
        <is>
          <t>JÄMTLANDS LÄN</t>
        </is>
      </c>
      <c r="E3586" t="inlineStr">
        <is>
          <t>STRÖMSUND</t>
        </is>
      </c>
      <c r="G3586" t="n">
        <v>13.8</v>
      </c>
      <c r="H3586" t="n">
        <v>0</v>
      </c>
      <c r="I3586" t="n">
        <v>0</v>
      </c>
      <c r="J3586" t="n">
        <v>0</v>
      </c>
      <c r="K3586" t="n">
        <v>0</v>
      </c>
      <c r="L3586" t="n">
        <v>0</v>
      </c>
      <c r="M3586" t="n">
        <v>0</v>
      </c>
      <c r="N3586" t="n">
        <v>0</v>
      </c>
      <c r="O3586" t="n">
        <v>0</v>
      </c>
      <c r="P3586" t="n">
        <v>0</v>
      </c>
      <c r="Q3586" t="n">
        <v>0</v>
      </c>
      <c r="R3586" s="2" t="inlineStr"/>
    </row>
    <row r="3587" ht="15" customHeight="1">
      <c r="A3587" t="inlineStr">
        <is>
          <t>A 69346-2020</t>
        </is>
      </c>
      <c r="B3587" s="1" t="n">
        <v>44193</v>
      </c>
      <c r="C3587" s="1" t="n">
        <v>45225</v>
      </c>
      <c r="D3587" t="inlineStr">
        <is>
          <t>JÄMTLANDS LÄN</t>
        </is>
      </c>
      <c r="E3587" t="inlineStr">
        <is>
          <t>STRÖMSUND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69506-2020</t>
        </is>
      </c>
      <c r="B3588" s="1" t="n">
        <v>44193</v>
      </c>
      <c r="C3588" s="1" t="n">
        <v>45225</v>
      </c>
      <c r="D3588" t="inlineStr">
        <is>
          <t>JÄMTLANDS LÄN</t>
        </is>
      </c>
      <c r="E3588" t="inlineStr">
        <is>
          <t>STRÖMSUND</t>
        </is>
      </c>
      <c r="F3588" t="inlineStr">
        <is>
          <t>Övriga statliga verk och myndigheter</t>
        </is>
      </c>
      <c r="G3588" t="n">
        <v>14.1</v>
      </c>
      <c r="H3588" t="n">
        <v>0</v>
      </c>
      <c r="I3588" t="n">
        <v>0</v>
      </c>
      <c r="J3588" t="n">
        <v>0</v>
      </c>
      <c r="K3588" t="n">
        <v>0</v>
      </c>
      <c r="L3588" t="n">
        <v>0</v>
      </c>
      <c r="M3588" t="n">
        <v>0</v>
      </c>
      <c r="N3588" t="n">
        <v>0</v>
      </c>
      <c r="O3588" t="n">
        <v>0</v>
      </c>
      <c r="P3588" t="n">
        <v>0</v>
      </c>
      <c r="Q3588" t="n">
        <v>0</v>
      </c>
      <c r="R3588" s="2" t="inlineStr"/>
    </row>
    <row r="3589" ht="15" customHeight="1">
      <c r="A3589" t="inlineStr">
        <is>
          <t>A 69508-2020</t>
        </is>
      </c>
      <c r="B3589" s="1" t="n">
        <v>44193</v>
      </c>
      <c r="C3589" s="1" t="n">
        <v>45225</v>
      </c>
      <c r="D3589" t="inlineStr">
        <is>
          <t>JÄMTLANDS LÄN</t>
        </is>
      </c>
      <c r="E3589" t="inlineStr">
        <is>
          <t>STRÖMSUND</t>
        </is>
      </c>
      <c r="F3589" t="inlineStr">
        <is>
          <t>Övriga statliga verk och myndigheter</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69481-2020</t>
        </is>
      </c>
      <c r="B3590" s="1" t="n">
        <v>44194</v>
      </c>
      <c r="C3590" s="1" t="n">
        <v>45225</v>
      </c>
      <c r="D3590" t="inlineStr">
        <is>
          <t>JÄMTLANDS LÄN</t>
        </is>
      </c>
      <c r="E3590" t="inlineStr">
        <is>
          <t>RAGUNDA</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108-2021</t>
        </is>
      </c>
      <c r="B3591" s="1" t="n">
        <v>44195</v>
      </c>
      <c r="C3591" s="1" t="n">
        <v>45225</v>
      </c>
      <c r="D3591" t="inlineStr">
        <is>
          <t>JÄMTLANDS LÄN</t>
        </is>
      </c>
      <c r="E3591" t="inlineStr">
        <is>
          <t>STRÖMSUND</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69618-2020</t>
        </is>
      </c>
      <c r="B3592" s="1" t="n">
        <v>44195</v>
      </c>
      <c r="C3592" s="1" t="n">
        <v>45225</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142-2021</t>
        </is>
      </c>
      <c r="B3593" s="1" t="n">
        <v>44196</v>
      </c>
      <c r="C3593" s="1" t="n">
        <v>45225</v>
      </c>
      <c r="D3593" t="inlineStr">
        <is>
          <t>JÄMTLANDS LÄN</t>
        </is>
      </c>
      <c r="E3593" t="inlineStr">
        <is>
          <t>STRÖMSUND</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138-2021</t>
        </is>
      </c>
      <c r="B3594" s="1" t="n">
        <v>44196</v>
      </c>
      <c r="C3594" s="1" t="n">
        <v>45225</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135-2021</t>
        </is>
      </c>
      <c r="B3595" s="1" t="n">
        <v>44196</v>
      </c>
      <c r="C3595" s="1" t="n">
        <v>45225</v>
      </c>
      <c r="D3595" t="inlineStr">
        <is>
          <t>JÄMTLANDS LÄN</t>
        </is>
      </c>
      <c r="E3595" t="inlineStr">
        <is>
          <t>STRÖMSUND</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501-2021</t>
        </is>
      </c>
      <c r="B3596" s="1" t="n">
        <v>44200</v>
      </c>
      <c r="C3596" s="1" t="n">
        <v>45225</v>
      </c>
      <c r="D3596" t="inlineStr">
        <is>
          <t>JÄMTLANDS LÄN</t>
        </is>
      </c>
      <c r="E3596" t="inlineStr">
        <is>
          <t>ÖSTERSUND</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126-2021</t>
        </is>
      </c>
      <c r="B3597" s="1" t="n">
        <v>44200</v>
      </c>
      <c r="C3597" s="1" t="n">
        <v>45225</v>
      </c>
      <c r="D3597" t="inlineStr">
        <is>
          <t>JÄMTLANDS LÄN</t>
        </is>
      </c>
      <c r="E3597" t="inlineStr">
        <is>
          <t>ÖSTERSUND</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327-2021</t>
        </is>
      </c>
      <c r="B3598" s="1" t="n">
        <v>44200</v>
      </c>
      <c r="C3598" s="1" t="n">
        <v>45225</v>
      </c>
      <c r="D3598" t="inlineStr">
        <is>
          <t>JÄMTLANDS LÄN</t>
        </is>
      </c>
      <c r="E3598" t="inlineStr">
        <is>
          <t>KROKOM</t>
        </is>
      </c>
      <c r="G3598" t="n">
        <v>0.2</v>
      </c>
      <c r="H3598" t="n">
        <v>0</v>
      </c>
      <c r="I3598" t="n">
        <v>0</v>
      </c>
      <c r="J3598" t="n">
        <v>0</v>
      </c>
      <c r="K3598" t="n">
        <v>0</v>
      </c>
      <c r="L3598" t="n">
        <v>0</v>
      </c>
      <c r="M3598" t="n">
        <v>0</v>
      </c>
      <c r="N3598" t="n">
        <v>0</v>
      </c>
      <c r="O3598" t="n">
        <v>0</v>
      </c>
      <c r="P3598" t="n">
        <v>0</v>
      </c>
      <c r="Q3598" t="n">
        <v>0</v>
      </c>
      <c r="R3598" s="2" t="inlineStr"/>
    </row>
    <row r="3599" ht="15" customHeight="1">
      <c r="A3599" t="inlineStr">
        <is>
          <t>A 575-2021</t>
        </is>
      </c>
      <c r="B3599" s="1" t="n">
        <v>44201</v>
      </c>
      <c r="C3599" s="1" t="n">
        <v>45225</v>
      </c>
      <c r="D3599" t="inlineStr">
        <is>
          <t>JÄMTLANDS LÄN</t>
        </is>
      </c>
      <c r="E3599" t="inlineStr">
        <is>
          <t>STRÖMSUND</t>
        </is>
      </c>
      <c r="G3599" t="n">
        <v>32.5</v>
      </c>
      <c r="H3599" t="n">
        <v>0</v>
      </c>
      <c r="I3599" t="n">
        <v>0</v>
      </c>
      <c r="J3599" t="n">
        <v>0</v>
      </c>
      <c r="K3599" t="n">
        <v>0</v>
      </c>
      <c r="L3599" t="n">
        <v>0</v>
      </c>
      <c r="M3599" t="n">
        <v>0</v>
      </c>
      <c r="N3599" t="n">
        <v>0</v>
      </c>
      <c r="O3599" t="n">
        <v>0</v>
      </c>
      <c r="P3599" t="n">
        <v>0</v>
      </c>
      <c r="Q3599" t="n">
        <v>0</v>
      </c>
      <c r="R3599" s="2" t="inlineStr"/>
    </row>
    <row r="3600" ht="15" customHeight="1">
      <c r="A3600" t="inlineStr">
        <is>
          <t>A 363-2021</t>
        </is>
      </c>
      <c r="B3600" s="1" t="n">
        <v>44201</v>
      </c>
      <c r="C3600" s="1" t="n">
        <v>45225</v>
      </c>
      <c r="D3600" t="inlineStr">
        <is>
          <t>JÄMTLANDS LÄN</t>
        </is>
      </c>
      <c r="E3600" t="inlineStr">
        <is>
          <t>STRÖMSUND</t>
        </is>
      </c>
      <c r="F3600" t="inlineStr">
        <is>
          <t>SCA</t>
        </is>
      </c>
      <c r="G3600" t="n">
        <v>52.4</v>
      </c>
      <c r="H3600" t="n">
        <v>0</v>
      </c>
      <c r="I3600" t="n">
        <v>0</v>
      </c>
      <c r="J3600" t="n">
        <v>0</v>
      </c>
      <c r="K3600" t="n">
        <v>0</v>
      </c>
      <c r="L3600" t="n">
        <v>0</v>
      </c>
      <c r="M3600" t="n">
        <v>0</v>
      </c>
      <c r="N3600" t="n">
        <v>0</v>
      </c>
      <c r="O3600" t="n">
        <v>0</v>
      </c>
      <c r="P3600" t="n">
        <v>0</v>
      </c>
      <c r="Q3600" t="n">
        <v>0</v>
      </c>
      <c r="R3600" s="2" t="inlineStr"/>
    </row>
    <row r="3601" ht="15" customHeight="1">
      <c r="A3601" t="inlineStr">
        <is>
          <t>A 326-2021</t>
        </is>
      </c>
      <c r="B3601" s="1" t="n">
        <v>44201</v>
      </c>
      <c r="C3601" s="1" t="n">
        <v>45225</v>
      </c>
      <c r="D3601" t="inlineStr">
        <is>
          <t>JÄMTLANDS LÄN</t>
        </is>
      </c>
      <c r="E3601" t="inlineStr">
        <is>
          <t>STRÖMSUND</t>
        </is>
      </c>
      <c r="F3601" t="inlineStr">
        <is>
          <t>SCA</t>
        </is>
      </c>
      <c r="G3601" t="n">
        <v>88.09999999999999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592-2021</t>
        </is>
      </c>
      <c r="B3602" s="1" t="n">
        <v>44201</v>
      </c>
      <c r="C3602" s="1" t="n">
        <v>45225</v>
      </c>
      <c r="D3602" t="inlineStr">
        <is>
          <t>JÄMTLANDS LÄN</t>
        </is>
      </c>
      <c r="E3602" t="inlineStr">
        <is>
          <t>BERG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457-2021</t>
        </is>
      </c>
      <c r="B3603" s="1" t="n">
        <v>44202</v>
      </c>
      <c r="C3603" s="1" t="n">
        <v>45225</v>
      </c>
      <c r="D3603" t="inlineStr">
        <is>
          <t>JÄMTLANDS LÄN</t>
        </is>
      </c>
      <c r="E3603" t="inlineStr">
        <is>
          <t>STRÖMSUND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692-2021</t>
        </is>
      </c>
      <c r="B3604" s="1" t="n">
        <v>44203</v>
      </c>
      <c r="C3604" s="1" t="n">
        <v>45225</v>
      </c>
      <c r="D3604" t="inlineStr">
        <is>
          <t>JÄMTLANDS LÄN</t>
        </is>
      </c>
      <c r="E3604" t="inlineStr">
        <is>
          <t>BERG</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582-2021</t>
        </is>
      </c>
      <c r="B3605" s="1" t="n">
        <v>44203</v>
      </c>
      <c r="C3605" s="1" t="n">
        <v>45225</v>
      </c>
      <c r="D3605" t="inlineStr">
        <is>
          <t>JÄMTLANDS LÄN</t>
        </is>
      </c>
      <c r="E3605" t="inlineStr">
        <is>
          <t>STRÖMSUND</t>
        </is>
      </c>
      <c r="F3605" t="inlineStr">
        <is>
          <t>SCA</t>
        </is>
      </c>
      <c r="G3605" t="n">
        <v>54.9</v>
      </c>
      <c r="H3605" t="n">
        <v>0</v>
      </c>
      <c r="I3605" t="n">
        <v>0</v>
      </c>
      <c r="J3605" t="n">
        <v>0</v>
      </c>
      <c r="K3605" t="n">
        <v>0</v>
      </c>
      <c r="L3605" t="n">
        <v>0</v>
      </c>
      <c r="M3605" t="n">
        <v>0</v>
      </c>
      <c r="N3605" t="n">
        <v>0</v>
      </c>
      <c r="O3605" t="n">
        <v>0</v>
      </c>
      <c r="P3605" t="n">
        <v>0</v>
      </c>
      <c r="Q3605" t="n">
        <v>0</v>
      </c>
      <c r="R3605" s="2" t="inlineStr"/>
    </row>
    <row r="3606" ht="15" customHeight="1">
      <c r="A3606" t="inlineStr">
        <is>
          <t>A 688-2021</t>
        </is>
      </c>
      <c r="B3606" s="1" t="n">
        <v>44203</v>
      </c>
      <c r="C3606" s="1" t="n">
        <v>45225</v>
      </c>
      <c r="D3606" t="inlineStr">
        <is>
          <t>JÄMTLANDS LÄN</t>
        </is>
      </c>
      <c r="E3606" t="inlineStr">
        <is>
          <t>KROKOM</t>
        </is>
      </c>
      <c r="G3606" t="n">
        <v>7.8</v>
      </c>
      <c r="H3606" t="n">
        <v>0</v>
      </c>
      <c r="I3606" t="n">
        <v>0</v>
      </c>
      <c r="J3606" t="n">
        <v>0</v>
      </c>
      <c r="K3606" t="n">
        <v>0</v>
      </c>
      <c r="L3606" t="n">
        <v>0</v>
      </c>
      <c r="M3606" t="n">
        <v>0</v>
      </c>
      <c r="N3606" t="n">
        <v>0</v>
      </c>
      <c r="O3606" t="n">
        <v>0</v>
      </c>
      <c r="P3606" t="n">
        <v>0</v>
      </c>
      <c r="Q3606" t="n">
        <v>0</v>
      </c>
      <c r="R3606" s="2" t="inlineStr"/>
    </row>
    <row r="3607" ht="15" customHeight="1">
      <c r="A3607" t="inlineStr">
        <is>
          <t>A 702-2021</t>
        </is>
      </c>
      <c r="B3607" s="1" t="n">
        <v>44203</v>
      </c>
      <c r="C3607" s="1" t="n">
        <v>45225</v>
      </c>
      <c r="D3607" t="inlineStr">
        <is>
          <t>JÄMTLANDS LÄN</t>
        </is>
      </c>
      <c r="E3607" t="inlineStr">
        <is>
          <t>BERG</t>
        </is>
      </c>
      <c r="F3607" t="inlineStr">
        <is>
          <t>SCA</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647-2021</t>
        </is>
      </c>
      <c r="B3608" s="1" t="n">
        <v>44203</v>
      </c>
      <c r="C3608" s="1" t="n">
        <v>45225</v>
      </c>
      <c r="D3608" t="inlineStr">
        <is>
          <t>JÄMTLANDS LÄN</t>
        </is>
      </c>
      <c r="E3608" t="inlineStr">
        <is>
          <t>STRÖMSUND</t>
        </is>
      </c>
      <c r="F3608" t="inlineStr">
        <is>
          <t>SCA</t>
        </is>
      </c>
      <c r="G3608" t="n">
        <v>151.3</v>
      </c>
      <c r="H3608" t="n">
        <v>0</v>
      </c>
      <c r="I3608" t="n">
        <v>0</v>
      </c>
      <c r="J3608" t="n">
        <v>0</v>
      </c>
      <c r="K3608" t="n">
        <v>0</v>
      </c>
      <c r="L3608" t="n">
        <v>0</v>
      </c>
      <c r="M3608" t="n">
        <v>0</v>
      </c>
      <c r="N3608" t="n">
        <v>0</v>
      </c>
      <c r="O3608" t="n">
        <v>0</v>
      </c>
      <c r="P3608" t="n">
        <v>0</v>
      </c>
      <c r="Q3608" t="n">
        <v>0</v>
      </c>
      <c r="R3608" s="2" t="inlineStr"/>
    </row>
    <row r="3609" ht="15" customHeight="1">
      <c r="A3609" t="inlineStr">
        <is>
          <t>A 742-2021</t>
        </is>
      </c>
      <c r="B3609" s="1" t="n">
        <v>44204</v>
      </c>
      <c r="C3609" s="1" t="n">
        <v>45225</v>
      </c>
      <c r="D3609" t="inlineStr">
        <is>
          <t>JÄMTLANDS LÄN</t>
        </is>
      </c>
      <c r="E3609" t="inlineStr">
        <is>
          <t>STRÖMSUND</t>
        </is>
      </c>
      <c r="F3609" t="inlineStr">
        <is>
          <t>SCA</t>
        </is>
      </c>
      <c r="G3609" t="n">
        <v>22.8</v>
      </c>
      <c r="H3609" t="n">
        <v>0</v>
      </c>
      <c r="I3609" t="n">
        <v>0</v>
      </c>
      <c r="J3609" t="n">
        <v>0</v>
      </c>
      <c r="K3609" t="n">
        <v>0</v>
      </c>
      <c r="L3609" t="n">
        <v>0</v>
      </c>
      <c r="M3609" t="n">
        <v>0</v>
      </c>
      <c r="N3609" t="n">
        <v>0</v>
      </c>
      <c r="O3609" t="n">
        <v>0</v>
      </c>
      <c r="P3609" t="n">
        <v>0</v>
      </c>
      <c r="Q3609" t="n">
        <v>0</v>
      </c>
      <c r="R3609" s="2" t="inlineStr"/>
    </row>
    <row r="3610" ht="15" customHeight="1">
      <c r="A3610" t="inlineStr">
        <is>
          <t>A 884-2021</t>
        </is>
      </c>
      <c r="B3610" s="1" t="n">
        <v>44206</v>
      </c>
      <c r="C3610" s="1" t="n">
        <v>45225</v>
      </c>
      <c r="D3610" t="inlineStr">
        <is>
          <t>JÄMTLANDS LÄN</t>
        </is>
      </c>
      <c r="E3610" t="inlineStr">
        <is>
          <t>KROKOM</t>
        </is>
      </c>
      <c r="G3610" t="n">
        <v>0.2</v>
      </c>
      <c r="H3610" t="n">
        <v>0</v>
      </c>
      <c r="I3610" t="n">
        <v>0</v>
      </c>
      <c r="J3610" t="n">
        <v>0</v>
      </c>
      <c r="K3610" t="n">
        <v>0</v>
      </c>
      <c r="L3610" t="n">
        <v>0</v>
      </c>
      <c r="M3610" t="n">
        <v>0</v>
      </c>
      <c r="N3610" t="n">
        <v>0</v>
      </c>
      <c r="O3610" t="n">
        <v>0</v>
      </c>
      <c r="P3610" t="n">
        <v>0</v>
      </c>
      <c r="Q3610" t="n">
        <v>0</v>
      </c>
      <c r="R3610" s="2" t="inlineStr"/>
    </row>
    <row r="3611" ht="15" customHeight="1">
      <c r="A3611" t="inlineStr">
        <is>
          <t>A 915-2021</t>
        </is>
      </c>
      <c r="B3611" s="1" t="n">
        <v>44207</v>
      </c>
      <c r="C3611" s="1" t="n">
        <v>45225</v>
      </c>
      <c r="D3611" t="inlineStr">
        <is>
          <t>JÄMTLANDS LÄN</t>
        </is>
      </c>
      <c r="E3611" t="inlineStr">
        <is>
          <t>KROKOM</t>
        </is>
      </c>
      <c r="F3611" t="inlineStr">
        <is>
          <t>Övriga Aktiebolag</t>
        </is>
      </c>
      <c r="G3611" t="n">
        <v>107.9</v>
      </c>
      <c r="H3611" t="n">
        <v>0</v>
      </c>
      <c r="I3611" t="n">
        <v>0</v>
      </c>
      <c r="J3611" t="n">
        <v>0</v>
      </c>
      <c r="K3611" t="n">
        <v>0</v>
      </c>
      <c r="L3611" t="n">
        <v>0</v>
      </c>
      <c r="M3611" t="n">
        <v>0</v>
      </c>
      <c r="N3611" t="n">
        <v>0</v>
      </c>
      <c r="O3611" t="n">
        <v>0</v>
      </c>
      <c r="P3611" t="n">
        <v>0</v>
      </c>
      <c r="Q3611" t="n">
        <v>0</v>
      </c>
      <c r="R3611" s="2" t="inlineStr"/>
    </row>
    <row r="3612" ht="15" customHeight="1">
      <c r="A3612" t="inlineStr">
        <is>
          <t>A 981-2021</t>
        </is>
      </c>
      <c r="B3612" s="1" t="n">
        <v>44207</v>
      </c>
      <c r="C3612" s="1" t="n">
        <v>45225</v>
      </c>
      <c r="D3612" t="inlineStr">
        <is>
          <t>JÄMTLANDS LÄN</t>
        </is>
      </c>
      <c r="E3612" t="inlineStr">
        <is>
          <t>KROKOM</t>
        </is>
      </c>
      <c r="G3612" t="n">
        <v>3.5</v>
      </c>
      <c r="H3612" t="n">
        <v>0</v>
      </c>
      <c r="I3612" t="n">
        <v>0</v>
      </c>
      <c r="J3612" t="n">
        <v>0</v>
      </c>
      <c r="K3612" t="n">
        <v>0</v>
      </c>
      <c r="L3612" t="n">
        <v>0</v>
      </c>
      <c r="M3612" t="n">
        <v>0</v>
      </c>
      <c r="N3612" t="n">
        <v>0</v>
      </c>
      <c r="O3612" t="n">
        <v>0</v>
      </c>
      <c r="P3612" t="n">
        <v>0</v>
      </c>
      <c r="Q3612" t="n">
        <v>0</v>
      </c>
      <c r="R3612" s="2" t="inlineStr"/>
    </row>
    <row r="3613" ht="15" customHeight="1">
      <c r="A3613" t="inlineStr">
        <is>
          <t>A 1027-2021</t>
        </is>
      </c>
      <c r="B3613" s="1" t="n">
        <v>44207</v>
      </c>
      <c r="C3613" s="1" t="n">
        <v>45225</v>
      </c>
      <c r="D3613" t="inlineStr">
        <is>
          <t>JÄMTLANDS LÄN</t>
        </is>
      </c>
      <c r="E3613" t="inlineStr">
        <is>
          <t>BRÄCKE</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1088-2021</t>
        </is>
      </c>
      <c r="B3614" s="1" t="n">
        <v>44207</v>
      </c>
      <c r="C3614" s="1" t="n">
        <v>45225</v>
      </c>
      <c r="D3614" t="inlineStr">
        <is>
          <t>JÄMTLANDS LÄN</t>
        </is>
      </c>
      <c r="E3614" t="inlineStr">
        <is>
          <t>HÄRJEDALEN</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1305-2021</t>
        </is>
      </c>
      <c r="B3615" s="1" t="n">
        <v>44207</v>
      </c>
      <c r="C3615" s="1" t="n">
        <v>45225</v>
      </c>
      <c r="D3615" t="inlineStr">
        <is>
          <t>JÄMTLANDS LÄN</t>
        </is>
      </c>
      <c r="E3615" t="inlineStr">
        <is>
          <t>STRÖMSUND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1032-2021</t>
        </is>
      </c>
      <c r="B3616" s="1" t="n">
        <v>44207</v>
      </c>
      <c r="C3616" s="1" t="n">
        <v>45225</v>
      </c>
      <c r="D3616" t="inlineStr">
        <is>
          <t>JÄMTLANDS LÄN</t>
        </is>
      </c>
      <c r="E3616" t="inlineStr">
        <is>
          <t>BERG</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913-2021</t>
        </is>
      </c>
      <c r="B3617" s="1" t="n">
        <v>44207</v>
      </c>
      <c r="C3617" s="1" t="n">
        <v>45225</v>
      </c>
      <c r="D3617" t="inlineStr">
        <is>
          <t>JÄMTLANDS LÄN</t>
        </is>
      </c>
      <c r="E3617" t="inlineStr">
        <is>
          <t>KROKOM</t>
        </is>
      </c>
      <c r="F3617" t="inlineStr">
        <is>
          <t>Övriga Aktiebolag</t>
        </is>
      </c>
      <c r="G3617" t="n">
        <v>50.8</v>
      </c>
      <c r="H3617" t="n">
        <v>0</v>
      </c>
      <c r="I3617" t="n">
        <v>0</v>
      </c>
      <c r="J3617" t="n">
        <v>0</v>
      </c>
      <c r="K3617" t="n">
        <v>0</v>
      </c>
      <c r="L3617" t="n">
        <v>0</v>
      </c>
      <c r="M3617" t="n">
        <v>0</v>
      </c>
      <c r="N3617" t="n">
        <v>0</v>
      </c>
      <c r="O3617" t="n">
        <v>0</v>
      </c>
      <c r="P3617" t="n">
        <v>0</v>
      </c>
      <c r="Q3617" t="n">
        <v>0</v>
      </c>
      <c r="R3617" s="2" t="inlineStr"/>
    </row>
    <row r="3618" ht="15" customHeight="1">
      <c r="A3618" t="inlineStr">
        <is>
          <t>A 1287-2021</t>
        </is>
      </c>
      <c r="B3618" s="1" t="n">
        <v>44207</v>
      </c>
      <c r="C3618" s="1" t="n">
        <v>45225</v>
      </c>
      <c r="D3618" t="inlineStr">
        <is>
          <t>JÄMTLANDS LÄN</t>
        </is>
      </c>
      <c r="E3618" t="inlineStr">
        <is>
          <t>KROKOM</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1339-2021</t>
        </is>
      </c>
      <c r="B3619" s="1" t="n">
        <v>44208</v>
      </c>
      <c r="C3619" s="1" t="n">
        <v>45225</v>
      </c>
      <c r="D3619" t="inlineStr">
        <is>
          <t>JÄMTLANDS LÄN</t>
        </is>
      </c>
      <c r="E3619" t="inlineStr">
        <is>
          <t>ÅRE</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1478-2021</t>
        </is>
      </c>
      <c r="B3620" s="1" t="n">
        <v>44208</v>
      </c>
      <c r="C3620" s="1" t="n">
        <v>45225</v>
      </c>
      <c r="D3620" t="inlineStr">
        <is>
          <t>JÄMTLANDS LÄN</t>
        </is>
      </c>
      <c r="E3620" t="inlineStr">
        <is>
          <t>HÄRJEDALEN</t>
        </is>
      </c>
      <c r="F3620" t="inlineStr">
        <is>
          <t>SCA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1414-2021</t>
        </is>
      </c>
      <c r="B3621" s="1" t="n">
        <v>44208</v>
      </c>
      <c r="C3621" s="1" t="n">
        <v>45225</v>
      </c>
      <c r="D3621" t="inlineStr">
        <is>
          <t>JÄMTLANDS LÄN</t>
        </is>
      </c>
      <c r="E3621" t="inlineStr">
        <is>
          <t>STRÖMSUND</t>
        </is>
      </c>
      <c r="G3621" t="n">
        <v>15.7</v>
      </c>
      <c r="H3621" t="n">
        <v>0</v>
      </c>
      <c r="I3621" t="n">
        <v>0</v>
      </c>
      <c r="J3621" t="n">
        <v>0</v>
      </c>
      <c r="K3621" t="n">
        <v>0</v>
      </c>
      <c r="L3621" t="n">
        <v>0</v>
      </c>
      <c r="M3621" t="n">
        <v>0</v>
      </c>
      <c r="N3621" t="n">
        <v>0</v>
      </c>
      <c r="O3621" t="n">
        <v>0</v>
      </c>
      <c r="P3621" t="n">
        <v>0</v>
      </c>
      <c r="Q3621" t="n">
        <v>0</v>
      </c>
      <c r="R3621" s="2" t="inlineStr"/>
    </row>
    <row r="3622" ht="15" customHeight="1">
      <c r="A3622" t="inlineStr">
        <is>
          <t>A 1322-2021</t>
        </is>
      </c>
      <c r="B3622" s="1" t="n">
        <v>44208</v>
      </c>
      <c r="C3622" s="1" t="n">
        <v>45225</v>
      </c>
      <c r="D3622" t="inlineStr">
        <is>
          <t>JÄMTLANDS LÄN</t>
        </is>
      </c>
      <c r="E3622" t="inlineStr">
        <is>
          <t>ÖSTERSUND</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1558-2021</t>
        </is>
      </c>
      <c r="B3623" s="1" t="n">
        <v>44209</v>
      </c>
      <c r="C3623" s="1" t="n">
        <v>45225</v>
      </c>
      <c r="D3623" t="inlineStr">
        <is>
          <t>JÄMTLANDS LÄN</t>
        </is>
      </c>
      <c r="E3623" t="inlineStr">
        <is>
          <t>HÄRJEDALEN</t>
        </is>
      </c>
      <c r="F3623" t="inlineStr">
        <is>
          <t>Bergvik skog väst AB</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1651-2021</t>
        </is>
      </c>
      <c r="B3624" s="1" t="n">
        <v>44209</v>
      </c>
      <c r="C3624" s="1" t="n">
        <v>45225</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1753-2021</t>
        </is>
      </c>
      <c r="B3625" s="1" t="n">
        <v>44209</v>
      </c>
      <c r="C3625" s="1" t="n">
        <v>45225</v>
      </c>
      <c r="D3625" t="inlineStr">
        <is>
          <t>JÄMTLANDS LÄN</t>
        </is>
      </c>
      <c r="E3625" t="inlineStr">
        <is>
          <t>KROKOM</t>
        </is>
      </c>
      <c r="G3625" t="n">
        <v>17.2</v>
      </c>
      <c r="H3625" t="n">
        <v>0</v>
      </c>
      <c r="I3625" t="n">
        <v>0</v>
      </c>
      <c r="J3625" t="n">
        <v>0</v>
      </c>
      <c r="K3625" t="n">
        <v>0</v>
      </c>
      <c r="L3625" t="n">
        <v>0</v>
      </c>
      <c r="M3625" t="n">
        <v>0</v>
      </c>
      <c r="N3625" t="n">
        <v>0</v>
      </c>
      <c r="O3625" t="n">
        <v>0</v>
      </c>
      <c r="P3625" t="n">
        <v>0</v>
      </c>
      <c r="Q3625" t="n">
        <v>0</v>
      </c>
      <c r="R3625" s="2" t="inlineStr"/>
    </row>
    <row r="3626" ht="15" customHeight="1">
      <c r="A3626" t="inlineStr">
        <is>
          <t>A 1772-2021</t>
        </is>
      </c>
      <c r="B3626" s="1" t="n">
        <v>44209</v>
      </c>
      <c r="C3626" s="1" t="n">
        <v>45225</v>
      </c>
      <c r="D3626" t="inlineStr">
        <is>
          <t>JÄMTLANDS LÄN</t>
        </is>
      </c>
      <c r="E3626" t="inlineStr">
        <is>
          <t>BRÄCKE</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1696-2021</t>
        </is>
      </c>
      <c r="B3627" s="1" t="n">
        <v>44209</v>
      </c>
      <c r="C3627" s="1" t="n">
        <v>45225</v>
      </c>
      <c r="D3627" t="inlineStr">
        <is>
          <t>JÄMTLANDS LÄN</t>
        </is>
      </c>
      <c r="E3627" t="inlineStr">
        <is>
          <t>KROKOM</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1545-2021</t>
        </is>
      </c>
      <c r="B3628" s="1" t="n">
        <v>44209</v>
      </c>
      <c r="C3628" s="1" t="n">
        <v>45225</v>
      </c>
      <c r="D3628" t="inlineStr">
        <is>
          <t>JÄMTLANDS LÄN</t>
        </is>
      </c>
      <c r="E3628" t="inlineStr">
        <is>
          <t>HÄRJEDALEN</t>
        </is>
      </c>
      <c r="F3628" t="inlineStr">
        <is>
          <t>Holmen skog AB</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1602-2021</t>
        </is>
      </c>
      <c r="B3629" s="1" t="n">
        <v>44209</v>
      </c>
      <c r="C3629" s="1" t="n">
        <v>45225</v>
      </c>
      <c r="D3629" t="inlineStr">
        <is>
          <t>JÄMTLANDS LÄN</t>
        </is>
      </c>
      <c r="E3629" t="inlineStr">
        <is>
          <t>HÄRJEDALEN</t>
        </is>
      </c>
      <c r="F3629" t="inlineStr">
        <is>
          <t>Holmen skog AB</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1646-2021</t>
        </is>
      </c>
      <c r="B3630" s="1" t="n">
        <v>44209</v>
      </c>
      <c r="C3630" s="1" t="n">
        <v>45225</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1657-2021</t>
        </is>
      </c>
      <c r="B3631" s="1" t="n">
        <v>44209</v>
      </c>
      <c r="C3631" s="1" t="n">
        <v>45225</v>
      </c>
      <c r="D3631" t="inlineStr">
        <is>
          <t>JÄMTLANDS LÄN</t>
        </is>
      </c>
      <c r="E3631" t="inlineStr">
        <is>
          <t>BERG</t>
        </is>
      </c>
      <c r="G3631" t="n">
        <v>0.1</v>
      </c>
      <c r="H3631" t="n">
        <v>0</v>
      </c>
      <c r="I3631" t="n">
        <v>0</v>
      </c>
      <c r="J3631" t="n">
        <v>0</v>
      </c>
      <c r="K3631" t="n">
        <v>0</v>
      </c>
      <c r="L3631" t="n">
        <v>0</v>
      </c>
      <c r="M3631" t="n">
        <v>0</v>
      </c>
      <c r="N3631" t="n">
        <v>0</v>
      </c>
      <c r="O3631" t="n">
        <v>0</v>
      </c>
      <c r="P3631" t="n">
        <v>0</v>
      </c>
      <c r="Q3631" t="n">
        <v>0</v>
      </c>
      <c r="R3631" s="2" t="inlineStr"/>
    </row>
    <row r="3632" ht="15" customHeight="1">
      <c r="A3632" t="inlineStr">
        <is>
          <t>A 1640-2021</t>
        </is>
      </c>
      <c r="B3632" s="1" t="n">
        <v>44209</v>
      </c>
      <c r="C3632" s="1" t="n">
        <v>45225</v>
      </c>
      <c r="D3632" t="inlineStr">
        <is>
          <t>JÄMTLANDS LÄN</t>
        </is>
      </c>
      <c r="E3632" t="inlineStr">
        <is>
          <t>BERG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1718-2021</t>
        </is>
      </c>
      <c r="B3633" s="1" t="n">
        <v>44209</v>
      </c>
      <c r="C3633" s="1" t="n">
        <v>45225</v>
      </c>
      <c r="D3633" t="inlineStr">
        <is>
          <t>JÄMTLANDS LÄN</t>
        </is>
      </c>
      <c r="E3633" t="inlineStr">
        <is>
          <t>KROKOM</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1756-2021</t>
        </is>
      </c>
      <c r="B3634" s="1" t="n">
        <v>44209</v>
      </c>
      <c r="C3634" s="1" t="n">
        <v>45225</v>
      </c>
      <c r="D3634" t="inlineStr">
        <is>
          <t>JÄMTLANDS LÄN</t>
        </is>
      </c>
      <c r="E3634" t="inlineStr">
        <is>
          <t>KROKOM</t>
        </is>
      </c>
      <c r="G3634" t="n">
        <v>7.4</v>
      </c>
      <c r="H3634" t="n">
        <v>0</v>
      </c>
      <c r="I3634" t="n">
        <v>0</v>
      </c>
      <c r="J3634" t="n">
        <v>0</v>
      </c>
      <c r="K3634" t="n">
        <v>0</v>
      </c>
      <c r="L3634" t="n">
        <v>0</v>
      </c>
      <c r="M3634" t="n">
        <v>0</v>
      </c>
      <c r="N3634" t="n">
        <v>0</v>
      </c>
      <c r="O3634" t="n">
        <v>0</v>
      </c>
      <c r="P3634" t="n">
        <v>0</v>
      </c>
      <c r="Q3634" t="n">
        <v>0</v>
      </c>
      <c r="R3634" s="2" t="inlineStr"/>
    </row>
    <row r="3635" ht="15" customHeight="1">
      <c r="A3635" t="inlineStr">
        <is>
          <t>A 1990-2021</t>
        </is>
      </c>
      <c r="B3635" s="1" t="n">
        <v>44210</v>
      </c>
      <c r="C3635" s="1" t="n">
        <v>45225</v>
      </c>
      <c r="D3635" t="inlineStr">
        <is>
          <t>JÄMTLANDS LÄN</t>
        </is>
      </c>
      <c r="E3635" t="inlineStr">
        <is>
          <t>RAGUNDA</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2062-2021</t>
        </is>
      </c>
      <c r="B3636" s="1" t="n">
        <v>44211</v>
      </c>
      <c r="C3636" s="1" t="n">
        <v>45225</v>
      </c>
      <c r="D3636" t="inlineStr">
        <is>
          <t>JÄMTLANDS LÄN</t>
        </is>
      </c>
      <c r="E3636" t="inlineStr">
        <is>
          <t>KROKOM</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2195-2021</t>
        </is>
      </c>
      <c r="B3637" s="1" t="n">
        <v>44211</v>
      </c>
      <c r="C3637" s="1" t="n">
        <v>45225</v>
      </c>
      <c r="D3637" t="inlineStr">
        <is>
          <t>JÄMTLANDS LÄN</t>
        </is>
      </c>
      <c r="E3637" t="inlineStr">
        <is>
          <t>KROKOM</t>
        </is>
      </c>
      <c r="G3637" t="n">
        <v>24.9</v>
      </c>
      <c r="H3637" t="n">
        <v>0</v>
      </c>
      <c r="I3637" t="n">
        <v>0</v>
      </c>
      <c r="J3637" t="n">
        <v>0</v>
      </c>
      <c r="K3637" t="n">
        <v>0</v>
      </c>
      <c r="L3637" t="n">
        <v>0</v>
      </c>
      <c r="M3637" t="n">
        <v>0</v>
      </c>
      <c r="N3637" t="n">
        <v>0</v>
      </c>
      <c r="O3637" t="n">
        <v>0</v>
      </c>
      <c r="P3637" t="n">
        <v>0</v>
      </c>
      <c r="Q3637" t="n">
        <v>0</v>
      </c>
      <c r="R3637" s="2" t="inlineStr"/>
    </row>
    <row r="3638" ht="15" customHeight="1">
      <c r="A3638" t="inlineStr">
        <is>
          <t>A 2432-2021</t>
        </is>
      </c>
      <c r="B3638" s="1" t="n">
        <v>44211</v>
      </c>
      <c r="C3638" s="1" t="n">
        <v>45225</v>
      </c>
      <c r="D3638" t="inlineStr">
        <is>
          <t>JÄMTLANDS LÄN</t>
        </is>
      </c>
      <c r="E3638" t="inlineStr">
        <is>
          <t>STRÖMSUND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2159-2021</t>
        </is>
      </c>
      <c r="B3639" s="1" t="n">
        <v>44211</v>
      </c>
      <c r="C3639" s="1" t="n">
        <v>45225</v>
      </c>
      <c r="D3639" t="inlineStr">
        <is>
          <t>JÄMTLANDS LÄN</t>
        </is>
      </c>
      <c r="E3639" t="inlineStr">
        <is>
          <t>STRÖMSUND</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2442-2021</t>
        </is>
      </c>
      <c r="B3640" s="1" t="n">
        <v>44214</v>
      </c>
      <c r="C3640" s="1" t="n">
        <v>45225</v>
      </c>
      <c r="D3640" t="inlineStr">
        <is>
          <t>JÄMTLANDS LÄN</t>
        </is>
      </c>
      <c r="E3640" t="inlineStr">
        <is>
          <t>KROKOM</t>
        </is>
      </c>
      <c r="G3640" t="n">
        <v>25.4</v>
      </c>
      <c r="H3640" t="n">
        <v>0</v>
      </c>
      <c r="I3640" t="n">
        <v>0</v>
      </c>
      <c r="J3640" t="n">
        <v>0</v>
      </c>
      <c r="K3640" t="n">
        <v>0</v>
      </c>
      <c r="L3640" t="n">
        <v>0</v>
      </c>
      <c r="M3640" t="n">
        <v>0</v>
      </c>
      <c r="N3640" t="n">
        <v>0</v>
      </c>
      <c r="O3640" t="n">
        <v>0</v>
      </c>
      <c r="P3640" t="n">
        <v>0</v>
      </c>
      <c r="Q3640" t="n">
        <v>0</v>
      </c>
      <c r="R3640" s="2" t="inlineStr"/>
    </row>
    <row r="3641" ht="15" customHeight="1">
      <c r="A3641" t="inlineStr">
        <is>
          <t>A 2451-2021</t>
        </is>
      </c>
      <c r="B3641" s="1" t="n">
        <v>44214</v>
      </c>
      <c r="C3641" s="1" t="n">
        <v>45225</v>
      </c>
      <c r="D3641" t="inlineStr">
        <is>
          <t>JÄMTLANDS LÄN</t>
        </is>
      </c>
      <c r="E3641" t="inlineStr">
        <is>
          <t>KROKOM</t>
        </is>
      </c>
      <c r="G3641" t="n">
        <v>29.5</v>
      </c>
      <c r="H3641" t="n">
        <v>0</v>
      </c>
      <c r="I3641" t="n">
        <v>0</v>
      </c>
      <c r="J3641" t="n">
        <v>0</v>
      </c>
      <c r="K3641" t="n">
        <v>0</v>
      </c>
      <c r="L3641" t="n">
        <v>0</v>
      </c>
      <c r="M3641" t="n">
        <v>0</v>
      </c>
      <c r="N3641" t="n">
        <v>0</v>
      </c>
      <c r="O3641" t="n">
        <v>0</v>
      </c>
      <c r="P3641" t="n">
        <v>0</v>
      </c>
      <c r="Q3641" t="n">
        <v>0</v>
      </c>
      <c r="R3641" s="2" t="inlineStr"/>
    </row>
    <row r="3642" ht="15" customHeight="1">
      <c r="A3642" t="inlineStr">
        <is>
          <t>A 2469-2021</t>
        </is>
      </c>
      <c r="B3642" s="1" t="n">
        <v>44214</v>
      </c>
      <c r="C3642" s="1" t="n">
        <v>45225</v>
      </c>
      <c r="D3642" t="inlineStr">
        <is>
          <t>JÄMTLANDS LÄN</t>
        </is>
      </c>
      <c r="E3642" t="inlineStr">
        <is>
          <t>RAGUNDA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2568-2021</t>
        </is>
      </c>
      <c r="B3643" s="1" t="n">
        <v>44214</v>
      </c>
      <c r="C3643" s="1" t="n">
        <v>45225</v>
      </c>
      <c r="D3643" t="inlineStr">
        <is>
          <t>JÄMTLANDS LÄN</t>
        </is>
      </c>
      <c r="E3643" t="inlineStr">
        <is>
          <t>KROKOM</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2356-2021</t>
        </is>
      </c>
      <c r="B3644" s="1" t="n">
        <v>44214</v>
      </c>
      <c r="C3644" s="1" t="n">
        <v>45225</v>
      </c>
      <c r="D3644" t="inlineStr">
        <is>
          <t>JÄMTLANDS LÄN</t>
        </is>
      </c>
      <c r="E3644" t="inlineStr">
        <is>
          <t>KROKOM</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2427-2021</t>
        </is>
      </c>
      <c r="B3645" s="1" t="n">
        <v>44214</v>
      </c>
      <c r="C3645" s="1" t="n">
        <v>45225</v>
      </c>
      <c r="D3645" t="inlineStr">
        <is>
          <t>JÄMTLANDS LÄN</t>
        </is>
      </c>
      <c r="E3645" t="inlineStr">
        <is>
          <t>KROKOM</t>
        </is>
      </c>
      <c r="G3645" t="n">
        <v>20.5</v>
      </c>
      <c r="H3645" t="n">
        <v>0</v>
      </c>
      <c r="I3645" t="n">
        <v>0</v>
      </c>
      <c r="J3645" t="n">
        <v>0</v>
      </c>
      <c r="K3645" t="n">
        <v>0</v>
      </c>
      <c r="L3645" t="n">
        <v>0</v>
      </c>
      <c r="M3645" t="n">
        <v>0</v>
      </c>
      <c r="N3645" t="n">
        <v>0</v>
      </c>
      <c r="O3645" t="n">
        <v>0</v>
      </c>
      <c r="P3645" t="n">
        <v>0</v>
      </c>
      <c r="Q3645" t="n">
        <v>0</v>
      </c>
      <c r="R3645" s="2" t="inlineStr"/>
    </row>
    <row r="3646" ht="15" customHeight="1">
      <c r="A3646" t="inlineStr">
        <is>
          <t>A 2531-2021</t>
        </is>
      </c>
      <c r="B3646" s="1" t="n">
        <v>44214</v>
      </c>
      <c r="C3646" s="1" t="n">
        <v>45225</v>
      </c>
      <c r="D3646" t="inlineStr">
        <is>
          <t>JÄMTLANDS LÄN</t>
        </is>
      </c>
      <c r="E3646" t="inlineStr">
        <is>
          <t>HÄRJEDALEN</t>
        </is>
      </c>
      <c r="F3646" t="inlineStr">
        <is>
          <t>Holmen skog AB</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2686-2021</t>
        </is>
      </c>
      <c r="B3647" s="1" t="n">
        <v>44214</v>
      </c>
      <c r="C3647" s="1" t="n">
        <v>45225</v>
      </c>
      <c r="D3647" t="inlineStr">
        <is>
          <t>JÄMTLANDS LÄN</t>
        </is>
      </c>
      <c r="E3647" t="inlineStr">
        <is>
          <t>ÖSTERSUND</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2410-2021</t>
        </is>
      </c>
      <c r="B3648" s="1" t="n">
        <v>44214</v>
      </c>
      <c r="C3648" s="1" t="n">
        <v>45225</v>
      </c>
      <c r="D3648" t="inlineStr">
        <is>
          <t>JÄMTLANDS LÄN</t>
        </is>
      </c>
      <c r="E3648" t="inlineStr">
        <is>
          <t>KROKOM</t>
        </is>
      </c>
      <c r="G3648" t="n">
        <v>32.7</v>
      </c>
      <c r="H3648" t="n">
        <v>0</v>
      </c>
      <c r="I3648" t="n">
        <v>0</v>
      </c>
      <c r="J3648" t="n">
        <v>0</v>
      </c>
      <c r="K3648" t="n">
        <v>0</v>
      </c>
      <c r="L3648" t="n">
        <v>0</v>
      </c>
      <c r="M3648" t="n">
        <v>0</v>
      </c>
      <c r="N3648" t="n">
        <v>0</v>
      </c>
      <c r="O3648" t="n">
        <v>0</v>
      </c>
      <c r="P3648" t="n">
        <v>0</v>
      </c>
      <c r="Q3648" t="n">
        <v>0</v>
      </c>
      <c r="R3648" s="2" t="inlineStr"/>
    </row>
    <row r="3649" ht="15" customHeight="1">
      <c r="A3649" t="inlineStr">
        <is>
          <t>A 2422-2021</t>
        </is>
      </c>
      <c r="B3649" s="1" t="n">
        <v>44214</v>
      </c>
      <c r="C3649" s="1" t="n">
        <v>45225</v>
      </c>
      <c r="D3649" t="inlineStr">
        <is>
          <t>JÄMTLANDS LÄN</t>
        </is>
      </c>
      <c r="E3649" t="inlineStr">
        <is>
          <t>ÅRE</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2549-2021</t>
        </is>
      </c>
      <c r="B3650" s="1" t="n">
        <v>44214</v>
      </c>
      <c r="C3650" s="1" t="n">
        <v>45225</v>
      </c>
      <c r="D3650" t="inlineStr">
        <is>
          <t>JÄMTLANDS LÄN</t>
        </is>
      </c>
      <c r="E3650" t="inlineStr">
        <is>
          <t>STRÖMSUND</t>
        </is>
      </c>
      <c r="G3650" t="n">
        <v>9.199999999999999</v>
      </c>
      <c r="H3650" t="n">
        <v>0</v>
      </c>
      <c r="I3650" t="n">
        <v>0</v>
      </c>
      <c r="J3650" t="n">
        <v>0</v>
      </c>
      <c r="K3650" t="n">
        <v>0</v>
      </c>
      <c r="L3650" t="n">
        <v>0</v>
      </c>
      <c r="M3650" t="n">
        <v>0</v>
      </c>
      <c r="N3650" t="n">
        <v>0</v>
      </c>
      <c r="O3650" t="n">
        <v>0</v>
      </c>
      <c r="P3650" t="n">
        <v>0</v>
      </c>
      <c r="Q3650" t="n">
        <v>0</v>
      </c>
      <c r="R3650" s="2" t="inlineStr"/>
    </row>
    <row r="3651" ht="15" customHeight="1">
      <c r="A3651" t="inlineStr">
        <is>
          <t>A 2829-2021</t>
        </is>
      </c>
      <c r="B3651" s="1" t="n">
        <v>44215</v>
      </c>
      <c r="C3651" s="1" t="n">
        <v>45225</v>
      </c>
      <c r="D3651" t="inlineStr">
        <is>
          <t>JÄMTLANDS LÄN</t>
        </is>
      </c>
      <c r="E3651" t="inlineStr">
        <is>
          <t>BRÄCKE</t>
        </is>
      </c>
      <c r="F3651" t="inlineStr">
        <is>
          <t>SCA</t>
        </is>
      </c>
      <c r="G3651" t="n">
        <v>10.3</v>
      </c>
      <c r="H3651" t="n">
        <v>0</v>
      </c>
      <c r="I3651" t="n">
        <v>0</v>
      </c>
      <c r="J3651" t="n">
        <v>0</v>
      </c>
      <c r="K3651" t="n">
        <v>0</v>
      </c>
      <c r="L3651" t="n">
        <v>0</v>
      </c>
      <c r="M3651" t="n">
        <v>0</v>
      </c>
      <c r="N3651" t="n">
        <v>0</v>
      </c>
      <c r="O3651" t="n">
        <v>0</v>
      </c>
      <c r="P3651" t="n">
        <v>0</v>
      </c>
      <c r="Q3651" t="n">
        <v>0</v>
      </c>
      <c r="R3651" s="2" t="inlineStr"/>
    </row>
    <row r="3652" ht="15" customHeight="1">
      <c r="A3652" t="inlineStr">
        <is>
          <t>A 2826-2021</t>
        </is>
      </c>
      <c r="B3652" s="1" t="n">
        <v>44215</v>
      </c>
      <c r="C3652" s="1" t="n">
        <v>45225</v>
      </c>
      <c r="D3652" t="inlineStr">
        <is>
          <t>JÄMTLANDS LÄN</t>
        </is>
      </c>
      <c r="E3652" t="inlineStr">
        <is>
          <t>STRÖMSUND</t>
        </is>
      </c>
      <c r="F3652" t="inlineStr">
        <is>
          <t>SCA</t>
        </is>
      </c>
      <c r="G3652" t="n">
        <v>8</v>
      </c>
      <c r="H3652" t="n">
        <v>0</v>
      </c>
      <c r="I3652" t="n">
        <v>0</v>
      </c>
      <c r="J3652" t="n">
        <v>0</v>
      </c>
      <c r="K3652" t="n">
        <v>0</v>
      </c>
      <c r="L3652" t="n">
        <v>0</v>
      </c>
      <c r="M3652" t="n">
        <v>0</v>
      </c>
      <c r="N3652" t="n">
        <v>0</v>
      </c>
      <c r="O3652" t="n">
        <v>0</v>
      </c>
      <c r="P3652" t="n">
        <v>0</v>
      </c>
      <c r="Q3652" t="n">
        <v>0</v>
      </c>
      <c r="R3652" s="2" t="inlineStr"/>
    </row>
    <row r="3653" ht="15" customHeight="1">
      <c r="A3653" t="inlineStr">
        <is>
          <t>A 2830-2021</t>
        </is>
      </c>
      <c r="B3653" s="1" t="n">
        <v>44215</v>
      </c>
      <c r="C3653" s="1" t="n">
        <v>45225</v>
      </c>
      <c r="D3653" t="inlineStr">
        <is>
          <t>JÄMTLANDS LÄN</t>
        </is>
      </c>
      <c r="E3653" t="inlineStr">
        <is>
          <t>BRÄCKE</t>
        </is>
      </c>
      <c r="F3653" t="inlineStr">
        <is>
          <t>SCA</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2660-2021</t>
        </is>
      </c>
      <c r="B3654" s="1" t="n">
        <v>44215</v>
      </c>
      <c r="C3654" s="1" t="n">
        <v>45225</v>
      </c>
      <c r="D3654" t="inlineStr">
        <is>
          <t>JÄMTLANDS LÄN</t>
        </is>
      </c>
      <c r="E3654" t="inlineStr">
        <is>
          <t>STRÖMSUND</t>
        </is>
      </c>
      <c r="G3654" t="n">
        <v>11.2</v>
      </c>
      <c r="H3654" t="n">
        <v>0</v>
      </c>
      <c r="I3654" t="n">
        <v>0</v>
      </c>
      <c r="J3654" t="n">
        <v>0</v>
      </c>
      <c r="K3654" t="n">
        <v>0</v>
      </c>
      <c r="L3654" t="n">
        <v>0</v>
      </c>
      <c r="M3654" t="n">
        <v>0</v>
      </c>
      <c r="N3654" t="n">
        <v>0</v>
      </c>
      <c r="O3654" t="n">
        <v>0</v>
      </c>
      <c r="P3654" t="n">
        <v>0</v>
      </c>
      <c r="Q3654" t="n">
        <v>0</v>
      </c>
      <c r="R3654" s="2" t="inlineStr"/>
    </row>
    <row r="3655" ht="15" customHeight="1">
      <c r="A3655" t="inlineStr">
        <is>
          <t>A 2831-2021</t>
        </is>
      </c>
      <c r="B3655" s="1" t="n">
        <v>44215</v>
      </c>
      <c r="C3655" s="1" t="n">
        <v>45225</v>
      </c>
      <c r="D3655" t="inlineStr">
        <is>
          <t>JÄMTLANDS LÄN</t>
        </is>
      </c>
      <c r="E3655" t="inlineStr">
        <is>
          <t>BRÄCKE</t>
        </is>
      </c>
      <c r="F3655" t="inlineStr">
        <is>
          <t>SCA</t>
        </is>
      </c>
      <c r="G3655" t="n">
        <v>4.3</v>
      </c>
      <c r="H3655" t="n">
        <v>0</v>
      </c>
      <c r="I3655" t="n">
        <v>0</v>
      </c>
      <c r="J3655" t="n">
        <v>0</v>
      </c>
      <c r="K3655" t="n">
        <v>0</v>
      </c>
      <c r="L3655" t="n">
        <v>0</v>
      </c>
      <c r="M3655" t="n">
        <v>0</v>
      </c>
      <c r="N3655" t="n">
        <v>0</v>
      </c>
      <c r="O3655" t="n">
        <v>0</v>
      </c>
      <c r="P3655" t="n">
        <v>0</v>
      </c>
      <c r="Q3655" t="n">
        <v>0</v>
      </c>
      <c r="R3655" s="2" t="inlineStr"/>
    </row>
    <row r="3656" ht="15" customHeight="1">
      <c r="A3656" t="inlineStr">
        <is>
          <t>A 2862-2021</t>
        </is>
      </c>
      <c r="B3656" s="1" t="n">
        <v>44216</v>
      </c>
      <c r="C3656" s="1" t="n">
        <v>45225</v>
      </c>
      <c r="D3656" t="inlineStr">
        <is>
          <t>JÄMTLANDS LÄN</t>
        </is>
      </c>
      <c r="E3656" t="inlineStr">
        <is>
          <t>HÄRJEDALEN</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2855-2021</t>
        </is>
      </c>
      <c r="B3657" s="1" t="n">
        <v>44216</v>
      </c>
      <c r="C3657" s="1" t="n">
        <v>45225</v>
      </c>
      <c r="D3657" t="inlineStr">
        <is>
          <t>JÄMTLANDS LÄN</t>
        </is>
      </c>
      <c r="E3657" t="inlineStr">
        <is>
          <t>HÄRJEDALEN</t>
        </is>
      </c>
      <c r="F3657" t="inlineStr">
        <is>
          <t>Holmen skog AB</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3025-2021</t>
        </is>
      </c>
      <c r="B3658" s="1" t="n">
        <v>44216</v>
      </c>
      <c r="C3658" s="1" t="n">
        <v>45225</v>
      </c>
      <c r="D3658" t="inlineStr">
        <is>
          <t>JÄMTLANDS LÄN</t>
        </is>
      </c>
      <c r="E3658" t="inlineStr">
        <is>
          <t>BRÄCKE</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3186-2021</t>
        </is>
      </c>
      <c r="B3659" s="1" t="n">
        <v>44217</v>
      </c>
      <c r="C3659" s="1" t="n">
        <v>45225</v>
      </c>
      <c r="D3659" t="inlineStr">
        <is>
          <t>JÄMTLANDS LÄN</t>
        </is>
      </c>
      <c r="E3659" t="inlineStr">
        <is>
          <t>STRÖMSUND</t>
        </is>
      </c>
      <c r="G3659" t="n">
        <v>13.7</v>
      </c>
      <c r="H3659" t="n">
        <v>0</v>
      </c>
      <c r="I3659" t="n">
        <v>0</v>
      </c>
      <c r="J3659" t="n">
        <v>0</v>
      </c>
      <c r="K3659" t="n">
        <v>0</v>
      </c>
      <c r="L3659" t="n">
        <v>0</v>
      </c>
      <c r="M3659" t="n">
        <v>0</v>
      </c>
      <c r="N3659" t="n">
        <v>0</v>
      </c>
      <c r="O3659" t="n">
        <v>0</v>
      </c>
      <c r="P3659" t="n">
        <v>0</v>
      </c>
      <c r="Q3659" t="n">
        <v>0</v>
      </c>
      <c r="R3659" s="2" t="inlineStr"/>
    </row>
    <row r="3660" ht="15" customHeight="1">
      <c r="A3660" t="inlineStr">
        <is>
          <t>A 3511-2021</t>
        </is>
      </c>
      <c r="B3660" s="1" t="n">
        <v>44218</v>
      </c>
      <c r="C3660" s="1" t="n">
        <v>45225</v>
      </c>
      <c r="D3660" t="inlineStr">
        <is>
          <t>JÄMTLANDS LÄN</t>
        </is>
      </c>
      <c r="E3660" t="inlineStr">
        <is>
          <t>BERG</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3571-2021</t>
        </is>
      </c>
      <c r="B3661" s="1" t="n">
        <v>44218</v>
      </c>
      <c r="C3661" s="1" t="n">
        <v>45225</v>
      </c>
      <c r="D3661" t="inlineStr">
        <is>
          <t>JÄMTLANDS LÄN</t>
        </is>
      </c>
      <c r="E3661" t="inlineStr">
        <is>
          <t>RAGUNDA</t>
        </is>
      </c>
      <c r="G3661" t="n">
        <v>2.6</v>
      </c>
      <c r="H3661" t="n">
        <v>0</v>
      </c>
      <c r="I3661" t="n">
        <v>0</v>
      </c>
      <c r="J3661" t="n">
        <v>0</v>
      </c>
      <c r="K3661" t="n">
        <v>0</v>
      </c>
      <c r="L3661" t="n">
        <v>0</v>
      </c>
      <c r="M3661" t="n">
        <v>0</v>
      </c>
      <c r="N3661" t="n">
        <v>0</v>
      </c>
      <c r="O3661" t="n">
        <v>0</v>
      </c>
      <c r="P3661" t="n">
        <v>0</v>
      </c>
      <c r="Q3661" t="n">
        <v>0</v>
      </c>
      <c r="R3661" s="2" t="inlineStr"/>
    </row>
    <row r="3662" ht="15" customHeight="1">
      <c r="A3662" t="inlineStr">
        <is>
          <t>A 3536-2021</t>
        </is>
      </c>
      <c r="B3662" s="1" t="n">
        <v>44218</v>
      </c>
      <c r="C3662" s="1" t="n">
        <v>45225</v>
      </c>
      <c r="D3662" t="inlineStr">
        <is>
          <t>JÄMTLANDS LÄN</t>
        </is>
      </c>
      <c r="E3662" t="inlineStr">
        <is>
          <t>HÄRJEDALEN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4004-2021</t>
        </is>
      </c>
      <c r="B3663" s="1" t="n">
        <v>44222</v>
      </c>
      <c r="C3663" s="1" t="n">
        <v>45225</v>
      </c>
      <c r="D3663" t="inlineStr">
        <is>
          <t>JÄMTLANDS LÄN</t>
        </is>
      </c>
      <c r="E3663" t="inlineStr">
        <is>
          <t>STRÖMSUND</t>
        </is>
      </c>
      <c r="F3663" t="inlineStr">
        <is>
          <t>Kyrkan</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4135-2021</t>
        </is>
      </c>
      <c r="B3664" s="1" t="n">
        <v>44223</v>
      </c>
      <c r="C3664" s="1" t="n">
        <v>45225</v>
      </c>
      <c r="D3664" t="inlineStr">
        <is>
          <t>JÄMTLANDS LÄN</t>
        </is>
      </c>
      <c r="E3664" t="inlineStr">
        <is>
          <t>STRÖMSUND</t>
        </is>
      </c>
      <c r="F3664" t="inlineStr">
        <is>
          <t>Holmen skog AB</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4651-2021</t>
        </is>
      </c>
      <c r="B3665" s="1" t="n">
        <v>44224</v>
      </c>
      <c r="C3665" s="1" t="n">
        <v>45225</v>
      </c>
      <c r="D3665" t="inlineStr">
        <is>
          <t>JÄMTLANDS LÄN</t>
        </is>
      </c>
      <c r="E3665" t="inlineStr">
        <is>
          <t>BERG</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4662-2021</t>
        </is>
      </c>
      <c r="B3666" s="1" t="n">
        <v>44224</v>
      </c>
      <c r="C3666" s="1" t="n">
        <v>45225</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4658-2021</t>
        </is>
      </c>
      <c r="B3667" s="1" t="n">
        <v>44224</v>
      </c>
      <c r="C3667" s="1" t="n">
        <v>45225</v>
      </c>
      <c r="D3667" t="inlineStr">
        <is>
          <t>JÄMTLANDS LÄN</t>
        </is>
      </c>
      <c r="E3667" t="inlineStr">
        <is>
          <t>BRÄCKE</t>
        </is>
      </c>
      <c r="F3667" t="inlineStr">
        <is>
          <t>SCA</t>
        </is>
      </c>
      <c r="G3667" t="n">
        <v>7</v>
      </c>
      <c r="H3667" t="n">
        <v>0</v>
      </c>
      <c r="I3667" t="n">
        <v>0</v>
      </c>
      <c r="J3667" t="n">
        <v>0</v>
      </c>
      <c r="K3667" t="n">
        <v>0</v>
      </c>
      <c r="L3667" t="n">
        <v>0</v>
      </c>
      <c r="M3667" t="n">
        <v>0</v>
      </c>
      <c r="N3667" t="n">
        <v>0</v>
      </c>
      <c r="O3667" t="n">
        <v>0</v>
      </c>
      <c r="P3667" t="n">
        <v>0</v>
      </c>
      <c r="Q3667" t="n">
        <v>0</v>
      </c>
      <c r="R3667" s="2" t="inlineStr"/>
    </row>
    <row r="3668" ht="15" customHeight="1">
      <c r="A3668" t="inlineStr">
        <is>
          <t>A 4661-2021</t>
        </is>
      </c>
      <c r="B3668" s="1" t="n">
        <v>44224</v>
      </c>
      <c r="C3668" s="1" t="n">
        <v>45225</v>
      </c>
      <c r="D3668" t="inlineStr">
        <is>
          <t>JÄMTLANDS LÄN</t>
        </is>
      </c>
      <c r="E3668" t="inlineStr">
        <is>
          <t>STRÖMSUND</t>
        </is>
      </c>
      <c r="F3668" t="inlineStr">
        <is>
          <t>SCA</t>
        </is>
      </c>
      <c r="G3668" t="n">
        <v>6.4</v>
      </c>
      <c r="H3668" t="n">
        <v>0</v>
      </c>
      <c r="I3668" t="n">
        <v>0</v>
      </c>
      <c r="J3668" t="n">
        <v>0</v>
      </c>
      <c r="K3668" t="n">
        <v>0</v>
      </c>
      <c r="L3668" t="n">
        <v>0</v>
      </c>
      <c r="M3668" t="n">
        <v>0</v>
      </c>
      <c r="N3668" t="n">
        <v>0</v>
      </c>
      <c r="O3668" t="n">
        <v>0</v>
      </c>
      <c r="P3668" t="n">
        <v>0</v>
      </c>
      <c r="Q3668" t="n">
        <v>0</v>
      </c>
      <c r="R3668" s="2" t="inlineStr"/>
    </row>
    <row r="3669" ht="15" customHeight="1">
      <c r="A3669" t="inlineStr">
        <is>
          <t>A 4826-2021</t>
        </is>
      </c>
      <c r="B3669" s="1" t="n">
        <v>44225</v>
      </c>
      <c r="C3669" s="1" t="n">
        <v>45225</v>
      </c>
      <c r="D3669" t="inlineStr">
        <is>
          <t>JÄMTLANDS LÄN</t>
        </is>
      </c>
      <c r="E3669" t="inlineStr">
        <is>
          <t>RAGUNDA</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4838-2021</t>
        </is>
      </c>
      <c r="B3670" s="1" t="n">
        <v>44225</v>
      </c>
      <c r="C3670" s="1" t="n">
        <v>45225</v>
      </c>
      <c r="D3670" t="inlineStr">
        <is>
          <t>JÄMTLANDS LÄN</t>
        </is>
      </c>
      <c r="E3670" t="inlineStr">
        <is>
          <t>ÅRE</t>
        </is>
      </c>
      <c r="G3670" t="n">
        <v>12.4</v>
      </c>
      <c r="H3670" t="n">
        <v>0</v>
      </c>
      <c r="I3670" t="n">
        <v>0</v>
      </c>
      <c r="J3670" t="n">
        <v>0</v>
      </c>
      <c r="K3670" t="n">
        <v>0</v>
      </c>
      <c r="L3670" t="n">
        <v>0</v>
      </c>
      <c r="M3670" t="n">
        <v>0</v>
      </c>
      <c r="N3670" t="n">
        <v>0</v>
      </c>
      <c r="O3670" t="n">
        <v>0</v>
      </c>
      <c r="P3670" t="n">
        <v>0</v>
      </c>
      <c r="Q3670" t="n">
        <v>0</v>
      </c>
      <c r="R3670" s="2" t="inlineStr"/>
    </row>
    <row r="3671" ht="15" customHeight="1">
      <c r="A3671" t="inlineStr">
        <is>
          <t>A 5283-2021</t>
        </is>
      </c>
      <c r="B3671" s="1" t="n">
        <v>44225</v>
      </c>
      <c r="C3671" s="1" t="n">
        <v>45225</v>
      </c>
      <c r="D3671" t="inlineStr">
        <is>
          <t>JÄMTLANDS LÄN</t>
        </is>
      </c>
      <c r="E3671" t="inlineStr">
        <is>
          <t>HÄRJEDALEN</t>
        </is>
      </c>
      <c r="G3671" t="n">
        <v>20</v>
      </c>
      <c r="H3671" t="n">
        <v>0</v>
      </c>
      <c r="I3671" t="n">
        <v>0</v>
      </c>
      <c r="J3671" t="n">
        <v>0</v>
      </c>
      <c r="K3671" t="n">
        <v>0</v>
      </c>
      <c r="L3671" t="n">
        <v>0</v>
      </c>
      <c r="M3671" t="n">
        <v>0</v>
      </c>
      <c r="N3671" t="n">
        <v>0</v>
      </c>
      <c r="O3671" t="n">
        <v>0</v>
      </c>
      <c r="P3671" t="n">
        <v>0</v>
      </c>
      <c r="Q3671" t="n">
        <v>0</v>
      </c>
      <c r="R3671" s="2" t="inlineStr"/>
    </row>
    <row r="3672" ht="15" customHeight="1">
      <c r="A3672" t="inlineStr">
        <is>
          <t>A 4860-2021</t>
        </is>
      </c>
      <c r="B3672" s="1" t="n">
        <v>44225</v>
      </c>
      <c r="C3672" s="1" t="n">
        <v>45225</v>
      </c>
      <c r="D3672" t="inlineStr">
        <is>
          <t>JÄMTLANDS LÄN</t>
        </is>
      </c>
      <c r="E3672" t="inlineStr">
        <is>
          <t>ÅRE</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4870-2021</t>
        </is>
      </c>
      <c r="B3673" s="1" t="n">
        <v>44225</v>
      </c>
      <c r="C3673" s="1" t="n">
        <v>45225</v>
      </c>
      <c r="D3673" t="inlineStr">
        <is>
          <t>JÄMTLANDS LÄN</t>
        </is>
      </c>
      <c r="E3673" t="inlineStr">
        <is>
          <t>ÅRE</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5277-2021</t>
        </is>
      </c>
      <c r="B3674" s="1" t="n">
        <v>44225</v>
      </c>
      <c r="C3674" s="1" t="n">
        <v>45225</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5343-2021</t>
        </is>
      </c>
      <c r="B3675" s="1" t="n">
        <v>44228</v>
      </c>
      <c r="C3675" s="1" t="n">
        <v>45225</v>
      </c>
      <c r="D3675" t="inlineStr">
        <is>
          <t>JÄMTLANDS LÄN</t>
        </is>
      </c>
      <c r="E3675" t="inlineStr">
        <is>
          <t>HÄRJEDALEN</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5034-2021</t>
        </is>
      </c>
      <c r="B3676" s="1" t="n">
        <v>44228</v>
      </c>
      <c r="C3676" s="1" t="n">
        <v>45225</v>
      </c>
      <c r="D3676" t="inlineStr">
        <is>
          <t>JÄMTLANDS LÄN</t>
        </is>
      </c>
      <c r="E3676" t="inlineStr">
        <is>
          <t>STRÖMSUND</t>
        </is>
      </c>
      <c r="F3676" t="inlineStr">
        <is>
          <t>Kommuner</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5353-2021</t>
        </is>
      </c>
      <c r="B3677" s="1" t="n">
        <v>44228</v>
      </c>
      <c r="C3677" s="1" t="n">
        <v>45225</v>
      </c>
      <c r="D3677" t="inlineStr">
        <is>
          <t>JÄMTLANDS LÄN</t>
        </is>
      </c>
      <c r="E3677" t="inlineStr">
        <is>
          <t>HÄRJEDALEN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5422-2021</t>
        </is>
      </c>
      <c r="B3678" s="1" t="n">
        <v>44228</v>
      </c>
      <c r="C3678" s="1" t="n">
        <v>45225</v>
      </c>
      <c r="D3678" t="inlineStr">
        <is>
          <t>JÄMTLANDS LÄN</t>
        </is>
      </c>
      <c r="E3678" t="inlineStr">
        <is>
          <t>KROKOM</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5130-2021</t>
        </is>
      </c>
      <c r="B3679" s="1" t="n">
        <v>44228</v>
      </c>
      <c r="C3679" s="1" t="n">
        <v>45225</v>
      </c>
      <c r="D3679" t="inlineStr">
        <is>
          <t>JÄMTLANDS LÄN</t>
        </is>
      </c>
      <c r="E3679" t="inlineStr">
        <is>
          <t>RAGUNDA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5384-2021</t>
        </is>
      </c>
      <c r="B3680" s="1" t="n">
        <v>44228</v>
      </c>
      <c r="C3680" s="1" t="n">
        <v>45225</v>
      </c>
      <c r="D3680" t="inlineStr">
        <is>
          <t>JÄMTLANDS LÄN</t>
        </is>
      </c>
      <c r="E3680" t="inlineStr">
        <is>
          <t>STRÖMSUND</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5420-2021</t>
        </is>
      </c>
      <c r="B3681" s="1" t="n">
        <v>44228</v>
      </c>
      <c r="C3681" s="1" t="n">
        <v>45225</v>
      </c>
      <c r="D3681" t="inlineStr">
        <is>
          <t>JÄMTLANDS LÄN</t>
        </is>
      </c>
      <c r="E3681" t="inlineStr">
        <is>
          <t>KROKOM</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5462-2021</t>
        </is>
      </c>
      <c r="B3682" s="1" t="n">
        <v>44229</v>
      </c>
      <c r="C3682" s="1" t="n">
        <v>45225</v>
      </c>
      <c r="D3682" t="inlineStr">
        <is>
          <t>JÄMTLANDS LÄN</t>
        </is>
      </c>
      <c r="E3682" t="inlineStr">
        <is>
          <t>RAGUNDA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5460-2021</t>
        </is>
      </c>
      <c r="B3683" s="1" t="n">
        <v>44229</v>
      </c>
      <c r="C3683" s="1" t="n">
        <v>45225</v>
      </c>
      <c r="D3683" t="inlineStr">
        <is>
          <t>JÄMTLANDS LÄN</t>
        </is>
      </c>
      <c r="E3683" t="inlineStr">
        <is>
          <t>ÖSTERSUND</t>
        </is>
      </c>
      <c r="G3683" t="n">
        <v>14.2</v>
      </c>
      <c r="H3683" t="n">
        <v>0</v>
      </c>
      <c r="I3683" t="n">
        <v>0</v>
      </c>
      <c r="J3683" t="n">
        <v>0</v>
      </c>
      <c r="K3683" t="n">
        <v>0</v>
      </c>
      <c r="L3683" t="n">
        <v>0</v>
      </c>
      <c r="M3683" t="n">
        <v>0</v>
      </c>
      <c r="N3683" t="n">
        <v>0</v>
      </c>
      <c r="O3683" t="n">
        <v>0</v>
      </c>
      <c r="P3683" t="n">
        <v>0</v>
      </c>
      <c r="Q3683" t="n">
        <v>0</v>
      </c>
      <c r="R3683" s="2" t="inlineStr"/>
    </row>
    <row r="3684" ht="15" customHeight="1">
      <c r="A3684" t="inlineStr">
        <is>
          <t>A 5472-2021</t>
        </is>
      </c>
      <c r="B3684" s="1" t="n">
        <v>44229</v>
      </c>
      <c r="C3684" s="1" t="n">
        <v>45225</v>
      </c>
      <c r="D3684" t="inlineStr">
        <is>
          <t>JÄMTLANDS LÄN</t>
        </is>
      </c>
      <c r="E3684" t="inlineStr">
        <is>
          <t>BRÄCKE</t>
        </is>
      </c>
      <c r="F3684" t="inlineStr">
        <is>
          <t>SCA</t>
        </is>
      </c>
      <c r="G3684" t="n">
        <v>2.2</v>
      </c>
      <c r="H3684" t="n">
        <v>0</v>
      </c>
      <c r="I3684" t="n">
        <v>0</v>
      </c>
      <c r="J3684" t="n">
        <v>0</v>
      </c>
      <c r="K3684" t="n">
        <v>0</v>
      </c>
      <c r="L3684" t="n">
        <v>0</v>
      </c>
      <c r="M3684" t="n">
        <v>0</v>
      </c>
      <c r="N3684" t="n">
        <v>0</v>
      </c>
      <c r="O3684" t="n">
        <v>0</v>
      </c>
      <c r="P3684" t="n">
        <v>0</v>
      </c>
      <c r="Q3684" t="n">
        <v>0</v>
      </c>
      <c r="R3684" s="2" t="inlineStr"/>
    </row>
    <row r="3685" ht="15" customHeight="1">
      <c r="A3685" t="inlineStr">
        <is>
          <t>A 5237-2021</t>
        </is>
      </c>
      <c r="B3685" s="1" t="n">
        <v>44229</v>
      </c>
      <c r="C3685" s="1" t="n">
        <v>45225</v>
      </c>
      <c r="D3685" t="inlineStr">
        <is>
          <t>JÄMTLANDS LÄN</t>
        </is>
      </c>
      <c r="E3685" t="inlineStr">
        <is>
          <t>HÄRJEDALEN</t>
        </is>
      </c>
      <c r="F3685" t="inlineStr">
        <is>
          <t>Holmen skog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5273-2021</t>
        </is>
      </c>
      <c r="B3686" s="1" t="n">
        <v>44229</v>
      </c>
      <c r="C3686" s="1" t="n">
        <v>45225</v>
      </c>
      <c r="D3686" t="inlineStr">
        <is>
          <t>JÄMTLANDS LÄN</t>
        </is>
      </c>
      <c r="E3686" t="inlineStr">
        <is>
          <t>HÄRJEDALEN</t>
        </is>
      </c>
      <c r="F3686" t="inlineStr">
        <is>
          <t>Holmen skog AB</t>
        </is>
      </c>
      <c r="G3686" t="n">
        <v>6.6</v>
      </c>
      <c r="H3686" t="n">
        <v>0</v>
      </c>
      <c r="I3686" t="n">
        <v>0</v>
      </c>
      <c r="J3686" t="n">
        <v>0</v>
      </c>
      <c r="K3686" t="n">
        <v>0</v>
      </c>
      <c r="L3686" t="n">
        <v>0</v>
      </c>
      <c r="M3686" t="n">
        <v>0</v>
      </c>
      <c r="N3686" t="n">
        <v>0</v>
      </c>
      <c r="O3686" t="n">
        <v>0</v>
      </c>
      <c r="P3686" t="n">
        <v>0</v>
      </c>
      <c r="Q3686" t="n">
        <v>0</v>
      </c>
      <c r="R3686" s="2" t="inlineStr"/>
    </row>
    <row r="3687" ht="15" customHeight="1">
      <c r="A3687" t="inlineStr">
        <is>
          <t>A 5470-2021</t>
        </is>
      </c>
      <c r="B3687" s="1" t="n">
        <v>44229</v>
      </c>
      <c r="C3687" s="1" t="n">
        <v>45225</v>
      </c>
      <c r="D3687" t="inlineStr">
        <is>
          <t>JÄMTLANDS LÄN</t>
        </is>
      </c>
      <c r="E3687" t="inlineStr">
        <is>
          <t>STRÖMSUND</t>
        </is>
      </c>
      <c r="F3687" t="inlineStr">
        <is>
          <t>SCA</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5401-2021</t>
        </is>
      </c>
      <c r="B3688" s="1" t="n">
        <v>44229</v>
      </c>
      <c r="C3688" s="1" t="n">
        <v>45225</v>
      </c>
      <c r="D3688" t="inlineStr">
        <is>
          <t>JÄMTLANDS LÄN</t>
        </is>
      </c>
      <c r="E3688" t="inlineStr">
        <is>
          <t>ÅRE</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5464-2021</t>
        </is>
      </c>
      <c r="B3689" s="1" t="n">
        <v>44229</v>
      </c>
      <c r="C3689" s="1" t="n">
        <v>45225</v>
      </c>
      <c r="D3689" t="inlineStr">
        <is>
          <t>JÄMTLANDS LÄN</t>
        </is>
      </c>
      <c r="E3689" t="inlineStr">
        <is>
          <t>STRÖMSUND</t>
        </is>
      </c>
      <c r="F3689" t="inlineStr">
        <is>
          <t>SCA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5753-2021</t>
        </is>
      </c>
      <c r="B3690" s="1" t="n">
        <v>44230</v>
      </c>
      <c r="C3690" s="1" t="n">
        <v>45225</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5795-2021</t>
        </is>
      </c>
      <c r="B3691" s="1" t="n">
        <v>44230</v>
      </c>
      <c r="C3691" s="1" t="n">
        <v>45225</v>
      </c>
      <c r="D3691" t="inlineStr">
        <is>
          <t>JÄMTLANDS LÄN</t>
        </is>
      </c>
      <c r="E3691" t="inlineStr">
        <is>
          <t>STRÖMSUND</t>
        </is>
      </c>
      <c r="F3691" t="inlineStr">
        <is>
          <t>SCA</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5519-2021</t>
        </is>
      </c>
      <c r="B3692" s="1" t="n">
        <v>44230</v>
      </c>
      <c r="C3692" s="1" t="n">
        <v>45225</v>
      </c>
      <c r="D3692" t="inlineStr">
        <is>
          <t>JÄMTLANDS LÄN</t>
        </is>
      </c>
      <c r="E3692" t="inlineStr">
        <is>
          <t>HÄRJEDALEN</t>
        </is>
      </c>
      <c r="G3692" t="n">
        <v>10.8</v>
      </c>
      <c r="H3692" t="n">
        <v>0</v>
      </c>
      <c r="I3692" t="n">
        <v>0</v>
      </c>
      <c r="J3692" t="n">
        <v>0</v>
      </c>
      <c r="K3692" t="n">
        <v>0</v>
      </c>
      <c r="L3692" t="n">
        <v>0</v>
      </c>
      <c r="M3692" t="n">
        <v>0</v>
      </c>
      <c r="N3692" t="n">
        <v>0</v>
      </c>
      <c r="O3692" t="n">
        <v>0</v>
      </c>
      <c r="P3692" t="n">
        <v>0</v>
      </c>
      <c r="Q3692" t="n">
        <v>0</v>
      </c>
      <c r="R3692" s="2" t="inlineStr"/>
    </row>
    <row r="3693" ht="15" customHeight="1">
      <c r="A3693" t="inlineStr">
        <is>
          <t>A 5794-2021</t>
        </is>
      </c>
      <c r="B3693" s="1" t="n">
        <v>44230</v>
      </c>
      <c r="C3693" s="1" t="n">
        <v>45225</v>
      </c>
      <c r="D3693" t="inlineStr">
        <is>
          <t>JÄMTLANDS LÄN</t>
        </is>
      </c>
      <c r="E3693" t="inlineStr">
        <is>
          <t>STRÖMSUND</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5796-2021</t>
        </is>
      </c>
      <c r="B3694" s="1" t="n">
        <v>44230</v>
      </c>
      <c r="C3694" s="1" t="n">
        <v>45225</v>
      </c>
      <c r="D3694" t="inlineStr">
        <is>
          <t>JÄMTLANDS LÄN</t>
        </is>
      </c>
      <c r="E3694" t="inlineStr">
        <is>
          <t>BRÄCKE</t>
        </is>
      </c>
      <c r="F3694" t="inlineStr">
        <is>
          <t>SCA</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5803-2021</t>
        </is>
      </c>
      <c r="B3695" s="1" t="n">
        <v>44230</v>
      </c>
      <c r="C3695" s="1" t="n">
        <v>45225</v>
      </c>
      <c r="D3695" t="inlineStr">
        <is>
          <t>JÄMTLANDS LÄN</t>
        </is>
      </c>
      <c r="E3695" t="inlineStr">
        <is>
          <t>RAGUNDA</t>
        </is>
      </c>
      <c r="F3695" t="inlineStr">
        <is>
          <t>SCA</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5958-2021</t>
        </is>
      </c>
      <c r="B3696" s="1" t="n">
        <v>44231</v>
      </c>
      <c r="C3696" s="1" t="n">
        <v>45225</v>
      </c>
      <c r="D3696" t="inlineStr">
        <is>
          <t>JÄMTLANDS LÄN</t>
        </is>
      </c>
      <c r="E3696" t="inlineStr">
        <is>
          <t>RAGUNDA</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6016-2021</t>
        </is>
      </c>
      <c r="B3697" s="1" t="n">
        <v>44231</v>
      </c>
      <c r="C3697" s="1" t="n">
        <v>45225</v>
      </c>
      <c r="D3697" t="inlineStr">
        <is>
          <t>JÄMTLANDS LÄN</t>
        </is>
      </c>
      <c r="E3697" t="inlineStr">
        <is>
          <t>BRÄCKE</t>
        </is>
      </c>
      <c r="F3697" t="inlineStr">
        <is>
          <t>SCA</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6232-2021</t>
        </is>
      </c>
      <c r="B3698" s="1" t="n">
        <v>44231</v>
      </c>
      <c r="C3698" s="1" t="n">
        <v>45225</v>
      </c>
      <c r="D3698" t="inlineStr">
        <is>
          <t>JÄMTLANDS LÄN</t>
        </is>
      </c>
      <c r="E3698" t="inlineStr">
        <is>
          <t>ÅRE</t>
        </is>
      </c>
      <c r="G3698" t="n">
        <v>11.9</v>
      </c>
      <c r="H3698" t="n">
        <v>0</v>
      </c>
      <c r="I3698" t="n">
        <v>0</v>
      </c>
      <c r="J3698" t="n">
        <v>0</v>
      </c>
      <c r="K3698" t="n">
        <v>0</v>
      </c>
      <c r="L3698" t="n">
        <v>0</v>
      </c>
      <c r="M3698" t="n">
        <v>0</v>
      </c>
      <c r="N3698" t="n">
        <v>0</v>
      </c>
      <c r="O3698" t="n">
        <v>0</v>
      </c>
      <c r="P3698" t="n">
        <v>0</v>
      </c>
      <c r="Q3698" t="n">
        <v>0</v>
      </c>
      <c r="R3698" s="2" t="inlineStr"/>
    </row>
    <row r="3699" ht="15" customHeight="1">
      <c r="A3699" t="inlineStr">
        <is>
          <t>A 5993-2021</t>
        </is>
      </c>
      <c r="B3699" s="1" t="n">
        <v>44231</v>
      </c>
      <c r="C3699" s="1" t="n">
        <v>45225</v>
      </c>
      <c r="D3699" t="inlineStr">
        <is>
          <t>JÄMTLANDS LÄN</t>
        </is>
      </c>
      <c r="E3699" t="inlineStr">
        <is>
          <t>HÄRJEDALEN</t>
        </is>
      </c>
      <c r="F3699" t="inlineStr">
        <is>
          <t>Kyrkan</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8983-2021</t>
        </is>
      </c>
      <c r="B3700" s="1" t="n">
        <v>44231</v>
      </c>
      <c r="C3700" s="1" t="n">
        <v>45225</v>
      </c>
      <c r="D3700" t="inlineStr">
        <is>
          <t>JÄMTLANDS LÄN</t>
        </is>
      </c>
      <c r="E3700" t="inlineStr">
        <is>
          <t>ÅRE</t>
        </is>
      </c>
      <c r="G3700" t="n">
        <v>4.1</v>
      </c>
      <c r="H3700" t="n">
        <v>0</v>
      </c>
      <c r="I3700" t="n">
        <v>0</v>
      </c>
      <c r="J3700" t="n">
        <v>0</v>
      </c>
      <c r="K3700" t="n">
        <v>0</v>
      </c>
      <c r="L3700" t="n">
        <v>0</v>
      </c>
      <c r="M3700" t="n">
        <v>0</v>
      </c>
      <c r="N3700" t="n">
        <v>0</v>
      </c>
      <c r="O3700" t="n">
        <v>0</v>
      </c>
      <c r="P3700" t="n">
        <v>0</v>
      </c>
      <c r="Q3700" t="n">
        <v>0</v>
      </c>
      <c r="R3700" s="2" t="inlineStr"/>
    </row>
    <row r="3701" ht="15" customHeight="1">
      <c r="A3701" t="inlineStr">
        <is>
          <t>A 5967-2021</t>
        </is>
      </c>
      <c r="B3701" s="1" t="n">
        <v>44231</v>
      </c>
      <c r="C3701" s="1" t="n">
        <v>45225</v>
      </c>
      <c r="D3701" t="inlineStr">
        <is>
          <t>JÄMTLANDS LÄN</t>
        </is>
      </c>
      <c r="E3701" t="inlineStr">
        <is>
          <t>RAGUNDA</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6399-2021</t>
        </is>
      </c>
      <c r="B3702" s="1" t="n">
        <v>44232</v>
      </c>
      <c r="C3702" s="1" t="n">
        <v>45225</v>
      </c>
      <c r="D3702" t="inlineStr">
        <is>
          <t>JÄMTLANDS LÄN</t>
        </is>
      </c>
      <c r="E3702" t="inlineStr">
        <is>
          <t>BRÄCKE</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6394-2021</t>
        </is>
      </c>
      <c r="B3703" s="1" t="n">
        <v>44232</v>
      </c>
      <c r="C3703" s="1" t="n">
        <v>45225</v>
      </c>
      <c r="D3703" t="inlineStr">
        <is>
          <t>JÄMTLANDS LÄN</t>
        </is>
      </c>
      <c r="E3703" t="inlineStr">
        <is>
          <t>STRÖMSUND</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6371-2021</t>
        </is>
      </c>
      <c r="B3704" s="1" t="n">
        <v>44232</v>
      </c>
      <c r="C3704" s="1" t="n">
        <v>45225</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6386-2021</t>
        </is>
      </c>
      <c r="B3705" s="1" t="n">
        <v>44232</v>
      </c>
      <c r="C3705" s="1" t="n">
        <v>45225</v>
      </c>
      <c r="D3705" t="inlineStr">
        <is>
          <t>JÄMTLANDS LÄN</t>
        </is>
      </c>
      <c r="E3705" t="inlineStr">
        <is>
          <t>STRÖMSUND</t>
        </is>
      </c>
      <c r="F3705" t="inlineStr">
        <is>
          <t>Kommuner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6802-2021</t>
        </is>
      </c>
      <c r="B3706" s="1" t="n">
        <v>44236</v>
      </c>
      <c r="C3706" s="1" t="n">
        <v>45225</v>
      </c>
      <c r="D3706" t="inlineStr">
        <is>
          <t>JÄMTLANDS LÄN</t>
        </is>
      </c>
      <c r="E3706" t="inlineStr">
        <is>
          <t>RAGUNDA</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6578-2021</t>
        </is>
      </c>
      <c r="B3707" s="1" t="n">
        <v>44236</v>
      </c>
      <c r="C3707" s="1" t="n">
        <v>45225</v>
      </c>
      <c r="D3707" t="inlineStr">
        <is>
          <t>JÄMTLANDS LÄN</t>
        </is>
      </c>
      <c r="E3707" t="inlineStr">
        <is>
          <t>ÖSTERSUND</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7086-2021</t>
        </is>
      </c>
      <c r="B3708" s="1" t="n">
        <v>44238</v>
      </c>
      <c r="C3708" s="1" t="n">
        <v>45225</v>
      </c>
      <c r="D3708" t="inlineStr">
        <is>
          <t>JÄMTLANDS LÄN</t>
        </is>
      </c>
      <c r="E3708" t="inlineStr">
        <is>
          <t>HÄRJEDALEN</t>
        </is>
      </c>
      <c r="F3708" t="inlineStr">
        <is>
          <t>Holmen skog AB</t>
        </is>
      </c>
      <c r="G3708" t="n">
        <v>8.6</v>
      </c>
      <c r="H3708" t="n">
        <v>0</v>
      </c>
      <c r="I3708" t="n">
        <v>0</v>
      </c>
      <c r="J3708" t="n">
        <v>0</v>
      </c>
      <c r="K3708" t="n">
        <v>0</v>
      </c>
      <c r="L3708" t="n">
        <v>0</v>
      </c>
      <c r="M3708" t="n">
        <v>0</v>
      </c>
      <c r="N3708" t="n">
        <v>0</v>
      </c>
      <c r="O3708" t="n">
        <v>0</v>
      </c>
      <c r="P3708" t="n">
        <v>0</v>
      </c>
      <c r="Q3708" t="n">
        <v>0</v>
      </c>
      <c r="R3708" s="2" t="inlineStr"/>
    </row>
    <row r="3709" ht="15" customHeight="1">
      <c r="A3709" t="inlineStr">
        <is>
          <t>A 7099-2021</t>
        </is>
      </c>
      <c r="B3709" s="1" t="n">
        <v>44238</v>
      </c>
      <c r="C3709" s="1" t="n">
        <v>45225</v>
      </c>
      <c r="D3709" t="inlineStr">
        <is>
          <t>JÄMTLANDS LÄN</t>
        </is>
      </c>
      <c r="E3709" t="inlineStr">
        <is>
          <t>HÄRJEDALEN</t>
        </is>
      </c>
      <c r="F3709" t="inlineStr">
        <is>
          <t>Holmen skog AB</t>
        </is>
      </c>
      <c r="G3709" t="n">
        <v>6.9</v>
      </c>
      <c r="H3709" t="n">
        <v>0</v>
      </c>
      <c r="I3709" t="n">
        <v>0</v>
      </c>
      <c r="J3709" t="n">
        <v>0</v>
      </c>
      <c r="K3709" t="n">
        <v>0</v>
      </c>
      <c r="L3709" t="n">
        <v>0</v>
      </c>
      <c r="M3709" t="n">
        <v>0</v>
      </c>
      <c r="N3709" t="n">
        <v>0</v>
      </c>
      <c r="O3709" t="n">
        <v>0</v>
      </c>
      <c r="P3709" t="n">
        <v>0</v>
      </c>
      <c r="Q3709" t="n">
        <v>0</v>
      </c>
      <c r="R3709" s="2" t="inlineStr"/>
    </row>
    <row r="3710" ht="15" customHeight="1">
      <c r="A3710" t="inlineStr">
        <is>
          <t>A 7268-2021</t>
        </is>
      </c>
      <c r="B3710" s="1" t="n">
        <v>44238</v>
      </c>
      <c r="C3710" s="1" t="n">
        <v>45225</v>
      </c>
      <c r="D3710" t="inlineStr">
        <is>
          <t>JÄMTLANDS LÄN</t>
        </is>
      </c>
      <c r="E3710" t="inlineStr">
        <is>
          <t>STRÖMSUND</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8396-2021</t>
        </is>
      </c>
      <c r="B3711" s="1" t="n">
        <v>44238</v>
      </c>
      <c r="C3711" s="1" t="n">
        <v>45225</v>
      </c>
      <c r="D3711" t="inlineStr">
        <is>
          <t>JÄMTLANDS LÄN</t>
        </is>
      </c>
      <c r="E3711" t="inlineStr">
        <is>
          <t>ÖSTERSUND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7087-2021</t>
        </is>
      </c>
      <c r="B3712" s="1" t="n">
        <v>44238</v>
      </c>
      <c r="C3712" s="1" t="n">
        <v>45225</v>
      </c>
      <c r="D3712" t="inlineStr">
        <is>
          <t>JÄMTLANDS LÄN</t>
        </is>
      </c>
      <c r="E3712" t="inlineStr">
        <is>
          <t>HÄRJEDALEN</t>
        </is>
      </c>
      <c r="F3712" t="inlineStr">
        <is>
          <t>Holmen skog AB</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7110-2021</t>
        </is>
      </c>
      <c r="B3713" s="1" t="n">
        <v>44238</v>
      </c>
      <c r="C3713" s="1" t="n">
        <v>45225</v>
      </c>
      <c r="D3713" t="inlineStr">
        <is>
          <t>JÄMTLANDS LÄN</t>
        </is>
      </c>
      <c r="E3713" t="inlineStr">
        <is>
          <t>HÄRJEDALEN</t>
        </is>
      </c>
      <c r="F3713" t="inlineStr">
        <is>
          <t>Holmen skog AB</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7097-2021</t>
        </is>
      </c>
      <c r="B3714" s="1" t="n">
        <v>44238</v>
      </c>
      <c r="C3714" s="1" t="n">
        <v>45225</v>
      </c>
      <c r="D3714" t="inlineStr">
        <is>
          <t>JÄMTLANDS LÄN</t>
        </is>
      </c>
      <c r="E3714" t="inlineStr">
        <is>
          <t>HÄRJEDALEN</t>
        </is>
      </c>
      <c r="F3714" t="inlineStr">
        <is>
          <t>Holmen skog AB</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7112-2021</t>
        </is>
      </c>
      <c r="B3715" s="1" t="n">
        <v>44238</v>
      </c>
      <c r="C3715" s="1" t="n">
        <v>45225</v>
      </c>
      <c r="D3715" t="inlineStr">
        <is>
          <t>JÄMTLANDS LÄN</t>
        </is>
      </c>
      <c r="E3715" t="inlineStr">
        <is>
          <t>HÄRJEDALEN</t>
        </is>
      </c>
      <c r="F3715" t="inlineStr">
        <is>
          <t>Holmen skog AB</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7575-2021</t>
        </is>
      </c>
      <c r="B3716" s="1" t="n">
        <v>44239</v>
      </c>
      <c r="C3716" s="1" t="n">
        <v>45225</v>
      </c>
      <c r="D3716" t="inlineStr">
        <is>
          <t>JÄMTLANDS LÄN</t>
        </is>
      </c>
      <c r="E3716" t="inlineStr">
        <is>
          <t>RAGUNDA</t>
        </is>
      </c>
      <c r="F3716" t="inlineStr">
        <is>
          <t>SCA</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7570-2021</t>
        </is>
      </c>
      <c r="B3717" s="1" t="n">
        <v>44239</v>
      </c>
      <c r="C3717" s="1" t="n">
        <v>45225</v>
      </c>
      <c r="D3717" t="inlineStr">
        <is>
          <t>JÄMTLANDS LÄN</t>
        </is>
      </c>
      <c r="E3717" t="inlineStr">
        <is>
          <t>HÄRJEDALEN</t>
        </is>
      </c>
      <c r="G3717" t="n">
        <v>6.2</v>
      </c>
      <c r="H3717" t="n">
        <v>0</v>
      </c>
      <c r="I3717" t="n">
        <v>0</v>
      </c>
      <c r="J3717" t="n">
        <v>0</v>
      </c>
      <c r="K3717" t="n">
        <v>0</v>
      </c>
      <c r="L3717" t="n">
        <v>0</v>
      </c>
      <c r="M3717" t="n">
        <v>0</v>
      </c>
      <c r="N3717" t="n">
        <v>0</v>
      </c>
      <c r="O3717" t="n">
        <v>0</v>
      </c>
      <c r="P3717" t="n">
        <v>0</v>
      </c>
      <c r="Q3717" t="n">
        <v>0</v>
      </c>
      <c r="R3717" s="2" t="inlineStr"/>
    </row>
    <row r="3718" ht="15" customHeight="1">
      <c r="A3718" t="inlineStr">
        <is>
          <t>A 7697-2021</t>
        </is>
      </c>
      <c r="B3718" s="1" t="n">
        <v>44239</v>
      </c>
      <c r="C3718" s="1" t="n">
        <v>45225</v>
      </c>
      <c r="D3718" t="inlineStr">
        <is>
          <t>JÄMTLANDS LÄN</t>
        </is>
      </c>
      <c r="E3718" t="inlineStr">
        <is>
          <t>STRÖMSUND</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7731-2021</t>
        </is>
      </c>
      <c r="B3719" s="1" t="n">
        <v>44242</v>
      </c>
      <c r="C3719" s="1" t="n">
        <v>45225</v>
      </c>
      <c r="D3719" t="inlineStr">
        <is>
          <t>JÄMTLANDS LÄN</t>
        </is>
      </c>
      <c r="E3719" t="inlineStr">
        <is>
          <t>HÄRJEDALEN</t>
        </is>
      </c>
      <c r="G3719" t="n">
        <v>13.6</v>
      </c>
      <c r="H3719" t="n">
        <v>0</v>
      </c>
      <c r="I3719" t="n">
        <v>0</v>
      </c>
      <c r="J3719" t="n">
        <v>0</v>
      </c>
      <c r="K3719" t="n">
        <v>0</v>
      </c>
      <c r="L3719" t="n">
        <v>0</v>
      </c>
      <c r="M3719" t="n">
        <v>0</v>
      </c>
      <c r="N3719" t="n">
        <v>0</v>
      </c>
      <c r="O3719" t="n">
        <v>0</v>
      </c>
      <c r="P3719" t="n">
        <v>0</v>
      </c>
      <c r="Q3719" t="n">
        <v>0</v>
      </c>
      <c r="R3719" s="2" t="inlineStr"/>
    </row>
    <row r="3720" ht="15" customHeight="1">
      <c r="A3720" t="inlineStr">
        <is>
          <t>A 7886-2021</t>
        </is>
      </c>
      <c r="B3720" s="1" t="n">
        <v>44242</v>
      </c>
      <c r="C3720" s="1" t="n">
        <v>45225</v>
      </c>
      <c r="D3720" t="inlineStr">
        <is>
          <t>JÄMTLANDS LÄN</t>
        </is>
      </c>
      <c r="E3720" t="inlineStr">
        <is>
          <t>RAGUNDA</t>
        </is>
      </c>
      <c r="F3720" t="inlineStr">
        <is>
          <t>SCA</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8154-2021</t>
        </is>
      </c>
      <c r="B3721" s="1" t="n">
        <v>44243</v>
      </c>
      <c r="C3721" s="1" t="n">
        <v>45225</v>
      </c>
      <c r="D3721" t="inlineStr">
        <is>
          <t>JÄMTLANDS LÄN</t>
        </is>
      </c>
      <c r="E3721" t="inlineStr">
        <is>
          <t>KROKOM</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8016-2021</t>
        </is>
      </c>
      <c r="B3722" s="1" t="n">
        <v>44243</v>
      </c>
      <c r="C3722" s="1" t="n">
        <v>45225</v>
      </c>
      <c r="D3722" t="inlineStr">
        <is>
          <t>JÄMTLANDS LÄN</t>
        </is>
      </c>
      <c r="E3722" t="inlineStr">
        <is>
          <t>STRÖMSUND</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8020-2021</t>
        </is>
      </c>
      <c r="B3723" s="1" t="n">
        <v>44243</v>
      </c>
      <c r="C3723" s="1" t="n">
        <v>45225</v>
      </c>
      <c r="D3723" t="inlineStr">
        <is>
          <t>JÄMTLANDS LÄN</t>
        </is>
      </c>
      <c r="E3723" t="inlineStr">
        <is>
          <t>STRÖMSUND</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8033-2021</t>
        </is>
      </c>
      <c r="B3724" s="1" t="n">
        <v>44243</v>
      </c>
      <c r="C3724" s="1" t="n">
        <v>45225</v>
      </c>
      <c r="D3724" t="inlineStr">
        <is>
          <t>JÄMTLANDS LÄN</t>
        </is>
      </c>
      <c r="E3724" t="inlineStr">
        <is>
          <t>RAGUNDA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8294-2021</t>
        </is>
      </c>
      <c r="B3725" s="1" t="n">
        <v>44243</v>
      </c>
      <c r="C3725" s="1" t="n">
        <v>45225</v>
      </c>
      <c r="D3725" t="inlineStr">
        <is>
          <t>JÄMTLANDS LÄN</t>
        </is>
      </c>
      <c r="E3725" t="inlineStr">
        <is>
          <t>ÅRE</t>
        </is>
      </c>
      <c r="G3725" t="n">
        <v>16.5</v>
      </c>
      <c r="H3725" t="n">
        <v>0</v>
      </c>
      <c r="I3725" t="n">
        <v>0</v>
      </c>
      <c r="J3725" t="n">
        <v>0</v>
      </c>
      <c r="K3725" t="n">
        <v>0</v>
      </c>
      <c r="L3725" t="n">
        <v>0</v>
      </c>
      <c r="M3725" t="n">
        <v>0</v>
      </c>
      <c r="N3725" t="n">
        <v>0</v>
      </c>
      <c r="O3725" t="n">
        <v>0</v>
      </c>
      <c r="P3725" t="n">
        <v>0</v>
      </c>
      <c r="Q3725" t="n">
        <v>0</v>
      </c>
      <c r="R3725" s="2" t="inlineStr"/>
    </row>
    <row r="3726" ht="15" customHeight="1">
      <c r="A3726" t="inlineStr">
        <is>
          <t>A 8217-2021</t>
        </is>
      </c>
      <c r="B3726" s="1" t="n">
        <v>44244</v>
      </c>
      <c r="C3726" s="1" t="n">
        <v>45225</v>
      </c>
      <c r="D3726" t="inlineStr">
        <is>
          <t>JÄMTLANDS LÄN</t>
        </is>
      </c>
      <c r="E3726" t="inlineStr">
        <is>
          <t>ÅRE</t>
        </is>
      </c>
      <c r="G3726" t="n">
        <v>51.8</v>
      </c>
      <c r="H3726" t="n">
        <v>0</v>
      </c>
      <c r="I3726" t="n">
        <v>0</v>
      </c>
      <c r="J3726" t="n">
        <v>0</v>
      </c>
      <c r="K3726" t="n">
        <v>0</v>
      </c>
      <c r="L3726" t="n">
        <v>0</v>
      </c>
      <c r="M3726" t="n">
        <v>0</v>
      </c>
      <c r="N3726" t="n">
        <v>0</v>
      </c>
      <c r="O3726" t="n">
        <v>0</v>
      </c>
      <c r="P3726" t="n">
        <v>0</v>
      </c>
      <c r="Q3726" t="n">
        <v>0</v>
      </c>
      <c r="R3726" s="2" t="inlineStr"/>
    </row>
    <row r="3727" ht="15" customHeight="1">
      <c r="A3727" t="inlineStr">
        <is>
          <t>A 8302-2021</t>
        </is>
      </c>
      <c r="B3727" s="1" t="n">
        <v>44244</v>
      </c>
      <c r="C3727" s="1" t="n">
        <v>45225</v>
      </c>
      <c r="D3727" t="inlineStr">
        <is>
          <t>JÄMTLANDS LÄN</t>
        </is>
      </c>
      <c r="E3727" t="inlineStr">
        <is>
          <t>KROKOM</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8364-2021</t>
        </is>
      </c>
      <c r="B3728" s="1" t="n">
        <v>44244</v>
      </c>
      <c r="C3728" s="1" t="n">
        <v>45225</v>
      </c>
      <c r="D3728" t="inlineStr">
        <is>
          <t>JÄMTLANDS LÄN</t>
        </is>
      </c>
      <c r="E3728" t="inlineStr">
        <is>
          <t>STRÖMSUND</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8639-2021</t>
        </is>
      </c>
      <c r="B3729" s="1" t="n">
        <v>44245</v>
      </c>
      <c r="C3729" s="1" t="n">
        <v>45225</v>
      </c>
      <c r="D3729" t="inlineStr">
        <is>
          <t>JÄMTLANDS LÄN</t>
        </is>
      </c>
      <c r="E3729" t="inlineStr">
        <is>
          <t>BERG</t>
        </is>
      </c>
      <c r="F3729" t="inlineStr">
        <is>
          <t>Naturvårdsverket</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8626-2021</t>
        </is>
      </c>
      <c r="B3730" s="1" t="n">
        <v>44245</v>
      </c>
      <c r="C3730" s="1" t="n">
        <v>45225</v>
      </c>
      <c r="D3730" t="inlineStr">
        <is>
          <t>JÄMTLANDS LÄN</t>
        </is>
      </c>
      <c r="E3730" t="inlineStr">
        <is>
          <t>RAGUNDA</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8979-2021</t>
        </is>
      </c>
      <c r="B3731" s="1" t="n">
        <v>44246</v>
      </c>
      <c r="C3731" s="1" t="n">
        <v>45225</v>
      </c>
      <c r="D3731" t="inlineStr">
        <is>
          <t>JÄMTLANDS LÄN</t>
        </is>
      </c>
      <c r="E3731" t="inlineStr">
        <is>
          <t>STRÖMSUND</t>
        </is>
      </c>
      <c r="G3731" t="n">
        <v>40.4</v>
      </c>
      <c r="H3731" t="n">
        <v>0</v>
      </c>
      <c r="I3731" t="n">
        <v>0</v>
      </c>
      <c r="J3731" t="n">
        <v>0</v>
      </c>
      <c r="K3731" t="n">
        <v>0</v>
      </c>
      <c r="L3731" t="n">
        <v>0</v>
      </c>
      <c r="M3731" t="n">
        <v>0</v>
      </c>
      <c r="N3731" t="n">
        <v>0</v>
      </c>
      <c r="O3731" t="n">
        <v>0</v>
      </c>
      <c r="P3731" t="n">
        <v>0</v>
      </c>
      <c r="Q3731" t="n">
        <v>0</v>
      </c>
      <c r="R3731" s="2" t="inlineStr"/>
    </row>
    <row r="3732" ht="15" customHeight="1">
      <c r="A3732" t="inlineStr">
        <is>
          <t>A 8668-2021</t>
        </is>
      </c>
      <c r="B3732" s="1" t="n">
        <v>44246</v>
      </c>
      <c r="C3732" s="1" t="n">
        <v>45225</v>
      </c>
      <c r="D3732" t="inlineStr">
        <is>
          <t>JÄMTLANDS LÄN</t>
        </is>
      </c>
      <c r="E3732" t="inlineStr">
        <is>
          <t>ÅRE</t>
        </is>
      </c>
      <c r="G3732" t="n">
        <v>19.5</v>
      </c>
      <c r="H3732" t="n">
        <v>0</v>
      </c>
      <c r="I3732" t="n">
        <v>0</v>
      </c>
      <c r="J3732" t="n">
        <v>0</v>
      </c>
      <c r="K3732" t="n">
        <v>0</v>
      </c>
      <c r="L3732" t="n">
        <v>0</v>
      </c>
      <c r="M3732" t="n">
        <v>0</v>
      </c>
      <c r="N3732" t="n">
        <v>0</v>
      </c>
      <c r="O3732" t="n">
        <v>0</v>
      </c>
      <c r="P3732" t="n">
        <v>0</v>
      </c>
      <c r="Q3732" t="n">
        <v>0</v>
      </c>
      <c r="R3732" s="2" t="inlineStr"/>
    </row>
    <row r="3733" ht="15" customHeight="1">
      <c r="A3733" t="inlineStr">
        <is>
          <t>A 9470-2021</t>
        </is>
      </c>
      <c r="B3733" s="1" t="n">
        <v>44251</v>
      </c>
      <c r="C3733" s="1" t="n">
        <v>45225</v>
      </c>
      <c r="D3733" t="inlineStr">
        <is>
          <t>JÄMTLANDS LÄN</t>
        </is>
      </c>
      <c r="E3733" t="inlineStr">
        <is>
          <t>HÄRJEDALEN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9613-2021</t>
        </is>
      </c>
      <c r="B3734" s="1" t="n">
        <v>44251</v>
      </c>
      <c r="C3734" s="1" t="n">
        <v>45225</v>
      </c>
      <c r="D3734" t="inlineStr">
        <is>
          <t>JÄMTLANDS LÄN</t>
        </is>
      </c>
      <c r="E3734" t="inlineStr">
        <is>
          <t>ÅRE</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9710-2021</t>
        </is>
      </c>
      <c r="B3735" s="1" t="n">
        <v>44252</v>
      </c>
      <c r="C3735" s="1" t="n">
        <v>45225</v>
      </c>
      <c r="D3735" t="inlineStr">
        <is>
          <t>JÄMTLANDS LÄN</t>
        </is>
      </c>
      <c r="E3735" t="inlineStr">
        <is>
          <t>STRÖMSUND</t>
        </is>
      </c>
      <c r="G3735" t="n">
        <v>18.5</v>
      </c>
      <c r="H3735" t="n">
        <v>0</v>
      </c>
      <c r="I3735" t="n">
        <v>0</v>
      </c>
      <c r="J3735" t="n">
        <v>0</v>
      </c>
      <c r="K3735" t="n">
        <v>0</v>
      </c>
      <c r="L3735" t="n">
        <v>0</v>
      </c>
      <c r="M3735" t="n">
        <v>0</v>
      </c>
      <c r="N3735" t="n">
        <v>0</v>
      </c>
      <c r="O3735" t="n">
        <v>0</v>
      </c>
      <c r="P3735" t="n">
        <v>0</v>
      </c>
      <c r="Q3735" t="n">
        <v>0</v>
      </c>
      <c r="R3735" s="2" t="inlineStr"/>
    </row>
    <row r="3736" ht="15" customHeight="1">
      <c r="A3736" t="inlineStr">
        <is>
          <t>A 9777-2021</t>
        </is>
      </c>
      <c r="B3736" s="1" t="n">
        <v>44252</v>
      </c>
      <c r="C3736" s="1" t="n">
        <v>45225</v>
      </c>
      <c r="D3736" t="inlineStr">
        <is>
          <t>JÄMTLANDS LÄN</t>
        </is>
      </c>
      <c r="E3736" t="inlineStr">
        <is>
          <t>ÅRE</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9920-2021</t>
        </is>
      </c>
      <c r="B3737" s="1" t="n">
        <v>44253</v>
      </c>
      <c r="C3737" s="1" t="n">
        <v>45225</v>
      </c>
      <c r="D3737" t="inlineStr">
        <is>
          <t>JÄMTLANDS LÄN</t>
        </is>
      </c>
      <c r="E3737" t="inlineStr">
        <is>
          <t>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9994-2021</t>
        </is>
      </c>
      <c r="B3738" s="1" t="n">
        <v>44254</v>
      </c>
      <c r="C3738" s="1" t="n">
        <v>45225</v>
      </c>
      <c r="D3738" t="inlineStr">
        <is>
          <t>JÄMTLANDS LÄN</t>
        </is>
      </c>
      <c r="E3738" t="inlineStr">
        <is>
          <t>BRÄCKE</t>
        </is>
      </c>
      <c r="F3738" t="inlineStr">
        <is>
          <t>SCA</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10008-2021</t>
        </is>
      </c>
      <c r="B3739" s="1" t="n">
        <v>44255</v>
      </c>
      <c r="C3739" s="1" t="n">
        <v>45225</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10191-2021</t>
        </is>
      </c>
      <c r="B3740" s="1" t="n">
        <v>44256</v>
      </c>
      <c r="C3740" s="1" t="n">
        <v>45225</v>
      </c>
      <c r="D3740" t="inlineStr">
        <is>
          <t>JÄMTLANDS LÄN</t>
        </is>
      </c>
      <c r="E3740" t="inlineStr">
        <is>
          <t>ÅRE</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10303-2021</t>
        </is>
      </c>
      <c r="B3741" s="1" t="n">
        <v>44256</v>
      </c>
      <c r="C3741" s="1" t="n">
        <v>45225</v>
      </c>
      <c r="D3741" t="inlineStr">
        <is>
          <t>JÄMTLANDS LÄN</t>
        </is>
      </c>
      <c r="E3741" t="inlineStr">
        <is>
          <t>KROKOM</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10283-2021</t>
        </is>
      </c>
      <c r="B3742" s="1" t="n">
        <v>44257</v>
      </c>
      <c r="C3742" s="1" t="n">
        <v>45225</v>
      </c>
      <c r="D3742" t="inlineStr">
        <is>
          <t>JÄMTLANDS LÄN</t>
        </is>
      </c>
      <c r="E3742" t="inlineStr">
        <is>
          <t>ÅRE</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10285-2021</t>
        </is>
      </c>
      <c r="B3743" s="1" t="n">
        <v>44257</v>
      </c>
      <c r="C3743" s="1" t="n">
        <v>45225</v>
      </c>
      <c r="D3743" t="inlineStr">
        <is>
          <t>JÄMTLANDS LÄN</t>
        </is>
      </c>
      <c r="E3743" t="inlineStr">
        <is>
          <t>ÅRE</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10528-2021</t>
        </is>
      </c>
      <c r="B3744" s="1" t="n">
        <v>44257</v>
      </c>
      <c r="C3744" s="1" t="n">
        <v>45225</v>
      </c>
      <c r="D3744" t="inlineStr">
        <is>
          <t>JÄMTLANDS LÄN</t>
        </is>
      </c>
      <c r="E3744" t="inlineStr">
        <is>
          <t>STRÖMSUND</t>
        </is>
      </c>
      <c r="G3744" t="n">
        <v>12.8</v>
      </c>
      <c r="H3744" t="n">
        <v>0</v>
      </c>
      <c r="I3744" t="n">
        <v>0</v>
      </c>
      <c r="J3744" t="n">
        <v>0</v>
      </c>
      <c r="K3744" t="n">
        <v>0</v>
      </c>
      <c r="L3744" t="n">
        <v>0</v>
      </c>
      <c r="M3744" t="n">
        <v>0</v>
      </c>
      <c r="N3744" t="n">
        <v>0</v>
      </c>
      <c r="O3744" t="n">
        <v>0</v>
      </c>
      <c r="P3744" t="n">
        <v>0</v>
      </c>
      <c r="Q3744" t="n">
        <v>0</v>
      </c>
      <c r="R3744" s="2" t="inlineStr"/>
    </row>
    <row r="3745" ht="15" customHeight="1">
      <c r="A3745" t="inlineStr">
        <is>
          <t>A 10536-2021</t>
        </is>
      </c>
      <c r="B3745" s="1" t="n">
        <v>44258</v>
      </c>
      <c r="C3745" s="1" t="n">
        <v>45225</v>
      </c>
      <c r="D3745" t="inlineStr">
        <is>
          <t>JÄMTLANDS LÄN</t>
        </is>
      </c>
      <c r="E3745" t="inlineStr">
        <is>
          <t>HÄRJEDALEN</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10590-2021</t>
        </is>
      </c>
      <c r="B3746" s="1" t="n">
        <v>44258</v>
      </c>
      <c r="C3746" s="1" t="n">
        <v>45225</v>
      </c>
      <c r="D3746" t="inlineStr">
        <is>
          <t>JÄMTLANDS LÄN</t>
        </is>
      </c>
      <c r="E3746" t="inlineStr">
        <is>
          <t>ÖSTERSUND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10530-2021</t>
        </is>
      </c>
      <c r="B3747" s="1" t="n">
        <v>44258</v>
      </c>
      <c r="C3747" s="1" t="n">
        <v>45225</v>
      </c>
      <c r="D3747" t="inlineStr">
        <is>
          <t>JÄMTLANDS LÄN</t>
        </is>
      </c>
      <c r="E3747" t="inlineStr">
        <is>
          <t>HÄRJEDALEN</t>
        </is>
      </c>
      <c r="G3747" t="n">
        <v>19.5</v>
      </c>
      <c r="H3747" t="n">
        <v>0</v>
      </c>
      <c r="I3747" t="n">
        <v>0</v>
      </c>
      <c r="J3747" t="n">
        <v>0</v>
      </c>
      <c r="K3747" t="n">
        <v>0</v>
      </c>
      <c r="L3747" t="n">
        <v>0</v>
      </c>
      <c r="M3747" t="n">
        <v>0</v>
      </c>
      <c r="N3747" t="n">
        <v>0</v>
      </c>
      <c r="O3747" t="n">
        <v>0</v>
      </c>
      <c r="P3747" t="n">
        <v>0</v>
      </c>
      <c r="Q3747" t="n">
        <v>0</v>
      </c>
      <c r="R3747" s="2" t="inlineStr"/>
    </row>
    <row r="3748" ht="15" customHeight="1">
      <c r="A3748" t="inlineStr">
        <is>
          <t>A 10733-2021</t>
        </is>
      </c>
      <c r="B3748" s="1" t="n">
        <v>44258</v>
      </c>
      <c r="C3748" s="1" t="n">
        <v>45225</v>
      </c>
      <c r="D3748" t="inlineStr">
        <is>
          <t>JÄMTLANDS LÄN</t>
        </is>
      </c>
      <c r="E3748" t="inlineStr">
        <is>
          <t>BRÄCKE</t>
        </is>
      </c>
      <c r="F3748" t="inlineStr">
        <is>
          <t>SCA</t>
        </is>
      </c>
      <c r="G3748" t="n">
        <v>13.8</v>
      </c>
      <c r="H3748" t="n">
        <v>0</v>
      </c>
      <c r="I3748" t="n">
        <v>0</v>
      </c>
      <c r="J3748" t="n">
        <v>0</v>
      </c>
      <c r="K3748" t="n">
        <v>0</v>
      </c>
      <c r="L3748" t="n">
        <v>0</v>
      </c>
      <c r="M3748" t="n">
        <v>0</v>
      </c>
      <c r="N3748" t="n">
        <v>0</v>
      </c>
      <c r="O3748" t="n">
        <v>0</v>
      </c>
      <c r="P3748" t="n">
        <v>0</v>
      </c>
      <c r="Q3748" t="n">
        <v>0</v>
      </c>
      <c r="R3748" s="2" t="inlineStr"/>
    </row>
    <row r="3749" ht="15" customHeight="1">
      <c r="A3749" t="inlineStr">
        <is>
          <t>A 10834-2021</t>
        </is>
      </c>
      <c r="B3749" s="1" t="n">
        <v>44259</v>
      </c>
      <c r="C3749" s="1" t="n">
        <v>45225</v>
      </c>
      <c r="D3749" t="inlineStr">
        <is>
          <t>JÄMTLANDS LÄN</t>
        </is>
      </c>
      <c r="E3749" t="inlineStr">
        <is>
          <t>ÖSTERSUND</t>
        </is>
      </c>
      <c r="G3749" t="n">
        <v>12.2</v>
      </c>
      <c r="H3749" t="n">
        <v>0</v>
      </c>
      <c r="I3749" t="n">
        <v>0</v>
      </c>
      <c r="J3749" t="n">
        <v>0</v>
      </c>
      <c r="K3749" t="n">
        <v>0</v>
      </c>
      <c r="L3749" t="n">
        <v>0</v>
      </c>
      <c r="M3749" t="n">
        <v>0</v>
      </c>
      <c r="N3749" t="n">
        <v>0</v>
      </c>
      <c r="O3749" t="n">
        <v>0</v>
      </c>
      <c r="P3749" t="n">
        <v>0</v>
      </c>
      <c r="Q3749" t="n">
        <v>0</v>
      </c>
      <c r="R3749" s="2" t="inlineStr"/>
    </row>
    <row r="3750" ht="15" customHeight="1">
      <c r="A3750" t="inlineStr">
        <is>
          <t>A 10938-2021</t>
        </is>
      </c>
      <c r="B3750" s="1" t="n">
        <v>44259</v>
      </c>
      <c r="C3750" s="1" t="n">
        <v>45225</v>
      </c>
      <c r="D3750" t="inlineStr">
        <is>
          <t>JÄMTLANDS LÄN</t>
        </is>
      </c>
      <c r="E3750" t="inlineStr">
        <is>
          <t>RAGUNDA</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10911-2021</t>
        </is>
      </c>
      <c r="B3751" s="1" t="n">
        <v>44259</v>
      </c>
      <c r="C3751" s="1" t="n">
        <v>45225</v>
      </c>
      <c r="D3751" t="inlineStr">
        <is>
          <t>JÄMTLANDS LÄN</t>
        </is>
      </c>
      <c r="E3751" t="inlineStr">
        <is>
          <t>ÖSTERSUND</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10937-2021</t>
        </is>
      </c>
      <c r="B3752" s="1" t="n">
        <v>44259</v>
      </c>
      <c r="C3752" s="1" t="n">
        <v>45225</v>
      </c>
      <c r="D3752" t="inlineStr">
        <is>
          <t>JÄMTLANDS LÄN</t>
        </is>
      </c>
      <c r="E3752" t="inlineStr">
        <is>
          <t>RAGUNDA</t>
        </is>
      </c>
      <c r="G3752" t="n">
        <v>10.8</v>
      </c>
      <c r="H3752" t="n">
        <v>0</v>
      </c>
      <c r="I3752" t="n">
        <v>0</v>
      </c>
      <c r="J3752" t="n">
        <v>0</v>
      </c>
      <c r="K3752" t="n">
        <v>0</v>
      </c>
      <c r="L3752" t="n">
        <v>0</v>
      </c>
      <c r="M3752" t="n">
        <v>0</v>
      </c>
      <c r="N3752" t="n">
        <v>0</v>
      </c>
      <c r="O3752" t="n">
        <v>0</v>
      </c>
      <c r="P3752" t="n">
        <v>0</v>
      </c>
      <c r="Q3752" t="n">
        <v>0</v>
      </c>
      <c r="R3752" s="2" t="inlineStr"/>
    </row>
    <row r="3753" ht="15" customHeight="1">
      <c r="A3753" t="inlineStr">
        <is>
          <t>A 11140-2021</t>
        </is>
      </c>
      <c r="B3753" s="1" t="n">
        <v>44260</v>
      </c>
      <c r="C3753" s="1" t="n">
        <v>45225</v>
      </c>
      <c r="D3753" t="inlineStr">
        <is>
          <t>JÄMTLANDS LÄN</t>
        </is>
      </c>
      <c r="E3753" t="inlineStr">
        <is>
          <t>BRÄCKE</t>
        </is>
      </c>
      <c r="F3753" t="inlineStr">
        <is>
          <t>SCA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11034-2021</t>
        </is>
      </c>
      <c r="B3754" s="1" t="n">
        <v>44260</v>
      </c>
      <c r="C3754" s="1" t="n">
        <v>45225</v>
      </c>
      <c r="D3754" t="inlineStr">
        <is>
          <t>JÄMTLANDS LÄN</t>
        </is>
      </c>
      <c r="E3754" t="inlineStr">
        <is>
          <t>STRÖMSUND</t>
        </is>
      </c>
      <c r="G3754" t="n">
        <v>8.5</v>
      </c>
      <c r="H3754" t="n">
        <v>0</v>
      </c>
      <c r="I3754" t="n">
        <v>0</v>
      </c>
      <c r="J3754" t="n">
        <v>0</v>
      </c>
      <c r="K3754" t="n">
        <v>0</v>
      </c>
      <c r="L3754" t="n">
        <v>0</v>
      </c>
      <c r="M3754" t="n">
        <v>0</v>
      </c>
      <c r="N3754" t="n">
        <v>0</v>
      </c>
      <c r="O3754" t="n">
        <v>0</v>
      </c>
      <c r="P3754" t="n">
        <v>0</v>
      </c>
      <c r="Q3754" t="n">
        <v>0</v>
      </c>
      <c r="R3754" s="2" t="inlineStr"/>
    </row>
    <row r="3755" ht="15" customHeight="1">
      <c r="A3755" t="inlineStr">
        <is>
          <t>A 11117-2021</t>
        </is>
      </c>
      <c r="B3755" s="1" t="n">
        <v>44260</v>
      </c>
      <c r="C3755" s="1" t="n">
        <v>45225</v>
      </c>
      <c r="D3755" t="inlineStr">
        <is>
          <t>JÄMTLANDS LÄN</t>
        </is>
      </c>
      <c r="E3755" t="inlineStr">
        <is>
          <t>KROKOM</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11530-2021</t>
        </is>
      </c>
      <c r="B3756" s="1" t="n">
        <v>44263</v>
      </c>
      <c r="C3756" s="1" t="n">
        <v>45225</v>
      </c>
      <c r="D3756" t="inlineStr">
        <is>
          <t>JÄMTLANDS LÄN</t>
        </is>
      </c>
      <c r="E3756" t="inlineStr">
        <is>
          <t>KROKOM</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11508-2021</t>
        </is>
      </c>
      <c r="B3757" s="1" t="n">
        <v>44264</v>
      </c>
      <c r="C3757" s="1" t="n">
        <v>45225</v>
      </c>
      <c r="D3757" t="inlineStr">
        <is>
          <t>JÄMTLANDS LÄN</t>
        </is>
      </c>
      <c r="E3757" t="inlineStr">
        <is>
          <t>STRÖMSUND</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11780-2021</t>
        </is>
      </c>
      <c r="B3758" s="1" t="n">
        <v>44265</v>
      </c>
      <c r="C3758" s="1" t="n">
        <v>45225</v>
      </c>
      <c r="D3758" t="inlineStr">
        <is>
          <t>JÄMTLANDS LÄN</t>
        </is>
      </c>
      <c r="E3758" t="inlineStr">
        <is>
          <t>KROKOM</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11786-2021</t>
        </is>
      </c>
      <c r="B3759" s="1" t="n">
        <v>44265</v>
      </c>
      <c r="C3759" s="1" t="n">
        <v>45225</v>
      </c>
      <c r="D3759" t="inlineStr">
        <is>
          <t>JÄMTLANDS LÄN</t>
        </is>
      </c>
      <c r="E3759" t="inlineStr">
        <is>
          <t>KROKOM</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12186-2021</t>
        </is>
      </c>
      <c r="B3760" s="1" t="n">
        <v>44266</v>
      </c>
      <c r="C3760" s="1" t="n">
        <v>45225</v>
      </c>
      <c r="D3760" t="inlineStr">
        <is>
          <t>JÄMTLANDS LÄN</t>
        </is>
      </c>
      <c r="E3760" t="inlineStr">
        <is>
          <t>STRÖMSUND</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12250-2021</t>
        </is>
      </c>
      <c r="B3761" s="1" t="n">
        <v>44266</v>
      </c>
      <c r="C3761" s="1" t="n">
        <v>45225</v>
      </c>
      <c r="D3761" t="inlineStr">
        <is>
          <t>JÄMTLANDS LÄN</t>
        </is>
      </c>
      <c r="E3761" t="inlineStr">
        <is>
          <t>STRÖMSUND</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12428-2021</t>
        </is>
      </c>
      <c r="B3762" s="1" t="n">
        <v>44267</v>
      </c>
      <c r="C3762" s="1" t="n">
        <v>45225</v>
      </c>
      <c r="D3762" t="inlineStr">
        <is>
          <t>JÄMTLANDS LÄN</t>
        </is>
      </c>
      <c r="E3762" t="inlineStr">
        <is>
          <t>STRÖMSUND</t>
        </is>
      </c>
      <c r="G3762" t="n">
        <v>19.6</v>
      </c>
      <c r="H3762" t="n">
        <v>0</v>
      </c>
      <c r="I3762" t="n">
        <v>0</v>
      </c>
      <c r="J3762" t="n">
        <v>0</v>
      </c>
      <c r="K3762" t="n">
        <v>0</v>
      </c>
      <c r="L3762" t="n">
        <v>0</v>
      </c>
      <c r="M3762" t="n">
        <v>0</v>
      </c>
      <c r="N3762" t="n">
        <v>0</v>
      </c>
      <c r="O3762" t="n">
        <v>0</v>
      </c>
      <c r="P3762" t="n">
        <v>0</v>
      </c>
      <c r="Q3762" t="n">
        <v>0</v>
      </c>
      <c r="R3762" s="2" t="inlineStr"/>
    </row>
    <row r="3763" ht="15" customHeight="1">
      <c r="A3763" t="inlineStr">
        <is>
          <t>A 12387-2021</t>
        </is>
      </c>
      <c r="B3763" s="1" t="n">
        <v>44267</v>
      </c>
      <c r="C3763" s="1" t="n">
        <v>45225</v>
      </c>
      <c r="D3763" t="inlineStr">
        <is>
          <t>JÄMTLANDS LÄN</t>
        </is>
      </c>
      <c r="E3763" t="inlineStr">
        <is>
          <t>ÅRE</t>
        </is>
      </c>
      <c r="G3763" t="n">
        <v>3.4</v>
      </c>
      <c r="H3763" t="n">
        <v>0</v>
      </c>
      <c r="I3763" t="n">
        <v>0</v>
      </c>
      <c r="J3763" t="n">
        <v>0</v>
      </c>
      <c r="K3763" t="n">
        <v>0</v>
      </c>
      <c r="L3763" t="n">
        <v>0</v>
      </c>
      <c r="M3763" t="n">
        <v>0</v>
      </c>
      <c r="N3763" t="n">
        <v>0</v>
      </c>
      <c r="O3763" t="n">
        <v>0</v>
      </c>
      <c r="P3763" t="n">
        <v>0</v>
      </c>
      <c r="Q3763" t="n">
        <v>0</v>
      </c>
      <c r="R3763" s="2" t="inlineStr"/>
    </row>
    <row r="3764" ht="15" customHeight="1">
      <c r="A3764" t="inlineStr">
        <is>
          <t>A 12499-2021</t>
        </is>
      </c>
      <c r="B3764" s="1" t="n">
        <v>44267</v>
      </c>
      <c r="C3764" s="1" t="n">
        <v>45225</v>
      </c>
      <c r="D3764" t="inlineStr">
        <is>
          <t>JÄMTLANDS LÄN</t>
        </is>
      </c>
      <c r="E3764" t="inlineStr">
        <is>
          <t>BERG</t>
        </is>
      </c>
      <c r="F3764" t="inlineStr">
        <is>
          <t>SCA</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12629-2021</t>
        </is>
      </c>
      <c r="B3765" s="1" t="n">
        <v>44270</v>
      </c>
      <c r="C3765" s="1" t="n">
        <v>45225</v>
      </c>
      <c r="D3765" t="inlineStr">
        <is>
          <t>JÄMTLANDS LÄN</t>
        </is>
      </c>
      <c r="E3765" t="inlineStr">
        <is>
          <t>HÄRJEDALEN</t>
        </is>
      </c>
      <c r="G3765" t="n">
        <v>20.7</v>
      </c>
      <c r="H3765" t="n">
        <v>0</v>
      </c>
      <c r="I3765" t="n">
        <v>0</v>
      </c>
      <c r="J3765" t="n">
        <v>0</v>
      </c>
      <c r="K3765" t="n">
        <v>0</v>
      </c>
      <c r="L3765" t="n">
        <v>0</v>
      </c>
      <c r="M3765" t="n">
        <v>0</v>
      </c>
      <c r="N3765" t="n">
        <v>0</v>
      </c>
      <c r="O3765" t="n">
        <v>0</v>
      </c>
      <c r="P3765" t="n">
        <v>0</v>
      </c>
      <c r="Q3765" t="n">
        <v>0</v>
      </c>
      <c r="R3765" s="2" t="inlineStr"/>
    </row>
    <row r="3766" ht="15" customHeight="1">
      <c r="A3766" t="inlineStr">
        <is>
          <t>A 12710-2021</t>
        </is>
      </c>
      <c r="B3766" s="1" t="n">
        <v>44270</v>
      </c>
      <c r="C3766" s="1" t="n">
        <v>45225</v>
      </c>
      <c r="D3766" t="inlineStr">
        <is>
          <t>JÄMTLANDS LÄN</t>
        </is>
      </c>
      <c r="E3766" t="inlineStr">
        <is>
          <t>ÖSTERSUND</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12705-2021</t>
        </is>
      </c>
      <c r="B3767" s="1" t="n">
        <v>44270</v>
      </c>
      <c r="C3767" s="1" t="n">
        <v>45225</v>
      </c>
      <c r="D3767" t="inlineStr">
        <is>
          <t>JÄMTLANDS LÄN</t>
        </is>
      </c>
      <c r="E3767" t="inlineStr">
        <is>
          <t>ÖSTERSUND</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12857-2021</t>
        </is>
      </c>
      <c r="B3768" s="1" t="n">
        <v>44270</v>
      </c>
      <c r="C3768" s="1" t="n">
        <v>45225</v>
      </c>
      <c r="D3768" t="inlineStr">
        <is>
          <t>JÄMTLANDS LÄN</t>
        </is>
      </c>
      <c r="E3768" t="inlineStr">
        <is>
          <t>ÅRE</t>
        </is>
      </c>
      <c r="F3768" t="inlineStr">
        <is>
          <t>Kommuner</t>
        </is>
      </c>
      <c r="G3768" t="n">
        <v>17.2</v>
      </c>
      <c r="H3768" t="n">
        <v>0</v>
      </c>
      <c r="I3768" t="n">
        <v>0</v>
      </c>
      <c r="J3768" t="n">
        <v>0</v>
      </c>
      <c r="K3768" t="n">
        <v>0</v>
      </c>
      <c r="L3768" t="n">
        <v>0</v>
      </c>
      <c r="M3768" t="n">
        <v>0</v>
      </c>
      <c r="N3768" t="n">
        <v>0</v>
      </c>
      <c r="O3768" t="n">
        <v>0</v>
      </c>
      <c r="P3768" t="n">
        <v>0</v>
      </c>
      <c r="Q3768" t="n">
        <v>0</v>
      </c>
      <c r="R3768" s="2" t="inlineStr"/>
    </row>
    <row r="3769" ht="15" customHeight="1">
      <c r="A3769" t="inlineStr">
        <is>
          <t>A 12721-2021</t>
        </is>
      </c>
      <c r="B3769" s="1" t="n">
        <v>44270</v>
      </c>
      <c r="C3769" s="1" t="n">
        <v>45225</v>
      </c>
      <c r="D3769" t="inlineStr">
        <is>
          <t>JÄMTLANDS LÄN</t>
        </is>
      </c>
      <c r="E3769" t="inlineStr">
        <is>
          <t>KROKOM</t>
        </is>
      </c>
      <c r="F3769" t="inlineStr">
        <is>
          <t>Kommuner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12840-2021</t>
        </is>
      </c>
      <c r="B3770" s="1" t="n">
        <v>44270</v>
      </c>
      <c r="C3770" s="1" t="n">
        <v>45225</v>
      </c>
      <c r="D3770" t="inlineStr">
        <is>
          <t>JÄMTLANDS LÄN</t>
        </is>
      </c>
      <c r="E3770" t="inlineStr">
        <is>
          <t>STRÖMSUND</t>
        </is>
      </c>
      <c r="G3770" t="n">
        <v>15.5</v>
      </c>
      <c r="H3770" t="n">
        <v>0</v>
      </c>
      <c r="I3770" t="n">
        <v>0</v>
      </c>
      <c r="J3770" t="n">
        <v>0</v>
      </c>
      <c r="K3770" t="n">
        <v>0</v>
      </c>
      <c r="L3770" t="n">
        <v>0</v>
      </c>
      <c r="M3770" t="n">
        <v>0</v>
      </c>
      <c r="N3770" t="n">
        <v>0</v>
      </c>
      <c r="O3770" t="n">
        <v>0</v>
      </c>
      <c r="P3770" t="n">
        <v>0</v>
      </c>
      <c r="Q3770" t="n">
        <v>0</v>
      </c>
      <c r="R3770" s="2" t="inlineStr"/>
    </row>
    <row r="3771" ht="15" customHeight="1">
      <c r="A3771" t="inlineStr">
        <is>
          <t>A 12889-2021</t>
        </is>
      </c>
      <c r="B3771" s="1" t="n">
        <v>44271</v>
      </c>
      <c r="C3771" s="1" t="n">
        <v>45225</v>
      </c>
      <c r="D3771" t="inlineStr">
        <is>
          <t>JÄMTLANDS LÄN</t>
        </is>
      </c>
      <c r="E3771" t="inlineStr">
        <is>
          <t>KROKOM</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13041-2021</t>
        </is>
      </c>
      <c r="B3772" s="1" t="n">
        <v>44271</v>
      </c>
      <c r="C3772" s="1" t="n">
        <v>45225</v>
      </c>
      <c r="D3772" t="inlineStr">
        <is>
          <t>JÄMTLANDS LÄN</t>
        </is>
      </c>
      <c r="E3772" t="inlineStr">
        <is>
          <t>STRÖMSUND</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12827-2021</t>
        </is>
      </c>
      <c r="B3773" s="1" t="n">
        <v>44271</v>
      </c>
      <c r="C3773" s="1" t="n">
        <v>45225</v>
      </c>
      <c r="D3773" t="inlineStr">
        <is>
          <t>JÄMTLANDS LÄN</t>
        </is>
      </c>
      <c r="E3773" t="inlineStr">
        <is>
          <t>ÅRE</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13395-2021</t>
        </is>
      </c>
      <c r="B3774" s="1" t="n">
        <v>44273</v>
      </c>
      <c r="C3774" s="1" t="n">
        <v>45225</v>
      </c>
      <c r="D3774" t="inlineStr">
        <is>
          <t>JÄMTLANDS LÄN</t>
        </is>
      </c>
      <c r="E3774" t="inlineStr">
        <is>
          <t>KROKOM</t>
        </is>
      </c>
      <c r="G3774" t="n">
        <v>13.7</v>
      </c>
      <c r="H3774" t="n">
        <v>0</v>
      </c>
      <c r="I3774" t="n">
        <v>0</v>
      </c>
      <c r="J3774" t="n">
        <v>0</v>
      </c>
      <c r="K3774" t="n">
        <v>0</v>
      </c>
      <c r="L3774" t="n">
        <v>0</v>
      </c>
      <c r="M3774" t="n">
        <v>0</v>
      </c>
      <c r="N3774" t="n">
        <v>0</v>
      </c>
      <c r="O3774" t="n">
        <v>0</v>
      </c>
      <c r="P3774" t="n">
        <v>0</v>
      </c>
      <c r="Q3774" t="n">
        <v>0</v>
      </c>
      <c r="R3774" s="2" t="inlineStr"/>
    </row>
    <row r="3775" ht="15" customHeight="1">
      <c r="A3775" t="inlineStr">
        <is>
          <t>A 13569-2021</t>
        </is>
      </c>
      <c r="B3775" s="1" t="n">
        <v>44273</v>
      </c>
      <c r="C3775" s="1" t="n">
        <v>45225</v>
      </c>
      <c r="D3775" t="inlineStr">
        <is>
          <t>JÄMTLANDS LÄN</t>
        </is>
      </c>
      <c r="E3775" t="inlineStr">
        <is>
          <t>RAGUNDA</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13506-2021</t>
        </is>
      </c>
      <c r="B3776" s="1" t="n">
        <v>44273</v>
      </c>
      <c r="C3776" s="1" t="n">
        <v>45225</v>
      </c>
      <c r="D3776" t="inlineStr">
        <is>
          <t>JÄMTLANDS LÄN</t>
        </is>
      </c>
      <c r="E3776" t="inlineStr">
        <is>
          <t>BRÄCKE</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13563-2021</t>
        </is>
      </c>
      <c r="B3777" s="1" t="n">
        <v>44273</v>
      </c>
      <c r="C3777" s="1" t="n">
        <v>45225</v>
      </c>
      <c r="D3777" t="inlineStr">
        <is>
          <t>JÄMTLANDS LÄN</t>
        </is>
      </c>
      <c r="E3777" t="inlineStr">
        <is>
          <t>STRÖMSUND</t>
        </is>
      </c>
      <c r="G3777" t="n">
        <v>27.1</v>
      </c>
      <c r="H3777" t="n">
        <v>0</v>
      </c>
      <c r="I3777" t="n">
        <v>0</v>
      </c>
      <c r="J3777" t="n">
        <v>0</v>
      </c>
      <c r="K3777" t="n">
        <v>0</v>
      </c>
      <c r="L3777" t="n">
        <v>0</v>
      </c>
      <c r="M3777" t="n">
        <v>0</v>
      </c>
      <c r="N3777" t="n">
        <v>0</v>
      </c>
      <c r="O3777" t="n">
        <v>0</v>
      </c>
      <c r="P3777" t="n">
        <v>0</v>
      </c>
      <c r="Q3777" t="n">
        <v>0</v>
      </c>
      <c r="R3777" s="2" t="inlineStr"/>
    </row>
    <row r="3778" ht="15" customHeight="1">
      <c r="A3778" t="inlineStr">
        <is>
          <t>A 14079-2021</t>
        </is>
      </c>
      <c r="B3778" s="1" t="n">
        <v>44277</v>
      </c>
      <c r="C3778" s="1" t="n">
        <v>45225</v>
      </c>
      <c r="D3778" t="inlineStr">
        <is>
          <t>JÄMTLANDS LÄN</t>
        </is>
      </c>
      <c r="E3778" t="inlineStr">
        <is>
          <t>BRÄCKE</t>
        </is>
      </c>
      <c r="F3778" t="inlineStr">
        <is>
          <t>SCA</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14163-2021</t>
        </is>
      </c>
      <c r="B3779" s="1" t="n">
        <v>44277</v>
      </c>
      <c r="C3779" s="1" t="n">
        <v>45225</v>
      </c>
      <c r="D3779" t="inlineStr">
        <is>
          <t>JÄMTLANDS LÄN</t>
        </is>
      </c>
      <c r="E3779" t="inlineStr">
        <is>
          <t>BERG</t>
        </is>
      </c>
      <c r="G3779" t="n">
        <v>8.1</v>
      </c>
      <c r="H3779" t="n">
        <v>0</v>
      </c>
      <c r="I3779" t="n">
        <v>0</v>
      </c>
      <c r="J3779" t="n">
        <v>0</v>
      </c>
      <c r="K3779" t="n">
        <v>0</v>
      </c>
      <c r="L3779" t="n">
        <v>0</v>
      </c>
      <c r="M3779" t="n">
        <v>0</v>
      </c>
      <c r="N3779" t="n">
        <v>0</v>
      </c>
      <c r="O3779" t="n">
        <v>0</v>
      </c>
      <c r="P3779" t="n">
        <v>0</v>
      </c>
      <c r="Q3779" t="n">
        <v>0</v>
      </c>
      <c r="R3779" s="2" t="inlineStr"/>
    </row>
    <row r="3780" ht="15" customHeight="1">
      <c r="A3780" t="inlineStr">
        <is>
          <t>A 14224-2021</t>
        </is>
      </c>
      <c r="B3780" s="1" t="n">
        <v>44277</v>
      </c>
      <c r="C3780" s="1" t="n">
        <v>45225</v>
      </c>
      <c r="D3780" t="inlineStr">
        <is>
          <t>JÄMTLANDS LÄN</t>
        </is>
      </c>
      <c r="E3780" t="inlineStr">
        <is>
          <t>BERG</t>
        </is>
      </c>
      <c r="G3780" t="n">
        <v>24.9</v>
      </c>
      <c r="H3780" t="n">
        <v>0</v>
      </c>
      <c r="I3780" t="n">
        <v>0</v>
      </c>
      <c r="J3780" t="n">
        <v>0</v>
      </c>
      <c r="K3780" t="n">
        <v>0</v>
      </c>
      <c r="L3780" t="n">
        <v>0</v>
      </c>
      <c r="M3780" t="n">
        <v>0</v>
      </c>
      <c r="N3780" t="n">
        <v>0</v>
      </c>
      <c r="O3780" t="n">
        <v>0</v>
      </c>
      <c r="P3780" t="n">
        <v>0</v>
      </c>
      <c r="Q3780" t="n">
        <v>0</v>
      </c>
      <c r="R3780" s="2" t="inlineStr"/>
    </row>
    <row r="3781" ht="15" customHeight="1">
      <c r="A3781" t="inlineStr">
        <is>
          <t>A 14067-2021</t>
        </is>
      </c>
      <c r="B3781" s="1" t="n">
        <v>44277</v>
      </c>
      <c r="C3781" s="1" t="n">
        <v>45225</v>
      </c>
      <c r="D3781" t="inlineStr">
        <is>
          <t>JÄMTLANDS LÄN</t>
        </is>
      </c>
      <c r="E3781" t="inlineStr">
        <is>
          <t>STRÖMSUND</t>
        </is>
      </c>
      <c r="G3781" t="n">
        <v>27.7</v>
      </c>
      <c r="H3781" t="n">
        <v>0</v>
      </c>
      <c r="I3781" t="n">
        <v>0</v>
      </c>
      <c r="J3781" t="n">
        <v>0</v>
      </c>
      <c r="K3781" t="n">
        <v>0</v>
      </c>
      <c r="L3781" t="n">
        <v>0</v>
      </c>
      <c r="M3781" t="n">
        <v>0</v>
      </c>
      <c r="N3781" t="n">
        <v>0</v>
      </c>
      <c r="O3781" t="n">
        <v>0</v>
      </c>
      <c r="P3781" t="n">
        <v>0</v>
      </c>
      <c r="Q3781" t="n">
        <v>0</v>
      </c>
      <c r="R3781" s="2" t="inlineStr"/>
    </row>
    <row r="3782" ht="15" customHeight="1">
      <c r="A3782" t="inlineStr">
        <is>
          <t>A 14226-2021</t>
        </is>
      </c>
      <c r="B3782" s="1" t="n">
        <v>44277</v>
      </c>
      <c r="C3782" s="1" t="n">
        <v>45225</v>
      </c>
      <c r="D3782" t="inlineStr">
        <is>
          <t>JÄMTLANDS LÄN</t>
        </is>
      </c>
      <c r="E3782" t="inlineStr">
        <is>
          <t>BERG</t>
        </is>
      </c>
      <c r="G3782" t="n">
        <v>23.7</v>
      </c>
      <c r="H3782" t="n">
        <v>0</v>
      </c>
      <c r="I3782" t="n">
        <v>0</v>
      </c>
      <c r="J3782" t="n">
        <v>0</v>
      </c>
      <c r="K3782" t="n">
        <v>0</v>
      </c>
      <c r="L3782" t="n">
        <v>0</v>
      </c>
      <c r="M3782" t="n">
        <v>0</v>
      </c>
      <c r="N3782" t="n">
        <v>0</v>
      </c>
      <c r="O3782" t="n">
        <v>0</v>
      </c>
      <c r="P3782" t="n">
        <v>0</v>
      </c>
      <c r="Q3782" t="n">
        <v>0</v>
      </c>
      <c r="R3782" s="2" t="inlineStr"/>
    </row>
    <row r="3783" ht="15" customHeight="1">
      <c r="A3783" t="inlineStr">
        <is>
          <t>A 14218-2021</t>
        </is>
      </c>
      <c r="B3783" s="1" t="n">
        <v>44277</v>
      </c>
      <c r="C3783" s="1" t="n">
        <v>45225</v>
      </c>
      <c r="D3783" t="inlineStr">
        <is>
          <t>JÄMTLANDS LÄN</t>
        </is>
      </c>
      <c r="E3783" t="inlineStr">
        <is>
          <t>BERG</t>
        </is>
      </c>
      <c r="G3783" t="n">
        <v>19.9</v>
      </c>
      <c r="H3783" t="n">
        <v>0</v>
      </c>
      <c r="I3783" t="n">
        <v>0</v>
      </c>
      <c r="J3783" t="n">
        <v>0</v>
      </c>
      <c r="K3783" t="n">
        <v>0</v>
      </c>
      <c r="L3783" t="n">
        <v>0</v>
      </c>
      <c r="M3783" t="n">
        <v>0</v>
      </c>
      <c r="N3783" t="n">
        <v>0</v>
      </c>
      <c r="O3783" t="n">
        <v>0</v>
      </c>
      <c r="P3783" t="n">
        <v>0</v>
      </c>
      <c r="Q3783" t="n">
        <v>0</v>
      </c>
      <c r="R3783" s="2" t="inlineStr"/>
    </row>
    <row r="3784" ht="15" customHeight="1">
      <c r="A3784" t="inlineStr">
        <is>
          <t>A 14202-2021</t>
        </is>
      </c>
      <c r="B3784" s="1" t="n">
        <v>44278</v>
      </c>
      <c r="C3784" s="1" t="n">
        <v>45225</v>
      </c>
      <c r="D3784" t="inlineStr">
        <is>
          <t>JÄMTLANDS LÄN</t>
        </is>
      </c>
      <c r="E3784" t="inlineStr">
        <is>
          <t>ÅRE</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14167-2021</t>
        </is>
      </c>
      <c r="B3785" s="1" t="n">
        <v>44278</v>
      </c>
      <c r="C3785" s="1" t="n">
        <v>45225</v>
      </c>
      <c r="D3785" t="inlineStr">
        <is>
          <t>JÄMTLANDS LÄN</t>
        </is>
      </c>
      <c r="E3785" t="inlineStr">
        <is>
          <t>KROKOM</t>
        </is>
      </c>
      <c r="G3785" t="n">
        <v>5.4</v>
      </c>
      <c r="H3785" t="n">
        <v>0</v>
      </c>
      <c r="I3785" t="n">
        <v>0</v>
      </c>
      <c r="J3785" t="n">
        <v>0</v>
      </c>
      <c r="K3785" t="n">
        <v>0</v>
      </c>
      <c r="L3785" t="n">
        <v>0</v>
      </c>
      <c r="M3785" t="n">
        <v>0</v>
      </c>
      <c r="N3785" t="n">
        <v>0</v>
      </c>
      <c r="O3785" t="n">
        <v>0</v>
      </c>
      <c r="P3785" t="n">
        <v>0</v>
      </c>
      <c r="Q3785" t="n">
        <v>0</v>
      </c>
      <c r="R3785" s="2" t="inlineStr"/>
    </row>
    <row r="3786" ht="15" customHeight="1">
      <c r="A3786" t="inlineStr">
        <is>
          <t>A 14204-2021</t>
        </is>
      </c>
      <c r="B3786" s="1" t="n">
        <v>44278</v>
      </c>
      <c r="C3786" s="1" t="n">
        <v>45225</v>
      </c>
      <c r="D3786" t="inlineStr">
        <is>
          <t>JÄMTLANDS LÄN</t>
        </is>
      </c>
      <c r="E3786" t="inlineStr">
        <is>
          <t>ÅRE</t>
        </is>
      </c>
      <c r="G3786" t="n">
        <v>24.6</v>
      </c>
      <c r="H3786" t="n">
        <v>0</v>
      </c>
      <c r="I3786" t="n">
        <v>0</v>
      </c>
      <c r="J3786" t="n">
        <v>0</v>
      </c>
      <c r="K3786" t="n">
        <v>0</v>
      </c>
      <c r="L3786" t="n">
        <v>0</v>
      </c>
      <c r="M3786" t="n">
        <v>0</v>
      </c>
      <c r="N3786" t="n">
        <v>0</v>
      </c>
      <c r="O3786" t="n">
        <v>0</v>
      </c>
      <c r="P3786" t="n">
        <v>0</v>
      </c>
      <c r="Q3786" t="n">
        <v>0</v>
      </c>
      <c r="R3786" s="2" t="inlineStr"/>
    </row>
    <row r="3787" ht="15" customHeight="1">
      <c r="A3787" t="inlineStr">
        <is>
          <t>A 14325-2021</t>
        </is>
      </c>
      <c r="B3787" s="1" t="n">
        <v>44278</v>
      </c>
      <c r="C3787" s="1" t="n">
        <v>45225</v>
      </c>
      <c r="D3787" t="inlineStr">
        <is>
          <t>JÄMTLANDS LÄN</t>
        </is>
      </c>
      <c r="E3787" t="inlineStr">
        <is>
          <t>BERG</t>
        </is>
      </c>
      <c r="G3787" t="n">
        <v>27.3</v>
      </c>
      <c r="H3787" t="n">
        <v>0</v>
      </c>
      <c r="I3787" t="n">
        <v>0</v>
      </c>
      <c r="J3787" t="n">
        <v>0</v>
      </c>
      <c r="K3787" t="n">
        <v>0</v>
      </c>
      <c r="L3787" t="n">
        <v>0</v>
      </c>
      <c r="M3787" t="n">
        <v>0</v>
      </c>
      <c r="N3787" t="n">
        <v>0</v>
      </c>
      <c r="O3787" t="n">
        <v>0</v>
      </c>
      <c r="P3787" t="n">
        <v>0</v>
      </c>
      <c r="Q3787" t="n">
        <v>0</v>
      </c>
      <c r="R3787" s="2" t="inlineStr"/>
    </row>
    <row r="3788" ht="15" customHeight="1">
      <c r="A3788" t="inlineStr">
        <is>
          <t>A 14147-2021</t>
        </is>
      </c>
      <c r="B3788" s="1" t="n">
        <v>44278</v>
      </c>
      <c r="C3788" s="1" t="n">
        <v>45225</v>
      </c>
      <c r="D3788" t="inlineStr">
        <is>
          <t>JÄMTLANDS LÄN</t>
        </is>
      </c>
      <c r="E3788" t="inlineStr">
        <is>
          <t>STRÖMSUND</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14591-2021</t>
        </is>
      </c>
      <c r="B3789" s="1" t="n">
        <v>44279</v>
      </c>
      <c r="C3789" s="1" t="n">
        <v>45225</v>
      </c>
      <c r="D3789" t="inlineStr">
        <is>
          <t>JÄMTLANDS LÄN</t>
        </is>
      </c>
      <c r="E3789" t="inlineStr">
        <is>
          <t>KROKOM</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14598-2021</t>
        </is>
      </c>
      <c r="B3790" s="1" t="n">
        <v>44279</v>
      </c>
      <c r="C3790" s="1" t="n">
        <v>45225</v>
      </c>
      <c r="D3790" t="inlineStr">
        <is>
          <t>JÄMTLANDS LÄN</t>
        </is>
      </c>
      <c r="E3790" t="inlineStr">
        <is>
          <t>KROKOM</t>
        </is>
      </c>
      <c r="G3790" t="n">
        <v>25.4</v>
      </c>
      <c r="H3790" t="n">
        <v>0</v>
      </c>
      <c r="I3790" t="n">
        <v>0</v>
      </c>
      <c r="J3790" t="n">
        <v>0</v>
      </c>
      <c r="K3790" t="n">
        <v>0</v>
      </c>
      <c r="L3790" t="n">
        <v>0</v>
      </c>
      <c r="M3790" t="n">
        <v>0</v>
      </c>
      <c r="N3790" t="n">
        <v>0</v>
      </c>
      <c r="O3790" t="n">
        <v>0</v>
      </c>
      <c r="P3790" t="n">
        <v>0</v>
      </c>
      <c r="Q3790" t="n">
        <v>0</v>
      </c>
      <c r="R3790" s="2" t="inlineStr"/>
    </row>
    <row r="3791" ht="15" customHeight="1">
      <c r="A3791" t="inlineStr">
        <is>
          <t>A 14519-2021</t>
        </is>
      </c>
      <c r="B3791" s="1" t="n">
        <v>44279</v>
      </c>
      <c r="C3791" s="1" t="n">
        <v>45225</v>
      </c>
      <c r="D3791" t="inlineStr">
        <is>
          <t>JÄMTLANDS LÄN</t>
        </is>
      </c>
      <c r="E3791" t="inlineStr">
        <is>
          <t>STRÖMSUND</t>
        </is>
      </c>
      <c r="G3791" t="n">
        <v>61.3</v>
      </c>
      <c r="H3791" t="n">
        <v>0</v>
      </c>
      <c r="I3791" t="n">
        <v>0</v>
      </c>
      <c r="J3791" t="n">
        <v>0</v>
      </c>
      <c r="K3791" t="n">
        <v>0</v>
      </c>
      <c r="L3791" t="n">
        <v>0</v>
      </c>
      <c r="M3791" t="n">
        <v>0</v>
      </c>
      <c r="N3791" t="n">
        <v>0</v>
      </c>
      <c r="O3791" t="n">
        <v>0</v>
      </c>
      <c r="P3791" t="n">
        <v>0</v>
      </c>
      <c r="Q3791" t="n">
        <v>0</v>
      </c>
      <c r="R3791" s="2" t="inlineStr"/>
    </row>
    <row r="3792" ht="15" customHeight="1">
      <c r="A3792" t="inlineStr">
        <is>
          <t>A 14593-2021</t>
        </is>
      </c>
      <c r="B3792" s="1" t="n">
        <v>44279</v>
      </c>
      <c r="C3792" s="1" t="n">
        <v>45225</v>
      </c>
      <c r="D3792" t="inlineStr">
        <is>
          <t>JÄMTLANDS LÄN</t>
        </is>
      </c>
      <c r="E3792" t="inlineStr">
        <is>
          <t>KROKOM</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14556-2021</t>
        </is>
      </c>
      <c r="B3793" s="1" t="n">
        <v>44279</v>
      </c>
      <c r="C3793" s="1" t="n">
        <v>45225</v>
      </c>
      <c r="D3793" t="inlineStr">
        <is>
          <t>JÄMTLANDS LÄN</t>
        </is>
      </c>
      <c r="E3793" t="inlineStr">
        <is>
          <t>STRÖMSUND</t>
        </is>
      </c>
      <c r="F3793" t="inlineStr">
        <is>
          <t>SCA</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14592-2021</t>
        </is>
      </c>
      <c r="B3794" s="1" t="n">
        <v>44279</v>
      </c>
      <c r="C3794" s="1" t="n">
        <v>45225</v>
      </c>
      <c r="D3794" t="inlineStr">
        <is>
          <t>JÄMTLANDS LÄN</t>
        </is>
      </c>
      <c r="E3794" t="inlineStr">
        <is>
          <t>KROKOM</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14776-2021</t>
        </is>
      </c>
      <c r="B3795" s="1" t="n">
        <v>44280</v>
      </c>
      <c r="C3795" s="1" t="n">
        <v>45225</v>
      </c>
      <c r="D3795" t="inlineStr">
        <is>
          <t>JÄMTLANDS LÄN</t>
        </is>
      </c>
      <c r="E3795" t="inlineStr">
        <is>
          <t>RAGUNDA</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14798-2021</t>
        </is>
      </c>
      <c r="B3796" s="1" t="n">
        <v>44280</v>
      </c>
      <c r="C3796" s="1" t="n">
        <v>45225</v>
      </c>
      <c r="D3796" t="inlineStr">
        <is>
          <t>JÄMTLANDS LÄN</t>
        </is>
      </c>
      <c r="E3796" t="inlineStr">
        <is>
          <t>HÄRJEDALEN</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14826-2021</t>
        </is>
      </c>
      <c r="B3797" s="1" t="n">
        <v>44280</v>
      </c>
      <c r="C3797" s="1" t="n">
        <v>45225</v>
      </c>
      <c r="D3797" t="inlineStr">
        <is>
          <t>JÄMTLANDS LÄN</t>
        </is>
      </c>
      <c r="E3797" t="inlineStr">
        <is>
          <t>ÅRE</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14790-2021</t>
        </is>
      </c>
      <c r="B3798" s="1" t="n">
        <v>44280</v>
      </c>
      <c r="C3798" s="1" t="n">
        <v>45225</v>
      </c>
      <c r="D3798" t="inlineStr">
        <is>
          <t>JÄMTLANDS LÄN</t>
        </is>
      </c>
      <c r="E3798" t="inlineStr">
        <is>
          <t>RAGUNDA</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14868-2021</t>
        </is>
      </c>
      <c r="B3799" s="1" t="n">
        <v>44280</v>
      </c>
      <c r="C3799" s="1" t="n">
        <v>45225</v>
      </c>
      <c r="D3799" t="inlineStr">
        <is>
          <t>JÄMTLANDS LÄN</t>
        </is>
      </c>
      <c r="E3799" t="inlineStr">
        <is>
          <t>BRÄCKE</t>
        </is>
      </c>
      <c r="F3799" t="inlineStr">
        <is>
          <t>SCA</t>
        </is>
      </c>
      <c r="G3799" t="n">
        <v>10.8</v>
      </c>
      <c r="H3799" t="n">
        <v>0</v>
      </c>
      <c r="I3799" t="n">
        <v>0</v>
      </c>
      <c r="J3799" t="n">
        <v>0</v>
      </c>
      <c r="K3799" t="n">
        <v>0</v>
      </c>
      <c r="L3799" t="n">
        <v>0</v>
      </c>
      <c r="M3799" t="n">
        <v>0</v>
      </c>
      <c r="N3799" t="n">
        <v>0</v>
      </c>
      <c r="O3799" t="n">
        <v>0</v>
      </c>
      <c r="P3799" t="n">
        <v>0</v>
      </c>
      <c r="Q3799" t="n">
        <v>0</v>
      </c>
      <c r="R3799" s="2" t="inlineStr"/>
    </row>
    <row r="3800" ht="15" customHeight="1">
      <c r="A3800" t="inlineStr">
        <is>
          <t>A 15008-2021</t>
        </is>
      </c>
      <c r="B3800" s="1" t="n">
        <v>44281</v>
      </c>
      <c r="C3800" s="1" t="n">
        <v>45225</v>
      </c>
      <c r="D3800" t="inlineStr">
        <is>
          <t>JÄMTLANDS LÄN</t>
        </is>
      </c>
      <c r="E3800" t="inlineStr">
        <is>
          <t>STRÖMSUND</t>
        </is>
      </c>
      <c r="G3800" t="n">
        <v>14.8</v>
      </c>
      <c r="H3800" t="n">
        <v>0</v>
      </c>
      <c r="I3800" t="n">
        <v>0</v>
      </c>
      <c r="J3800" t="n">
        <v>0</v>
      </c>
      <c r="K3800" t="n">
        <v>0</v>
      </c>
      <c r="L3800" t="n">
        <v>0</v>
      </c>
      <c r="M3800" t="n">
        <v>0</v>
      </c>
      <c r="N3800" t="n">
        <v>0</v>
      </c>
      <c r="O3800" t="n">
        <v>0</v>
      </c>
      <c r="P3800" t="n">
        <v>0</v>
      </c>
      <c r="Q3800" t="n">
        <v>0</v>
      </c>
      <c r="R3800" s="2" t="inlineStr"/>
    </row>
    <row r="3801" ht="15" customHeight="1">
      <c r="A3801" t="inlineStr">
        <is>
          <t>A 15102-2021</t>
        </is>
      </c>
      <c r="B3801" s="1" t="n">
        <v>44281</v>
      </c>
      <c r="C3801" s="1" t="n">
        <v>45225</v>
      </c>
      <c r="D3801" t="inlineStr">
        <is>
          <t>JÄMTLANDS LÄN</t>
        </is>
      </c>
      <c r="E3801" t="inlineStr">
        <is>
          <t>RAGUNDA</t>
        </is>
      </c>
      <c r="F3801" t="inlineStr">
        <is>
          <t>SCA</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15118-2021</t>
        </is>
      </c>
      <c r="B3802" s="1" t="n">
        <v>44282</v>
      </c>
      <c r="C3802" s="1" t="n">
        <v>45225</v>
      </c>
      <c r="D3802" t="inlineStr">
        <is>
          <t>JÄMTLANDS LÄN</t>
        </is>
      </c>
      <c r="E3802" t="inlineStr">
        <is>
          <t>STRÖMSUND</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15360-2021</t>
        </is>
      </c>
      <c r="B3803" s="1" t="n">
        <v>44284</v>
      </c>
      <c r="C3803" s="1" t="n">
        <v>45225</v>
      </c>
      <c r="D3803" t="inlineStr">
        <is>
          <t>JÄMTLANDS LÄN</t>
        </is>
      </c>
      <c r="E3803" t="inlineStr">
        <is>
          <t>STRÖMSUND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15425-2021</t>
        </is>
      </c>
      <c r="B3804" s="1" t="n">
        <v>44284</v>
      </c>
      <c r="C3804" s="1" t="n">
        <v>45225</v>
      </c>
      <c r="D3804" t="inlineStr">
        <is>
          <t>JÄMTLANDS LÄN</t>
        </is>
      </c>
      <c r="E3804" t="inlineStr">
        <is>
          <t>KROKOM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15305-2021</t>
        </is>
      </c>
      <c r="B3805" s="1" t="n">
        <v>44284</v>
      </c>
      <c r="C3805" s="1" t="n">
        <v>45225</v>
      </c>
      <c r="D3805" t="inlineStr">
        <is>
          <t>JÄMTLANDS LÄN</t>
        </is>
      </c>
      <c r="E3805" t="inlineStr">
        <is>
          <t>ÅRE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15355-2021</t>
        </is>
      </c>
      <c r="B3806" s="1" t="n">
        <v>44284</v>
      </c>
      <c r="C3806" s="1" t="n">
        <v>45225</v>
      </c>
      <c r="D3806" t="inlineStr">
        <is>
          <t>JÄMTLANDS LÄN</t>
        </is>
      </c>
      <c r="E3806" t="inlineStr">
        <is>
          <t>STRÖMSUND</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15371-2021</t>
        </is>
      </c>
      <c r="B3807" s="1" t="n">
        <v>44284</v>
      </c>
      <c r="C3807" s="1" t="n">
        <v>45225</v>
      </c>
      <c r="D3807" t="inlineStr">
        <is>
          <t>JÄMTLANDS LÄN</t>
        </is>
      </c>
      <c r="E3807" t="inlineStr">
        <is>
          <t>STRÖMSUND</t>
        </is>
      </c>
      <c r="G3807" t="n">
        <v>10.7</v>
      </c>
      <c r="H3807" t="n">
        <v>0</v>
      </c>
      <c r="I3807" t="n">
        <v>0</v>
      </c>
      <c r="J3807" t="n">
        <v>0</v>
      </c>
      <c r="K3807" t="n">
        <v>0</v>
      </c>
      <c r="L3807" t="n">
        <v>0</v>
      </c>
      <c r="M3807" t="n">
        <v>0</v>
      </c>
      <c r="N3807" t="n">
        <v>0</v>
      </c>
      <c r="O3807" t="n">
        <v>0</v>
      </c>
      <c r="P3807" t="n">
        <v>0</v>
      </c>
      <c r="Q3807" t="n">
        <v>0</v>
      </c>
      <c r="R3807" s="2" t="inlineStr"/>
    </row>
    <row r="3808" ht="15" customHeight="1">
      <c r="A3808" t="inlineStr">
        <is>
          <t>A 15452-2021</t>
        </is>
      </c>
      <c r="B3808" s="1" t="n">
        <v>44285</v>
      </c>
      <c r="C3808" s="1" t="n">
        <v>45225</v>
      </c>
      <c r="D3808" t="inlineStr">
        <is>
          <t>JÄMTLANDS LÄN</t>
        </is>
      </c>
      <c r="E3808" t="inlineStr">
        <is>
          <t>KROKOM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15455-2021</t>
        </is>
      </c>
      <c r="B3809" s="1" t="n">
        <v>44285</v>
      </c>
      <c r="C3809" s="1" t="n">
        <v>45225</v>
      </c>
      <c r="D3809" t="inlineStr">
        <is>
          <t>JÄMTLANDS LÄN</t>
        </is>
      </c>
      <c r="E3809" t="inlineStr">
        <is>
          <t>KROKOM</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15549-2021</t>
        </is>
      </c>
      <c r="B3810" s="1" t="n">
        <v>44285</v>
      </c>
      <c r="C3810" s="1" t="n">
        <v>45225</v>
      </c>
      <c r="D3810" t="inlineStr">
        <is>
          <t>JÄMTLANDS LÄN</t>
        </is>
      </c>
      <c r="E3810" t="inlineStr">
        <is>
          <t>KROKOM</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15580-2021</t>
        </is>
      </c>
      <c r="B3811" s="1" t="n">
        <v>44285</v>
      </c>
      <c r="C3811" s="1" t="n">
        <v>45225</v>
      </c>
      <c r="D3811" t="inlineStr">
        <is>
          <t>JÄMTLANDS LÄN</t>
        </is>
      </c>
      <c r="E3811" t="inlineStr">
        <is>
          <t>HÄRJEDALEN</t>
        </is>
      </c>
      <c r="G3811" t="n">
        <v>22.1</v>
      </c>
      <c r="H3811" t="n">
        <v>0</v>
      </c>
      <c r="I3811" t="n">
        <v>0</v>
      </c>
      <c r="J3811" t="n">
        <v>0</v>
      </c>
      <c r="K3811" t="n">
        <v>0</v>
      </c>
      <c r="L3811" t="n">
        <v>0</v>
      </c>
      <c r="M3811" t="n">
        <v>0</v>
      </c>
      <c r="N3811" t="n">
        <v>0</v>
      </c>
      <c r="O3811" t="n">
        <v>0</v>
      </c>
      <c r="P3811" t="n">
        <v>0</v>
      </c>
      <c r="Q3811" t="n">
        <v>0</v>
      </c>
      <c r="R3811" s="2" t="inlineStr"/>
    </row>
    <row r="3812" ht="15" customHeight="1">
      <c r="A3812" t="inlineStr">
        <is>
          <t>A 15594-2021</t>
        </is>
      </c>
      <c r="B3812" s="1" t="n">
        <v>44285</v>
      </c>
      <c r="C3812" s="1" t="n">
        <v>45225</v>
      </c>
      <c r="D3812" t="inlineStr">
        <is>
          <t>JÄMTLANDS LÄN</t>
        </is>
      </c>
      <c r="E3812" t="inlineStr">
        <is>
          <t>HÄRJEDALEN</t>
        </is>
      </c>
      <c r="G3812" t="n">
        <v>28.5</v>
      </c>
      <c r="H3812" t="n">
        <v>0</v>
      </c>
      <c r="I3812" t="n">
        <v>0</v>
      </c>
      <c r="J3812" t="n">
        <v>0</v>
      </c>
      <c r="K3812" t="n">
        <v>0</v>
      </c>
      <c r="L3812" t="n">
        <v>0</v>
      </c>
      <c r="M3812" t="n">
        <v>0</v>
      </c>
      <c r="N3812" t="n">
        <v>0</v>
      </c>
      <c r="O3812" t="n">
        <v>0</v>
      </c>
      <c r="P3812" t="n">
        <v>0</v>
      </c>
      <c r="Q3812" t="n">
        <v>0</v>
      </c>
      <c r="R3812" s="2" t="inlineStr"/>
    </row>
    <row r="3813" ht="15" customHeight="1">
      <c r="A3813" t="inlineStr">
        <is>
          <t>A 15650-2021</t>
        </is>
      </c>
      <c r="B3813" s="1" t="n">
        <v>44285</v>
      </c>
      <c r="C3813" s="1" t="n">
        <v>45225</v>
      </c>
      <c r="D3813" t="inlineStr">
        <is>
          <t>JÄMTLANDS LÄN</t>
        </is>
      </c>
      <c r="E3813" t="inlineStr">
        <is>
          <t>STRÖMSUND</t>
        </is>
      </c>
      <c r="F3813" t="inlineStr">
        <is>
          <t>SCA</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15451-2021</t>
        </is>
      </c>
      <c r="B3814" s="1" t="n">
        <v>44285</v>
      </c>
      <c r="C3814" s="1" t="n">
        <v>45225</v>
      </c>
      <c r="D3814" t="inlineStr">
        <is>
          <t>JÄMTLANDS LÄN</t>
        </is>
      </c>
      <c r="E3814" t="inlineStr">
        <is>
          <t>KROKOM</t>
        </is>
      </c>
      <c r="G3814" t="n">
        <v>9.699999999999999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15585-2021</t>
        </is>
      </c>
      <c r="B3815" s="1" t="n">
        <v>44285</v>
      </c>
      <c r="C3815" s="1" t="n">
        <v>45225</v>
      </c>
      <c r="D3815" t="inlineStr">
        <is>
          <t>JÄMTLANDS LÄN</t>
        </is>
      </c>
      <c r="E3815" t="inlineStr">
        <is>
          <t>HÄRJEDALEN</t>
        </is>
      </c>
      <c r="G3815" t="n">
        <v>21.2</v>
      </c>
      <c r="H3815" t="n">
        <v>0</v>
      </c>
      <c r="I3815" t="n">
        <v>0</v>
      </c>
      <c r="J3815" t="n">
        <v>0</v>
      </c>
      <c r="K3815" t="n">
        <v>0</v>
      </c>
      <c r="L3815" t="n">
        <v>0</v>
      </c>
      <c r="M3815" t="n">
        <v>0</v>
      </c>
      <c r="N3815" t="n">
        <v>0</v>
      </c>
      <c r="O3815" t="n">
        <v>0</v>
      </c>
      <c r="P3815" t="n">
        <v>0</v>
      </c>
      <c r="Q3815" t="n">
        <v>0</v>
      </c>
      <c r="R3815" s="2" t="inlineStr"/>
    </row>
    <row r="3816" ht="15" customHeight="1">
      <c r="A3816" t="inlineStr">
        <is>
          <t>A 15720-2021</t>
        </is>
      </c>
      <c r="B3816" s="1" t="n">
        <v>44286</v>
      </c>
      <c r="C3816" s="1" t="n">
        <v>45225</v>
      </c>
      <c r="D3816" t="inlineStr">
        <is>
          <t>JÄMTLANDS LÄN</t>
        </is>
      </c>
      <c r="E3816" t="inlineStr">
        <is>
          <t>RAGUNDA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15672-2021</t>
        </is>
      </c>
      <c r="B3817" s="1" t="n">
        <v>44286</v>
      </c>
      <c r="C3817" s="1" t="n">
        <v>45225</v>
      </c>
      <c r="D3817" t="inlineStr">
        <is>
          <t>JÄMTLANDS LÄN</t>
        </is>
      </c>
      <c r="E3817" t="inlineStr">
        <is>
          <t>RAGUNDA</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15685-2021</t>
        </is>
      </c>
      <c r="B3818" s="1" t="n">
        <v>44286</v>
      </c>
      <c r="C3818" s="1" t="n">
        <v>45225</v>
      </c>
      <c r="D3818" t="inlineStr">
        <is>
          <t>JÄMTLANDS LÄN</t>
        </is>
      </c>
      <c r="E3818" t="inlineStr">
        <is>
          <t>HÄRJEDALEN</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15681-2021</t>
        </is>
      </c>
      <c r="B3819" s="1" t="n">
        <v>44286</v>
      </c>
      <c r="C3819" s="1" t="n">
        <v>45225</v>
      </c>
      <c r="D3819" t="inlineStr">
        <is>
          <t>JÄMTLANDS LÄN</t>
        </is>
      </c>
      <c r="E3819" t="inlineStr">
        <is>
          <t>HÄRJEDALEN</t>
        </is>
      </c>
      <c r="G3819" t="n">
        <v>9.6</v>
      </c>
      <c r="H3819" t="n">
        <v>0</v>
      </c>
      <c r="I3819" t="n">
        <v>0</v>
      </c>
      <c r="J3819" t="n">
        <v>0</v>
      </c>
      <c r="K3819" t="n">
        <v>0</v>
      </c>
      <c r="L3819" t="n">
        <v>0</v>
      </c>
      <c r="M3819" t="n">
        <v>0</v>
      </c>
      <c r="N3819" t="n">
        <v>0</v>
      </c>
      <c r="O3819" t="n">
        <v>0</v>
      </c>
      <c r="P3819" t="n">
        <v>0</v>
      </c>
      <c r="Q3819" t="n">
        <v>0</v>
      </c>
      <c r="R3819" s="2" t="inlineStr"/>
    </row>
    <row r="3820" ht="15" customHeight="1">
      <c r="A3820" t="inlineStr">
        <is>
          <t>A 15748-2021</t>
        </is>
      </c>
      <c r="B3820" s="1" t="n">
        <v>44286</v>
      </c>
      <c r="C3820" s="1" t="n">
        <v>45225</v>
      </c>
      <c r="D3820" t="inlineStr">
        <is>
          <t>JÄMTLANDS LÄN</t>
        </is>
      </c>
      <c r="E3820" t="inlineStr">
        <is>
          <t>KROKOM</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16002-2021</t>
        </is>
      </c>
      <c r="B3821" s="1" t="n">
        <v>44287</v>
      </c>
      <c r="C3821" s="1" t="n">
        <v>45225</v>
      </c>
      <c r="D3821" t="inlineStr">
        <is>
          <t>JÄMTLANDS LÄN</t>
        </is>
      </c>
      <c r="E3821" t="inlineStr">
        <is>
          <t>RAGUNDA</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16073-2021</t>
        </is>
      </c>
      <c r="B3822" s="1" t="n">
        <v>44287</v>
      </c>
      <c r="C3822" s="1" t="n">
        <v>45225</v>
      </c>
      <c r="D3822" t="inlineStr">
        <is>
          <t>JÄMTLANDS LÄN</t>
        </is>
      </c>
      <c r="E3822" t="inlineStr">
        <is>
          <t>BRÄCKE</t>
        </is>
      </c>
      <c r="F3822" t="inlineStr">
        <is>
          <t>SCA</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16188-2021</t>
        </is>
      </c>
      <c r="B3823" s="1" t="n">
        <v>44287</v>
      </c>
      <c r="C3823" s="1" t="n">
        <v>45225</v>
      </c>
      <c r="D3823" t="inlineStr">
        <is>
          <t>JÄMTLANDS LÄN</t>
        </is>
      </c>
      <c r="E3823" t="inlineStr">
        <is>
          <t>KROKOM</t>
        </is>
      </c>
      <c r="G3823" t="n">
        <v>30.5</v>
      </c>
      <c r="H3823" t="n">
        <v>0</v>
      </c>
      <c r="I3823" t="n">
        <v>0</v>
      </c>
      <c r="J3823" t="n">
        <v>0</v>
      </c>
      <c r="K3823" t="n">
        <v>0</v>
      </c>
      <c r="L3823" t="n">
        <v>0</v>
      </c>
      <c r="M3823" t="n">
        <v>0</v>
      </c>
      <c r="N3823" t="n">
        <v>0</v>
      </c>
      <c r="O3823" t="n">
        <v>0</v>
      </c>
      <c r="P3823" t="n">
        <v>0</v>
      </c>
      <c r="Q3823" t="n">
        <v>0</v>
      </c>
      <c r="R3823" s="2" t="inlineStr"/>
    </row>
    <row r="3824" ht="15" customHeight="1">
      <c r="A3824" t="inlineStr">
        <is>
          <t>A 16117-2021</t>
        </is>
      </c>
      <c r="B3824" s="1" t="n">
        <v>44291</v>
      </c>
      <c r="C3824" s="1" t="n">
        <v>45225</v>
      </c>
      <c r="D3824" t="inlineStr">
        <is>
          <t>JÄMTLANDS LÄN</t>
        </is>
      </c>
      <c r="E3824" t="inlineStr">
        <is>
          <t>BRÄCKE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16128-2021</t>
        </is>
      </c>
      <c r="B3825" s="1" t="n">
        <v>44291</v>
      </c>
      <c r="C3825" s="1" t="n">
        <v>45225</v>
      </c>
      <c r="D3825" t="inlineStr">
        <is>
          <t>JÄMTLANDS LÄN</t>
        </is>
      </c>
      <c r="E3825" t="inlineStr">
        <is>
          <t>STRÖMSUND</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16379-2021</t>
        </is>
      </c>
      <c r="B3826" s="1" t="n">
        <v>44292</v>
      </c>
      <c r="C3826" s="1" t="n">
        <v>45225</v>
      </c>
      <c r="D3826" t="inlineStr">
        <is>
          <t>JÄMTLANDS LÄN</t>
        </is>
      </c>
      <c r="E3826" t="inlineStr">
        <is>
          <t>RAGUNDA</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16242-2021</t>
        </is>
      </c>
      <c r="B3827" s="1" t="n">
        <v>44292</v>
      </c>
      <c r="C3827" s="1" t="n">
        <v>45225</v>
      </c>
      <c r="D3827" t="inlineStr">
        <is>
          <t>JÄMTLANDS LÄN</t>
        </is>
      </c>
      <c r="E3827" t="inlineStr">
        <is>
          <t>KROKOM</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16825-2021</t>
        </is>
      </c>
      <c r="B3828" s="1" t="n">
        <v>44293</v>
      </c>
      <c r="C3828" s="1" t="n">
        <v>45225</v>
      </c>
      <c r="D3828" t="inlineStr">
        <is>
          <t>JÄMTLANDS LÄN</t>
        </is>
      </c>
      <c r="E3828" t="inlineStr">
        <is>
          <t>BERG</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16733-2021</t>
        </is>
      </c>
      <c r="B3829" s="1" t="n">
        <v>44293</v>
      </c>
      <c r="C3829" s="1" t="n">
        <v>45225</v>
      </c>
      <c r="D3829" t="inlineStr">
        <is>
          <t>JÄMTLANDS LÄN</t>
        </is>
      </c>
      <c r="E3829" t="inlineStr">
        <is>
          <t>BRÄCKE</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16822-2021</t>
        </is>
      </c>
      <c r="B3830" s="1" t="n">
        <v>44293</v>
      </c>
      <c r="C3830" s="1" t="n">
        <v>45225</v>
      </c>
      <c r="D3830" t="inlineStr">
        <is>
          <t>JÄMTLANDS LÄN</t>
        </is>
      </c>
      <c r="E3830" t="inlineStr">
        <is>
          <t>BERG</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16831-2021</t>
        </is>
      </c>
      <c r="B3831" s="1" t="n">
        <v>44293</v>
      </c>
      <c r="C3831" s="1" t="n">
        <v>45225</v>
      </c>
      <c r="D3831" t="inlineStr">
        <is>
          <t>JÄMTLANDS LÄN</t>
        </is>
      </c>
      <c r="E3831" t="inlineStr">
        <is>
          <t>BERG</t>
        </is>
      </c>
      <c r="G3831" t="n">
        <v>13.7</v>
      </c>
      <c r="H3831" t="n">
        <v>0</v>
      </c>
      <c r="I3831" t="n">
        <v>0</v>
      </c>
      <c r="J3831" t="n">
        <v>0</v>
      </c>
      <c r="K3831" t="n">
        <v>0</v>
      </c>
      <c r="L3831" t="n">
        <v>0</v>
      </c>
      <c r="M3831" t="n">
        <v>0</v>
      </c>
      <c r="N3831" t="n">
        <v>0</v>
      </c>
      <c r="O3831" t="n">
        <v>0</v>
      </c>
      <c r="P3831" t="n">
        <v>0</v>
      </c>
      <c r="Q3831" t="n">
        <v>0</v>
      </c>
      <c r="R3831" s="2" t="inlineStr"/>
    </row>
    <row r="3832" ht="15" customHeight="1">
      <c r="A3832" t="inlineStr">
        <is>
          <t>A 16723-2021</t>
        </is>
      </c>
      <c r="B3832" s="1" t="n">
        <v>44293</v>
      </c>
      <c r="C3832" s="1" t="n">
        <v>45225</v>
      </c>
      <c r="D3832" t="inlineStr">
        <is>
          <t>JÄMTLANDS LÄN</t>
        </is>
      </c>
      <c r="E3832" t="inlineStr">
        <is>
          <t>BRÄCKE</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16819-2021</t>
        </is>
      </c>
      <c r="B3833" s="1" t="n">
        <v>44293</v>
      </c>
      <c r="C3833" s="1" t="n">
        <v>45225</v>
      </c>
      <c r="D3833" t="inlineStr">
        <is>
          <t>JÄMTLANDS LÄN</t>
        </is>
      </c>
      <c r="E3833" t="inlineStr">
        <is>
          <t>BERG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16828-2021</t>
        </is>
      </c>
      <c r="B3834" s="1" t="n">
        <v>44293</v>
      </c>
      <c r="C3834" s="1" t="n">
        <v>45225</v>
      </c>
      <c r="D3834" t="inlineStr">
        <is>
          <t>JÄMTLANDS LÄN</t>
        </is>
      </c>
      <c r="E3834" t="inlineStr">
        <is>
          <t>BERG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16625-2021</t>
        </is>
      </c>
      <c r="B3835" s="1" t="n">
        <v>44294</v>
      </c>
      <c r="C3835" s="1" t="n">
        <v>45225</v>
      </c>
      <c r="D3835" t="inlineStr">
        <is>
          <t>JÄMTLANDS LÄN</t>
        </is>
      </c>
      <c r="E3835" t="inlineStr">
        <is>
          <t>ÅRE</t>
        </is>
      </c>
      <c r="F3835" t="inlineStr">
        <is>
          <t>Övriga Aktiebolag</t>
        </is>
      </c>
      <c r="G3835" t="n">
        <v>0.1</v>
      </c>
      <c r="H3835" t="n">
        <v>0</v>
      </c>
      <c r="I3835" t="n">
        <v>0</v>
      </c>
      <c r="J3835" t="n">
        <v>0</v>
      </c>
      <c r="K3835" t="n">
        <v>0</v>
      </c>
      <c r="L3835" t="n">
        <v>0</v>
      </c>
      <c r="M3835" t="n">
        <v>0</v>
      </c>
      <c r="N3835" t="n">
        <v>0</v>
      </c>
      <c r="O3835" t="n">
        <v>0</v>
      </c>
      <c r="P3835" t="n">
        <v>0</v>
      </c>
      <c r="Q3835" t="n">
        <v>0</v>
      </c>
      <c r="R3835" s="2" t="inlineStr"/>
    </row>
    <row r="3836" ht="15" customHeight="1">
      <c r="A3836" t="inlineStr">
        <is>
          <t>A 16774-2021</t>
        </is>
      </c>
      <c r="B3836" s="1" t="n">
        <v>44294</v>
      </c>
      <c r="C3836" s="1" t="n">
        <v>45225</v>
      </c>
      <c r="D3836" t="inlineStr">
        <is>
          <t>JÄMTLANDS LÄN</t>
        </is>
      </c>
      <c r="E3836" t="inlineStr">
        <is>
          <t>STRÖMSUND</t>
        </is>
      </c>
      <c r="G3836" t="n">
        <v>10.5</v>
      </c>
      <c r="H3836" t="n">
        <v>0</v>
      </c>
      <c r="I3836" t="n">
        <v>0</v>
      </c>
      <c r="J3836" t="n">
        <v>0</v>
      </c>
      <c r="K3836" t="n">
        <v>0</v>
      </c>
      <c r="L3836" t="n">
        <v>0</v>
      </c>
      <c r="M3836" t="n">
        <v>0</v>
      </c>
      <c r="N3836" t="n">
        <v>0</v>
      </c>
      <c r="O3836" t="n">
        <v>0</v>
      </c>
      <c r="P3836" t="n">
        <v>0</v>
      </c>
      <c r="Q3836" t="n">
        <v>0</v>
      </c>
      <c r="R3836" s="2" t="inlineStr"/>
    </row>
    <row r="3837" ht="15" customHeight="1">
      <c r="A3837" t="inlineStr">
        <is>
          <t>A 16619-2021</t>
        </is>
      </c>
      <c r="B3837" s="1" t="n">
        <v>44294</v>
      </c>
      <c r="C3837" s="1" t="n">
        <v>45225</v>
      </c>
      <c r="D3837" t="inlineStr">
        <is>
          <t>JÄMTLANDS LÄN</t>
        </is>
      </c>
      <c r="E3837" t="inlineStr">
        <is>
          <t>BRÄCKE</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17173-2021</t>
        </is>
      </c>
      <c r="B3838" s="1" t="n">
        <v>44295</v>
      </c>
      <c r="C3838" s="1" t="n">
        <v>45225</v>
      </c>
      <c r="D3838" t="inlineStr">
        <is>
          <t>JÄMTLANDS LÄN</t>
        </is>
      </c>
      <c r="E3838" t="inlineStr">
        <is>
          <t>BRÄCKE</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15659-2021</t>
        </is>
      </c>
      <c r="B3839" s="1" t="n">
        <v>44298</v>
      </c>
      <c r="C3839" s="1" t="n">
        <v>45225</v>
      </c>
      <c r="D3839" t="inlineStr">
        <is>
          <t>JÄMTLANDS LÄN</t>
        </is>
      </c>
      <c r="E3839" t="inlineStr">
        <is>
          <t>ÖSTERSUND</t>
        </is>
      </c>
      <c r="G3839" t="n">
        <v>13.3</v>
      </c>
      <c r="H3839" t="n">
        <v>0</v>
      </c>
      <c r="I3839" t="n">
        <v>0</v>
      </c>
      <c r="J3839" t="n">
        <v>0</v>
      </c>
      <c r="K3839" t="n">
        <v>0</v>
      </c>
      <c r="L3839" t="n">
        <v>0</v>
      </c>
      <c r="M3839" t="n">
        <v>0</v>
      </c>
      <c r="N3839" t="n">
        <v>0</v>
      </c>
      <c r="O3839" t="n">
        <v>0</v>
      </c>
      <c r="P3839" t="n">
        <v>0</v>
      </c>
      <c r="Q3839" t="n">
        <v>0</v>
      </c>
      <c r="R3839" s="2" t="inlineStr"/>
    </row>
    <row r="3840" ht="15" customHeight="1">
      <c r="A3840" t="inlineStr">
        <is>
          <t>A 17315-2021</t>
        </is>
      </c>
      <c r="B3840" s="1" t="n">
        <v>44298</v>
      </c>
      <c r="C3840" s="1" t="n">
        <v>45225</v>
      </c>
      <c r="D3840" t="inlineStr">
        <is>
          <t>JÄMTLANDS LÄN</t>
        </is>
      </c>
      <c r="E3840" t="inlineStr">
        <is>
          <t>RAGUNDA</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17362-2021</t>
        </is>
      </c>
      <c r="B3841" s="1" t="n">
        <v>44298</v>
      </c>
      <c r="C3841" s="1" t="n">
        <v>45225</v>
      </c>
      <c r="D3841" t="inlineStr">
        <is>
          <t>JÄMTLANDS LÄN</t>
        </is>
      </c>
      <c r="E3841" t="inlineStr">
        <is>
          <t>ÖSTERSUND</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17187-2021</t>
        </is>
      </c>
      <c r="B3842" s="1" t="n">
        <v>44298</v>
      </c>
      <c r="C3842" s="1" t="n">
        <v>45225</v>
      </c>
      <c r="D3842" t="inlineStr">
        <is>
          <t>JÄMTLANDS LÄN</t>
        </is>
      </c>
      <c r="E3842" t="inlineStr">
        <is>
          <t>HÄRJEDALEN</t>
        </is>
      </c>
      <c r="G3842" t="n">
        <v>20.1</v>
      </c>
      <c r="H3842" t="n">
        <v>0</v>
      </c>
      <c r="I3842" t="n">
        <v>0</v>
      </c>
      <c r="J3842" t="n">
        <v>0</v>
      </c>
      <c r="K3842" t="n">
        <v>0</v>
      </c>
      <c r="L3842" t="n">
        <v>0</v>
      </c>
      <c r="M3842" t="n">
        <v>0</v>
      </c>
      <c r="N3842" t="n">
        <v>0</v>
      </c>
      <c r="O3842" t="n">
        <v>0</v>
      </c>
      <c r="P3842" t="n">
        <v>0</v>
      </c>
      <c r="Q3842" t="n">
        <v>0</v>
      </c>
      <c r="R3842" s="2" t="inlineStr"/>
    </row>
    <row r="3843" ht="15" customHeight="1">
      <c r="A3843" t="inlineStr">
        <is>
          <t>A 17599-2021</t>
        </is>
      </c>
      <c r="B3843" s="1" t="n">
        <v>44299</v>
      </c>
      <c r="C3843" s="1" t="n">
        <v>45225</v>
      </c>
      <c r="D3843" t="inlineStr">
        <is>
          <t>JÄMTLANDS LÄN</t>
        </is>
      </c>
      <c r="E3843" t="inlineStr">
        <is>
          <t>KROKOM</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17596-2021</t>
        </is>
      </c>
      <c r="B3844" s="1" t="n">
        <v>44299</v>
      </c>
      <c r="C3844" s="1" t="n">
        <v>45225</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17598-2021</t>
        </is>
      </c>
      <c r="B3845" s="1" t="n">
        <v>44299</v>
      </c>
      <c r="C3845" s="1" t="n">
        <v>45225</v>
      </c>
      <c r="D3845" t="inlineStr">
        <is>
          <t>JÄMTLANDS LÄN</t>
        </is>
      </c>
      <c r="E3845" t="inlineStr">
        <is>
          <t>RAGUNDA</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17726-2021</t>
        </is>
      </c>
      <c r="B3846" s="1" t="n">
        <v>44300</v>
      </c>
      <c r="C3846" s="1" t="n">
        <v>45225</v>
      </c>
      <c r="D3846" t="inlineStr">
        <is>
          <t>JÄMTLANDS LÄN</t>
        </is>
      </c>
      <c r="E3846" t="inlineStr">
        <is>
          <t>KROKOM</t>
        </is>
      </c>
      <c r="G3846" t="n">
        <v>30.7</v>
      </c>
      <c r="H3846" t="n">
        <v>0</v>
      </c>
      <c r="I3846" t="n">
        <v>0</v>
      </c>
      <c r="J3846" t="n">
        <v>0</v>
      </c>
      <c r="K3846" t="n">
        <v>0</v>
      </c>
      <c r="L3846" t="n">
        <v>0</v>
      </c>
      <c r="M3846" t="n">
        <v>0</v>
      </c>
      <c r="N3846" t="n">
        <v>0</v>
      </c>
      <c r="O3846" t="n">
        <v>0</v>
      </c>
      <c r="P3846" t="n">
        <v>0</v>
      </c>
      <c r="Q3846" t="n">
        <v>0</v>
      </c>
      <c r="R3846" s="2" t="inlineStr"/>
    </row>
    <row r="3847" ht="15" customHeight="1">
      <c r="A3847" t="inlineStr">
        <is>
          <t>A 17705-2021</t>
        </is>
      </c>
      <c r="B3847" s="1" t="n">
        <v>44300</v>
      </c>
      <c r="C3847" s="1" t="n">
        <v>45225</v>
      </c>
      <c r="D3847" t="inlineStr">
        <is>
          <t>JÄMTLANDS LÄN</t>
        </is>
      </c>
      <c r="E3847" t="inlineStr">
        <is>
          <t>HÄRJEDALEN</t>
        </is>
      </c>
      <c r="G3847" t="n">
        <v>5.2</v>
      </c>
      <c r="H3847" t="n">
        <v>0</v>
      </c>
      <c r="I3847" t="n">
        <v>0</v>
      </c>
      <c r="J3847" t="n">
        <v>0</v>
      </c>
      <c r="K3847" t="n">
        <v>0</v>
      </c>
      <c r="L3847" t="n">
        <v>0</v>
      </c>
      <c r="M3847" t="n">
        <v>0</v>
      </c>
      <c r="N3847" t="n">
        <v>0</v>
      </c>
      <c r="O3847" t="n">
        <v>0</v>
      </c>
      <c r="P3847" t="n">
        <v>0</v>
      </c>
      <c r="Q3847" t="n">
        <v>0</v>
      </c>
      <c r="R3847" s="2" t="inlineStr"/>
    </row>
    <row r="3848" ht="15" customHeight="1">
      <c r="A3848" t="inlineStr">
        <is>
          <t>A 17857-2021</t>
        </is>
      </c>
      <c r="B3848" s="1" t="n">
        <v>44300</v>
      </c>
      <c r="C3848" s="1" t="n">
        <v>45225</v>
      </c>
      <c r="D3848" t="inlineStr">
        <is>
          <t>JÄMTLANDS LÄN</t>
        </is>
      </c>
      <c r="E3848" t="inlineStr">
        <is>
          <t>STRÖMSUND</t>
        </is>
      </c>
      <c r="F3848" t="inlineStr">
        <is>
          <t>SCA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17883-2021</t>
        </is>
      </c>
      <c r="B3849" s="1" t="n">
        <v>44301</v>
      </c>
      <c r="C3849" s="1" t="n">
        <v>45225</v>
      </c>
      <c r="D3849" t="inlineStr">
        <is>
          <t>JÄMTLANDS LÄN</t>
        </is>
      </c>
      <c r="E3849" t="inlineStr">
        <is>
          <t>ÅRE</t>
        </is>
      </c>
      <c r="F3849" t="inlineStr">
        <is>
          <t>Övriga Aktiebolag</t>
        </is>
      </c>
      <c r="G3849" t="n">
        <v>6.7</v>
      </c>
      <c r="H3849" t="n">
        <v>0</v>
      </c>
      <c r="I3849" t="n">
        <v>0</v>
      </c>
      <c r="J3849" t="n">
        <v>0</v>
      </c>
      <c r="K3849" t="n">
        <v>0</v>
      </c>
      <c r="L3849" t="n">
        <v>0</v>
      </c>
      <c r="M3849" t="n">
        <v>0</v>
      </c>
      <c r="N3849" t="n">
        <v>0</v>
      </c>
      <c r="O3849" t="n">
        <v>0</v>
      </c>
      <c r="P3849" t="n">
        <v>0</v>
      </c>
      <c r="Q3849" t="n">
        <v>0</v>
      </c>
      <c r="R3849" s="2" t="inlineStr"/>
    </row>
    <row r="3850" ht="15" customHeight="1">
      <c r="A3850" t="inlineStr">
        <is>
          <t>A 17933-2021</t>
        </is>
      </c>
      <c r="B3850" s="1" t="n">
        <v>44301</v>
      </c>
      <c r="C3850" s="1" t="n">
        <v>45225</v>
      </c>
      <c r="D3850" t="inlineStr">
        <is>
          <t>JÄMTLANDS LÄN</t>
        </is>
      </c>
      <c r="E3850" t="inlineStr">
        <is>
          <t>STRÖMSUND</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18006-2021</t>
        </is>
      </c>
      <c r="B3851" s="1" t="n">
        <v>44301</v>
      </c>
      <c r="C3851" s="1" t="n">
        <v>45225</v>
      </c>
      <c r="D3851" t="inlineStr">
        <is>
          <t>JÄMTLANDS LÄN</t>
        </is>
      </c>
      <c r="E3851" t="inlineStr">
        <is>
          <t>BRÄCKE</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18220-2021</t>
        </is>
      </c>
      <c r="B3852" s="1" t="n">
        <v>44302</v>
      </c>
      <c r="C3852" s="1" t="n">
        <v>45225</v>
      </c>
      <c r="D3852" t="inlineStr">
        <is>
          <t>JÄMTLANDS LÄN</t>
        </is>
      </c>
      <c r="E3852" t="inlineStr">
        <is>
          <t>STRÖMSUND</t>
        </is>
      </c>
      <c r="F3852" t="inlineStr">
        <is>
          <t>SCA</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18389-2021</t>
        </is>
      </c>
      <c r="B3853" s="1" t="n">
        <v>44305</v>
      </c>
      <c r="C3853" s="1" t="n">
        <v>45225</v>
      </c>
      <c r="D3853" t="inlineStr">
        <is>
          <t>JÄMTLANDS LÄN</t>
        </is>
      </c>
      <c r="E3853" t="inlineStr">
        <is>
          <t>HÄRJEDALEN</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18374-2021</t>
        </is>
      </c>
      <c r="B3854" s="1" t="n">
        <v>44305</v>
      </c>
      <c r="C3854" s="1" t="n">
        <v>45225</v>
      </c>
      <c r="D3854" t="inlineStr">
        <is>
          <t>JÄMTLANDS LÄN</t>
        </is>
      </c>
      <c r="E3854" t="inlineStr">
        <is>
          <t>ÅRE</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18531-2021</t>
        </is>
      </c>
      <c r="B3855" s="1" t="n">
        <v>44306</v>
      </c>
      <c r="C3855" s="1" t="n">
        <v>45225</v>
      </c>
      <c r="D3855" t="inlineStr">
        <is>
          <t>JÄMTLANDS LÄN</t>
        </is>
      </c>
      <c r="E3855" t="inlineStr">
        <is>
          <t>ÅRE</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18544-2021</t>
        </is>
      </c>
      <c r="B3856" s="1" t="n">
        <v>44306</v>
      </c>
      <c r="C3856" s="1" t="n">
        <v>45225</v>
      </c>
      <c r="D3856" t="inlineStr">
        <is>
          <t>JÄMTLANDS LÄN</t>
        </is>
      </c>
      <c r="E3856" t="inlineStr">
        <is>
          <t>KROKOM</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18792-2021</t>
        </is>
      </c>
      <c r="B3857" s="1" t="n">
        <v>44307</v>
      </c>
      <c r="C3857" s="1" t="n">
        <v>45225</v>
      </c>
      <c r="D3857" t="inlineStr">
        <is>
          <t>JÄMTLANDS LÄN</t>
        </is>
      </c>
      <c r="E3857" t="inlineStr">
        <is>
          <t>ÅRE</t>
        </is>
      </c>
      <c r="G3857" t="n">
        <v>16.6</v>
      </c>
      <c r="H3857" t="n">
        <v>0</v>
      </c>
      <c r="I3857" t="n">
        <v>0</v>
      </c>
      <c r="J3857" t="n">
        <v>0</v>
      </c>
      <c r="K3857" t="n">
        <v>0</v>
      </c>
      <c r="L3857" t="n">
        <v>0</v>
      </c>
      <c r="M3857" t="n">
        <v>0</v>
      </c>
      <c r="N3857" t="n">
        <v>0</v>
      </c>
      <c r="O3857" t="n">
        <v>0</v>
      </c>
      <c r="P3857" t="n">
        <v>0</v>
      </c>
      <c r="Q3857" t="n">
        <v>0</v>
      </c>
      <c r="R3857" s="2" t="inlineStr"/>
    </row>
    <row r="3858" ht="15" customHeight="1">
      <c r="A3858" t="inlineStr">
        <is>
          <t>A 18775-2021</t>
        </is>
      </c>
      <c r="B3858" s="1" t="n">
        <v>44307</v>
      </c>
      <c r="C3858" s="1" t="n">
        <v>45225</v>
      </c>
      <c r="D3858" t="inlineStr">
        <is>
          <t>JÄMTLANDS LÄN</t>
        </is>
      </c>
      <c r="E3858" t="inlineStr">
        <is>
          <t>STRÖMSUND</t>
        </is>
      </c>
      <c r="G3858" t="n">
        <v>39.7</v>
      </c>
      <c r="H3858" t="n">
        <v>0</v>
      </c>
      <c r="I3858" t="n">
        <v>0</v>
      </c>
      <c r="J3858" t="n">
        <v>0</v>
      </c>
      <c r="K3858" t="n">
        <v>0</v>
      </c>
      <c r="L3858" t="n">
        <v>0</v>
      </c>
      <c r="M3858" t="n">
        <v>0</v>
      </c>
      <c r="N3858" t="n">
        <v>0</v>
      </c>
      <c r="O3858" t="n">
        <v>0</v>
      </c>
      <c r="P3858" t="n">
        <v>0</v>
      </c>
      <c r="Q3858" t="n">
        <v>0</v>
      </c>
      <c r="R3858" s="2" t="inlineStr"/>
    </row>
    <row r="3859" ht="15" customHeight="1">
      <c r="A3859" t="inlineStr">
        <is>
          <t>A 19088-2021</t>
        </is>
      </c>
      <c r="B3859" s="1" t="n">
        <v>44308</v>
      </c>
      <c r="C3859" s="1" t="n">
        <v>45225</v>
      </c>
      <c r="D3859" t="inlineStr">
        <is>
          <t>JÄMTLANDS LÄN</t>
        </is>
      </c>
      <c r="E3859" t="inlineStr">
        <is>
          <t>BRÄCKE</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19615-2021</t>
        </is>
      </c>
      <c r="B3860" s="1" t="n">
        <v>44308</v>
      </c>
      <c r="C3860" s="1" t="n">
        <v>45225</v>
      </c>
      <c r="D3860" t="inlineStr">
        <is>
          <t>JÄMTLANDS LÄN</t>
        </is>
      </c>
      <c r="E3860" t="inlineStr">
        <is>
          <t>RAGUNDA</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19600-2021</t>
        </is>
      </c>
      <c r="B3861" s="1" t="n">
        <v>44308</v>
      </c>
      <c r="C3861" s="1" t="n">
        <v>45225</v>
      </c>
      <c r="D3861" t="inlineStr">
        <is>
          <t>JÄMTLANDS LÄN</t>
        </is>
      </c>
      <c r="E3861" t="inlineStr">
        <is>
          <t>RAGUNDA</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19595-2021</t>
        </is>
      </c>
      <c r="B3862" s="1" t="n">
        <v>44308</v>
      </c>
      <c r="C3862" s="1" t="n">
        <v>45225</v>
      </c>
      <c r="D3862" t="inlineStr">
        <is>
          <t>JÄMTLANDS LÄN</t>
        </is>
      </c>
      <c r="E3862" t="inlineStr">
        <is>
          <t>RAGUNDA</t>
        </is>
      </c>
      <c r="G3862" t="n">
        <v>5.4</v>
      </c>
      <c r="H3862" t="n">
        <v>0</v>
      </c>
      <c r="I3862" t="n">
        <v>0</v>
      </c>
      <c r="J3862" t="n">
        <v>0</v>
      </c>
      <c r="K3862" t="n">
        <v>0</v>
      </c>
      <c r="L3862" t="n">
        <v>0</v>
      </c>
      <c r="M3862" t="n">
        <v>0</v>
      </c>
      <c r="N3862" t="n">
        <v>0</v>
      </c>
      <c r="O3862" t="n">
        <v>0</v>
      </c>
      <c r="P3862" t="n">
        <v>0</v>
      </c>
      <c r="Q3862" t="n">
        <v>0</v>
      </c>
      <c r="R3862" s="2" t="inlineStr"/>
    </row>
    <row r="3863" ht="15" customHeight="1">
      <c r="A3863" t="inlineStr">
        <is>
          <t>A 19612-2021</t>
        </is>
      </c>
      <c r="B3863" s="1" t="n">
        <v>44308</v>
      </c>
      <c r="C3863" s="1" t="n">
        <v>45225</v>
      </c>
      <c r="D3863" t="inlineStr">
        <is>
          <t>JÄMTLANDS LÄN</t>
        </is>
      </c>
      <c r="E3863" t="inlineStr">
        <is>
          <t>RAGUNDA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19275-2021</t>
        </is>
      </c>
      <c r="B3864" s="1" t="n">
        <v>44309</v>
      </c>
      <c r="C3864" s="1" t="n">
        <v>45225</v>
      </c>
      <c r="D3864" t="inlineStr">
        <is>
          <t>JÄMTLANDS LÄN</t>
        </is>
      </c>
      <c r="E3864" t="inlineStr">
        <is>
          <t>ÅRE</t>
        </is>
      </c>
      <c r="G3864" t="n">
        <v>16.4</v>
      </c>
      <c r="H3864" t="n">
        <v>0</v>
      </c>
      <c r="I3864" t="n">
        <v>0</v>
      </c>
      <c r="J3864" t="n">
        <v>0</v>
      </c>
      <c r="K3864" t="n">
        <v>0</v>
      </c>
      <c r="L3864" t="n">
        <v>0</v>
      </c>
      <c r="M3864" t="n">
        <v>0</v>
      </c>
      <c r="N3864" t="n">
        <v>0</v>
      </c>
      <c r="O3864" t="n">
        <v>0</v>
      </c>
      <c r="P3864" t="n">
        <v>0</v>
      </c>
      <c r="Q3864" t="n">
        <v>0</v>
      </c>
      <c r="R3864" s="2" t="inlineStr"/>
    </row>
    <row r="3865" ht="15" customHeight="1">
      <c r="A3865" t="inlineStr">
        <is>
          <t>A 19567-2021</t>
        </is>
      </c>
      <c r="B3865" s="1" t="n">
        <v>44312</v>
      </c>
      <c r="C3865" s="1" t="n">
        <v>45225</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19958-2021</t>
        </is>
      </c>
      <c r="B3866" s="1" t="n">
        <v>44312</v>
      </c>
      <c r="C3866" s="1" t="n">
        <v>45225</v>
      </c>
      <c r="D3866" t="inlineStr">
        <is>
          <t>JÄMTLANDS LÄN</t>
        </is>
      </c>
      <c r="E3866" t="inlineStr">
        <is>
          <t>HÄRJEDALEN</t>
        </is>
      </c>
      <c r="G3866" t="n">
        <v>10.7</v>
      </c>
      <c r="H3866" t="n">
        <v>0</v>
      </c>
      <c r="I3866" t="n">
        <v>0</v>
      </c>
      <c r="J3866" t="n">
        <v>0</v>
      </c>
      <c r="K3866" t="n">
        <v>0</v>
      </c>
      <c r="L3866" t="n">
        <v>0</v>
      </c>
      <c r="M3866" t="n">
        <v>0</v>
      </c>
      <c r="N3866" t="n">
        <v>0</v>
      </c>
      <c r="O3866" t="n">
        <v>0</v>
      </c>
      <c r="P3866" t="n">
        <v>0</v>
      </c>
      <c r="Q3866" t="n">
        <v>0</v>
      </c>
      <c r="R3866" s="2" t="inlineStr"/>
    </row>
    <row r="3867" ht="15" customHeight="1">
      <c r="A3867" t="inlineStr">
        <is>
          <t>A 20413-2021</t>
        </is>
      </c>
      <c r="B3867" s="1" t="n">
        <v>44312</v>
      </c>
      <c r="C3867" s="1" t="n">
        <v>45225</v>
      </c>
      <c r="D3867" t="inlineStr">
        <is>
          <t>JÄMTLANDS LÄN</t>
        </is>
      </c>
      <c r="E3867" t="inlineStr">
        <is>
          <t>STRÖMSUND</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19556-2021</t>
        </is>
      </c>
      <c r="B3868" s="1" t="n">
        <v>44312</v>
      </c>
      <c r="C3868" s="1" t="n">
        <v>45225</v>
      </c>
      <c r="D3868" t="inlineStr">
        <is>
          <t>JÄMTLANDS LÄN</t>
        </is>
      </c>
      <c r="E3868" t="inlineStr">
        <is>
          <t>STRÖMSUND</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19955-2021</t>
        </is>
      </c>
      <c r="B3869" s="1" t="n">
        <v>44312</v>
      </c>
      <c r="C3869" s="1" t="n">
        <v>45225</v>
      </c>
      <c r="D3869" t="inlineStr">
        <is>
          <t>JÄMTLANDS LÄN</t>
        </is>
      </c>
      <c r="E3869" t="inlineStr">
        <is>
          <t>HÄRJEDALEN</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20405-2021</t>
        </is>
      </c>
      <c r="B3870" s="1" t="n">
        <v>44312</v>
      </c>
      <c r="C3870" s="1" t="n">
        <v>45225</v>
      </c>
      <c r="D3870" t="inlineStr">
        <is>
          <t>JÄMTLANDS LÄN</t>
        </is>
      </c>
      <c r="E3870" t="inlineStr">
        <is>
          <t>KROKOM</t>
        </is>
      </c>
      <c r="G3870" t="n">
        <v>7.1</v>
      </c>
      <c r="H3870" t="n">
        <v>0</v>
      </c>
      <c r="I3870" t="n">
        <v>0</v>
      </c>
      <c r="J3870" t="n">
        <v>0</v>
      </c>
      <c r="K3870" t="n">
        <v>0</v>
      </c>
      <c r="L3870" t="n">
        <v>0</v>
      </c>
      <c r="M3870" t="n">
        <v>0</v>
      </c>
      <c r="N3870" t="n">
        <v>0</v>
      </c>
      <c r="O3870" t="n">
        <v>0</v>
      </c>
      <c r="P3870" t="n">
        <v>0</v>
      </c>
      <c r="Q3870" t="n">
        <v>0</v>
      </c>
      <c r="R3870" s="2" t="inlineStr"/>
    </row>
    <row r="3871" ht="15" customHeight="1">
      <c r="A3871" t="inlineStr">
        <is>
          <t>A 19572-2021</t>
        </is>
      </c>
      <c r="B3871" s="1" t="n">
        <v>44312</v>
      </c>
      <c r="C3871" s="1" t="n">
        <v>45225</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19962-2021</t>
        </is>
      </c>
      <c r="B3872" s="1" t="n">
        <v>44312</v>
      </c>
      <c r="C3872" s="1" t="n">
        <v>45225</v>
      </c>
      <c r="D3872" t="inlineStr">
        <is>
          <t>JÄMTLANDS LÄN</t>
        </is>
      </c>
      <c r="E3872" t="inlineStr">
        <is>
          <t>HÄRJEDALEN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19726-2021</t>
        </is>
      </c>
      <c r="B3873" s="1" t="n">
        <v>44312</v>
      </c>
      <c r="C3873" s="1" t="n">
        <v>45225</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19984-2021</t>
        </is>
      </c>
      <c r="B3874" s="1" t="n">
        <v>44313</v>
      </c>
      <c r="C3874" s="1" t="n">
        <v>45225</v>
      </c>
      <c r="D3874" t="inlineStr">
        <is>
          <t>JÄMTLANDS LÄN</t>
        </is>
      </c>
      <c r="E3874" t="inlineStr">
        <is>
          <t>KROKOM</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20295-2021</t>
        </is>
      </c>
      <c r="B3875" s="1" t="n">
        <v>44314</v>
      </c>
      <c r="C3875" s="1" t="n">
        <v>45225</v>
      </c>
      <c r="D3875" t="inlineStr">
        <is>
          <t>JÄMTLANDS LÄN</t>
        </is>
      </c>
      <c r="E3875" t="inlineStr">
        <is>
          <t>STRÖMSUND</t>
        </is>
      </c>
      <c r="F3875" t="inlineStr">
        <is>
          <t>SCA</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21593-2021</t>
        </is>
      </c>
      <c r="B3876" s="1" t="n">
        <v>44314</v>
      </c>
      <c r="C3876" s="1" t="n">
        <v>45225</v>
      </c>
      <c r="D3876" t="inlineStr">
        <is>
          <t>JÄMTLANDS LÄN</t>
        </is>
      </c>
      <c r="E3876" t="inlineStr">
        <is>
          <t>HÄRJEDALEN</t>
        </is>
      </c>
      <c r="G3876" t="n">
        <v>7.7</v>
      </c>
      <c r="H3876" t="n">
        <v>0</v>
      </c>
      <c r="I3876" t="n">
        <v>0</v>
      </c>
      <c r="J3876" t="n">
        <v>0</v>
      </c>
      <c r="K3876" t="n">
        <v>0</v>
      </c>
      <c r="L3876" t="n">
        <v>0</v>
      </c>
      <c r="M3876" t="n">
        <v>0</v>
      </c>
      <c r="N3876" t="n">
        <v>0</v>
      </c>
      <c r="O3876" t="n">
        <v>0</v>
      </c>
      <c r="P3876" t="n">
        <v>0</v>
      </c>
      <c r="Q3876" t="n">
        <v>0</v>
      </c>
      <c r="R3876" s="2" t="inlineStr"/>
    </row>
    <row r="3877" ht="15" customHeight="1">
      <c r="A3877" t="inlineStr">
        <is>
          <t>A 20290-2021</t>
        </is>
      </c>
      <c r="B3877" s="1" t="n">
        <v>44314</v>
      </c>
      <c r="C3877" s="1" t="n">
        <v>45225</v>
      </c>
      <c r="D3877" t="inlineStr">
        <is>
          <t>JÄMTLANDS LÄN</t>
        </is>
      </c>
      <c r="E3877" t="inlineStr">
        <is>
          <t>ÖSTERSUND</t>
        </is>
      </c>
      <c r="F3877" t="inlineStr">
        <is>
          <t>SCA</t>
        </is>
      </c>
      <c r="G3877" t="n">
        <v>8.1</v>
      </c>
      <c r="H3877" t="n">
        <v>0</v>
      </c>
      <c r="I3877" t="n">
        <v>0</v>
      </c>
      <c r="J3877" t="n">
        <v>0</v>
      </c>
      <c r="K3877" t="n">
        <v>0</v>
      </c>
      <c r="L3877" t="n">
        <v>0</v>
      </c>
      <c r="M3877" t="n">
        <v>0</v>
      </c>
      <c r="N3877" t="n">
        <v>0</v>
      </c>
      <c r="O3877" t="n">
        <v>0</v>
      </c>
      <c r="P3877" t="n">
        <v>0</v>
      </c>
      <c r="Q3877" t="n">
        <v>0</v>
      </c>
      <c r="R3877" s="2" t="inlineStr"/>
    </row>
    <row r="3878" ht="15" customHeight="1">
      <c r="A3878" t="inlineStr">
        <is>
          <t>A 21596-2021</t>
        </is>
      </c>
      <c r="B3878" s="1" t="n">
        <v>44314</v>
      </c>
      <c r="C3878" s="1" t="n">
        <v>45225</v>
      </c>
      <c r="D3878" t="inlineStr">
        <is>
          <t>JÄMTLANDS LÄN</t>
        </is>
      </c>
      <c r="E3878" t="inlineStr">
        <is>
          <t>HÄRJEDALEN</t>
        </is>
      </c>
      <c r="G3878" t="n">
        <v>18.2</v>
      </c>
      <c r="H3878" t="n">
        <v>0</v>
      </c>
      <c r="I3878" t="n">
        <v>0</v>
      </c>
      <c r="J3878" t="n">
        <v>0</v>
      </c>
      <c r="K3878" t="n">
        <v>0</v>
      </c>
      <c r="L3878" t="n">
        <v>0</v>
      </c>
      <c r="M3878" t="n">
        <v>0</v>
      </c>
      <c r="N3878" t="n">
        <v>0</v>
      </c>
      <c r="O3878" t="n">
        <v>0</v>
      </c>
      <c r="P3878" t="n">
        <v>0</v>
      </c>
      <c r="Q3878" t="n">
        <v>0</v>
      </c>
      <c r="R3878" s="2" t="inlineStr"/>
    </row>
    <row r="3879" ht="15" customHeight="1">
      <c r="A3879" t="inlineStr">
        <is>
          <t>A 20548-2021</t>
        </is>
      </c>
      <c r="B3879" s="1" t="n">
        <v>44315</v>
      </c>
      <c r="C3879" s="1" t="n">
        <v>45225</v>
      </c>
      <c r="D3879" t="inlineStr">
        <is>
          <t>JÄMTLANDS LÄN</t>
        </is>
      </c>
      <c r="E3879" t="inlineStr">
        <is>
          <t>RAGUNDA</t>
        </is>
      </c>
      <c r="F3879" t="inlineStr">
        <is>
          <t>SCA</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21000-2021</t>
        </is>
      </c>
      <c r="B3880" s="1" t="n">
        <v>44316</v>
      </c>
      <c r="C3880" s="1" t="n">
        <v>45225</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21703-2021</t>
        </is>
      </c>
      <c r="B3881" s="1" t="n">
        <v>44316</v>
      </c>
      <c r="C3881" s="1" t="n">
        <v>45225</v>
      </c>
      <c r="D3881" t="inlineStr">
        <is>
          <t>JÄMTLANDS LÄN</t>
        </is>
      </c>
      <c r="E3881" t="inlineStr">
        <is>
          <t>HÄRJEDALEN</t>
        </is>
      </c>
      <c r="G3881" t="n">
        <v>11.9</v>
      </c>
      <c r="H3881" t="n">
        <v>0</v>
      </c>
      <c r="I3881" t="n">
        <v>0</v>
      </c>
      <c r="J3881" t="n">
        <v>0</v>
      </c>
      <c r="K3881" t="n">
        <v>0</v>
      </c>
      <c r="L3881" t="n">
        <v>0</v>
      </c>
      <c r="M3881" t="n">
        <v>0</v>
      </c>
      <c r="N3881" t="n">
        <v>0</v>
      </c>
      <c r="O3881" t="n">
        <v>0</v>
      </c>
      <c r="P3881" t="n">
        <v>0</v>
      </c>
      <c r="Q3881" t="n">
        <v>0</v>
      </c>
      <c r="R3881" s="2" t="inlineStr"/>
    </row>
    <row r="3882" ht="15" customHeight="1">
      <c r="A3882" t="inlineStr">
        <is>
          <t>A 21837-2021</t>
        </is>
      </c>
      <c r="B3882" s="1" t="n">
        <v>44316</v>
      </c>
      <c r="C3882" s="1" t="n">
        <v>45225</v>
      </c>
      <c r="D3882" t="inlineStr">
        <is>
          <t>JÄMTLANDS LÄN</t>
        </is>
      </c>
      <c r="E3882" t="inlineStr">
        <is>
          <t>HÄRJEDALEN</t>
        </is>
      </c>
      <c r="G3882" t="n">
        <v>20</v>
      </c>
      <c r="H3882" t="n">
        <v>0</v>
      </c>
      <c r="I3882" t="n">
        <v>0</v>
      </c>
      <c r="J3882" t="n">
        <v>0</v>
      </c>
      <c r="K3882" t="n">
        <v>0</v>
      </c>
      <c r="L3882" t="n">
        <v>0</v>
      </c>
      <c r="M3882" t="n">
        <v>0</v>
      </c>
      <c r="N3882" t="n">
        <v>0</v>
      </c>
      <c r="O3882" t="n">
        <v>0</v>
      </c>
      <c r="P3882" t="n">
        <v>0</v>
      </c>
      <c r="Q3882" t="n">
        <v>0</v>
      </c>
      <c r="R3882" s="2" t="inlineStr"/>
    </row>
    <row r="3883" ht="15" customHeight="1">
      <c r="A3883" t="inlineStr">
        <is>
          <t>A 20620-2021</t>
        </is>
      </c>
      <c r="B3883" s="1" t="n">
        <v>44316</v>
      </c>
      <c r="C3883" s="1" t="n">
        <v>45225</v>
      </c>
      <c r="D3883" t="inlineStr">
        <is>
          <t>JÄMTLANDS LÄN</t>
        </is>
      </c>
      <c r="E3883" t="inlineStr">
        <is>
          <t>ÖSTERSUND</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20804-2021</t>
        </is>
      </c>
      <c r="B3884" s="1" t="n">
        <v>44316</v>
      </c>
      <c r="C3884" s="1" t="n">
        <v>45225</v>
      </c>
      <c r="D3884" t="inlineStr">
        <is>
          <t>JÄMTLANDS LÄN</t>
        </is>
      </c>
      <c r="E3884" t="inlineStr">
        <is>
          <t>HÄRJEDALEN</t>
        </is>
      </c>
      <c r="F3884" t="inlineStr">
        <is>
          <t>SCA</t>
        </is>
      </c>
      <c r="G3884" t="n">
        <v>11.2</v>
      </c>
      <c r="H3884" t="n">
        <v>0</v>
      </c>
      <c r="I3884" t="n">
        <v>0</v>
      </c>
      <c r="J3884" t="n">
        <v>0</v>
      </c>
      <c r="K3884" t="n">
        <v>0</v>
      </c>
      <c r="L3884" t="n">
        <v>0</v>
      </c>
      <c r="M3884" t="n">
        <v>0</v>
      </c>
      <c r="N3884" t="n">
        <v>0</v>
      </c>
      <c r="O3884" t="n">
        <v>0</v>
      </c>
      <c r="P3884" t="n">
        <v>0</v>
      </c>
      <c r="Q3884" t="n">
        <v>0</v>
      </c>
      <c r="R3884" s="2" t="inlineStr"/>
    </row>
    <row r="3885" ht="15" customHeight="1">
      <c r="A3885" t="inlineStr">
        <is>
          <t>A 21699-2021</t>
        </is>
      </c>
      <c r="B3885" s="1" t="n">
        <v>44316</v>
      </c>
      <c r="C3885" s="1" t="n">
        <v>45225</v>
      </c>
      <c r="D3885" t="inlineStr">
        <is>
          <t>JÄMTLANDS LÄN</t>
        </is>
      </c>
      <c r="E3885" t="inlineStr">
        <is>
          <t>HÄRJEDALEN</t>
        </is>
      </c>
      <c r="G3885" t="n">
        <v>6.8</v>
      </c>
      <c r="H3885" t="n">
        <v>0</v>
      </c>
      <c r="I3885" t="n">
        <v>0</v>
      </c>
      <c r="J3885" t="n">
        <v>0</v>
      </c>
      <c r="K3885" t="n">
        <v>0</v>
      </c>
      <c r="L3885" t="n">
        <v>0</v>
      </c>
      <c r="M3885" t="n">
        <v>0</v>
      </c>
      <c r="N3885" t="n">
        <v>0</v>
      </c>
      <c r="O3885" t="n">
        <v>0</v>
      </c>
      <c r="P3885" t="n">
        <v>0</v>
      </c>
      <c r="Q3885" t="n">
        <v>0</v>
      </c>
      <c r="R3885" s="2" t="inlineStr"/>
    </row>
    <row r="3886" ht="15" customHeight="1">
      <c r="A3886" t="inlineStr">
        <is>
          <t>A 21848-2021</t>
        </is>
      </c>
      <c r="B3886" s="1" t="n">
        <v>44316</v>
      </c>
      <c r="C3886" s="1" t="n">
        <v>45225</v>
      </c>
      <c r="D3886" t="inlineStr">
        <is>
          <t>JÄMTLANDS LÄN</t>
        </is>
      </c>
      <c r="E3886" t="inlineStr">
        <is>
          <t>HÄRJEDALEN</t>
        </is>
      </c>
      <c r="G3886" t="n">
        <v>19.4</v>
      </c>
      <c r="H3886" t="n">
        <v>0</v>
      </c>
      <c r="I3886" t="n">
        <v>0</v>
      </c>
      <c r="J3886" t="n">
        <v>0</v>
      </c>
      <c r="K3886" t="n">
        <v>0</v>
      </c>
      <c r="L3886" t="n">
        <v>0</v>
      </c>
      <c r="M3886" t="n">
        <v>0</v>
      </c>
      <c r="N3886" t="n">
        <v>0</v>
      </c>
      <c r="O3886" t="n">
        <v>0</v>
      </c>
      <c r="P3886" t="n">
        <v>0</v>
      </c>
      <c r="Q3886" t="n">
        <v>0</v>
      </c>
      <c r="R3886" s="2" t="inlineStr"/>
    </row>
    <row r="3887" ht="15" customHeight="1">
      <c r="A3887" t="inlineStr">
        <is>
          <t>A 21702-2021</t>
        </is>
      </c>
      <c r="B3887" s="1" t="n">
        <v>44316</v>
      </c>
      <c r="C3887" s="1" t="n">
        <v>45225</v>
      </c>
      <c r="D3887" t="inlineStr">
        <is>
          <t>JÄMTLANDS LÄN</t>
        </is>
      </c>
      <c r="E3887" t="inlineStr">
        <is>
          <t>HÄRJEDALEN</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21833-2021</t>
        </is>
      </c>
      <c r="B3888" s="1" t="n">
        <v>44316</v>
      </c>
      <c r="C3888" s="1" t="n">
        <v>45225</v>
      </c>
      <c r="D3888" t="inlineStr">
        <is>
          <t>JÄMTLANDS LÄN</t>
        </is>
      </c>
      <c r="E3888" t="inlineStr">
        <is>
          <t>HÄRJEDALEN</t>
        </is>
      </c>
      <c r="G3888" t="n">
        <v>20.2</v>
      </c>
      <c r="H3888" t="n">
        <v>0</v>
      </c>
      <c r="I3888" t="n">
        <v>0</v>
      </c>
      <c r="J3888" t="n">
        <v>0</v>
      </c>
      <c r="K3888" t="n">
        <v>0</v>
      </c>
      <c r="L3888" t="n">
        <v>0</v>
      </c>
      <c r="M3888" t="n">
        <v>0</v>
      </c>
      <c r="N3888" t="n">
        <v>0</v>
      </c>
      <c r="O3888" t="n">
        <v>0</v>
      </c>
      <c r="P3888" t="n">
        <v>0</v>
      </c>
      <c r="Q3888" t="n">
        <v>0</v>
      </c>
      <c r="R3888" s="2" t="inlineStr"/>
    </row>
    <row r="3889" ht="15" customHeight="1">
      <c r="A3889" t="inlineStr">
        <is>
          <t>A 21854-2021</t>
        </is>
      </c>
      <c r="B3889" s="1" t="n">
        <v>44316</v>
      </c>
      <c r="C3889" s="1" t="n">
        <v>45225</v>
      </c>
      <c r="D3889" t="inlineStr">
        <is>
          <t>JÄMTLANDS LÄN</t>
        </is>
      </c>
      <c r="E3889" t="inlineStr">
        <is>
          <t>HÄRJEDALEN</t>
        </is>
      </c>
      <c r="G3889" t="n">
        <v>10.7</v>
      </c>
      <c r="H3889" t="n">
        <v>0</v>
      </c>
      <c r="I3889" t="n">
        <v>0</v>
      </c>
      <c r="J3889" t="n">
        <v>0</v>
      </c>
      <c r="K3889" t="n">
        <v>0</v>
      </c>
      <c r="L3889" t="n">
        <v>0</v>
      </c>
      <c r="M3889" t="n">
        <v>0</v>
      </c>
      <c r="N3889" t="n">
        <v>0</v>
      </c>
      <c r="O3889" t="n">
        <v>0</v>
      </c>
      <c r="P3889" t="n">
        <v>0</v>
      </c>
      <c r="Q3889" t="n">
        <v>0</v>
      </c>
      <c r="R3889" s="2" t="inlineStr"/>
    </row>
    <row r="3890" ht="15" customHeight="1">
      <c r="A3890" t="inlineStr">
        <is>
          <t>A 20803-2021</t>
        </is>
      </c>
      <c r="B3890" s="1" t="n">
        <v>44316</v>
      </c>
      <c r="C3890" s="1" t="n">
        <v>45225</v>
      </c>
      <c r="D3890" t="inlineStr">
        <is>
          <t>JÄMTLANDS LÄN</t>
        </is>
      </c>
      <c r="E3890" t="inlineStr">
        <is>
          <t>BRÄCKE</t>
        </is>
      </c>
      <c r="F3890" t="inlineStr">
        <is>
          <t>SCA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21705-2021</t>
        </is>
      </c>
      <c r="B3891" s="1" t="n">
        <v>44316</v>
      </c>
      <c r="C3891" s="1" t="n">
        <v>45225</v>
      </c>
      <c r="D3891" t="inlineStr">
        <is>
          <t>JÄMTLANDS LÄN</t>
        </is>
      </c>
      <c r="E3891" t="inlineStr">
        <is>
          <t>HÄRJEDALEN</t>
        </is>
      </c>
      <c r="G3891" t="n">
        <v>6.1</v>
      </c>
      <c r="H3891" t="n">
        <v>0</v>
      </c>
      <c r="I3891" t="n">
        <v>0</v>
      </c>
      <c r="J3891" t="n">
        <v>0</v>
      </c>
      <c r="K3891" t="n">
        <v>0</v>
      </c>
      <c r="L3891" t="n">
        <v>0</v>
      </c>
      <c r="M3891" t="n">
        <v>0</v>
      </c>
      <c r="N3891" t="n">
        <v>0</v>
      </c>
      <c r="O3891" t="n">
        <v>0</v>
      </c>
      <c r="P3891" t="n">
        <v>0</v>
      </c>
      <c r="Q3891" t="n">
        <v>0</v>
      </c>
      <c r="R3891" s="2" t="inlineStr"/>
    </row>
    <row r="3892" ht="15" customHeight="1">
      <c r="A3892" t="inlineStr">
        <is>
          <t>A 21843-2021</t>
        </is>
      </c>
      <c r="B3892" s="1" t="n">
        <v>44316</v>
      </c>
      <c r="C3892" s="1" t="n">
        <v>45225</v>
      </c>
      <c r="D3892" t="inlineStr">
        <is>
          <t>JÄMTLANDS LÄN</t>
        </is>
      </c>
      <c r="E3892" t="inlineStr">
        <is>
          <t>HÄRJEDALEN</t>
        </is>
      </c>
      <c r="G3892" t="n">
        <v>15.1</v>
      </c>
      <c r="H3892" t="n">
        <v>0</v>
      </c>
      <c r="I3892" t="n">
        <v>0</v>
      </c>
      <c r="J3892" t="n">
        <v>0</v>
      </c>
      <c r="K3892" t="n">
        <v>0</v>
      </c>
      <c r="L3892" t="n">
        <v>0</v>
      </c>
      <c r="M3892" t="n">
        <v>0</v>
      </c>
      <c r="N3892" t="n">
        <v>0</v>
      </c>
      <c r="O3892" t="n">
        <v>0</v>
      </c>
      <c r="P3892" t="n">
        <v>0</v>
      </c>
      <c r="Q3892" t="n">
        <v>0</v>
      </c>
      <c r="R3892" s="2" t="inlineStr"/>
    </row>
    <row r="3893" ht="15" customHeight="1">
      <c r="A3893" t="inlineStr">
        <is>
          <t>A 21753-2021</t>
        </is>
      </c>
      <c r="B3893" s="1" t="n">
        <v>44319</v>
      </c>
      <c r="C3893" s="1" t="n">
        <v>45225</v>
      </c>
      <c r="D3893" t="inlineStr">
        <is>
          <t>JÄMTLANDS LÄN</t>
        </is>
      </c>
      <c r="E3893" t="inlineStr">
        <is>
          <t>HÄRJEDALEN</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21034-2021</t>
        </is>
      </c>
      <c r="B3894" s="1" t="n">
        <v>44319</v>
      </c>
      <c r="C3894" s="1" t="n">
        <v>45225</v>
      </c>
      <c r="D3894" t="inlineStr">
        <is>
          <t>JÄMTLANDS LÄN</t>
        </is>
      </c>
      <c r="E3894" t="inlineStr">
        <is>
          <t>BRÄCKE</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21095-2021</t>
        </is>
      </c>
      <c r="B3895" s="1" t="n">
        <v>44319</v>
      </c>
      <c r="C3895" s="1" t="n">
        <v>45225</v>
      </c>
      <c r="D3895" t="inlineStr">
        <is>
          <t>JÄMTLANDS LÄN</t>
        </is>
      </c>
      <c r="E3895" t="inlineStr">
        <is>
          <t>STRÖMSUND</t>
        </is>
      </c>
      <c r="F3895" t="inlineStr">
        <is>
          <t>SCA</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21097-2021</t>
        </is>
      </c>
      <c r="B3896" s="1" t="n">
        <v>44319</v>
      </c>
      <c r="C3896" s="1" t="n">
        <v>45225</v>
      </c>
      <c r="D3896" t="inlineStr">
        <is>
          <t>JÄMTLANDS LÄN</t>
        </is>
      </c>
      <c r="E3896" t="inlineStr">
        <is>
          <t>STRÖMSUND</t>
        </is>
      </c>
      <c r="F3896" t="inlineStr">
        <is>
          <t>SCA</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21093-2021</t>
        </is>
      </c>
      <c r="B3897" s="1" t="n">
        <v>44319</v>
      </c>
      <c r="C3897" s="1" t="n">
        <v>45225</v>
      </c>
      <c r="D3897" t="inlineStr">
        <is>
          <t>JÄMTLANDS LÄN</t>
        </is>
      </c>
      <c r="E3897" t="inlineStr">
        <is>
          <t>STRÖMSUND</t>
        </is>
      </c>
      <c r="F3897" t="inlineStr">
        <is>
          <t>SCA</t>
        </is>
      </c>
      <c r="G3897" t="n">
        <v>11.7</v>
      </c>
      <c r="H3897" t="n">
        <v>0</v>
      </c>
      <c r="I3897" t="n">
        <v>0</v>
      </c>
      <c r="J3897" t="n">
        <v>0</v>
      </c>
      <c r="K3897" t="n">
        <v>0</v>
      </c>
      <c r="L3897" t="n">
        <v>0</v>
      </c>
      <c r="M3897" t="n">
        <v>0</v>
      </c>
      <c r="N3897" t="n">
        <v>0</v>
      </c>
      <c r="O3897" t="n">
        <v>0</v>
      </c>
      <c r="P3897" t="n">
        <v>0</v>
      </c>
      <c r="Q3897" t="n">
        <v>0</v>
      </c>
      <c r="R3897" s="2" t="inlineStr"/>
    </row>
    <row r="3898" ht="15" customHeight="1">
      <c r="A3898" t="inlineStr">
        <is>
          <t>A 21334-2021</t>
        </is>
      </c>
      <c r="B3898" s="1" t="n">
        <v>44320</v>
      </c>
      <c r="C3898" s="1" t="n">
        <v>45225</v>
      </c>
      <c r="D3898" t="inlineStr">
        <is>
          <t>JÄMTLANDS LÄN</t>
        </is>
      </c>
      <c r="E3898" t="inlineStr">
        <is>
          <t>HÄRJEDALEN</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21366-2021</t>
        </is>
      </c>
      <c r="B3899" s="1" t="n">
        <v>44320</v>
      </c>
      <c r="C3899" s="1" t="n">
        <v>45225</v>
      </c>
      <c r="D3899" t="inlineStr">
        <is>
          <t>JÄMTLANDS LÄN</t>
        </is>
      </c>
      <c r="E3899" t="inlineStr">
        <is>
          <t>BRÄCKE</t>
        </is>
      </c>
      <c r="F3899" t="inlineStr">
        <is>
          <t>SCA</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21298-2021</t>
        </is>
      </c>
      <c r="B3900" s="1" t="n">
        <v>44320</v>
      </c>
      <c r="C3900" s="1" t="n">
        <v>45225</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21306-2021</t>
        </is>
      </c>
      <c r="B3901" s="1" t="n">
        <v>44320</v>
      </c>
      <c r="C3901" s="1" t="n">
        <v>45225</v>
      </c>
      <c r="D3901" t="inlineStr">
        <is>
          <t>JÄMTLANDS LÄN</t>
        </is>
      </c>
      <c r="E3901" t="inlineStr">
        <is>
          <t>ÖSTERSUND</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21629-2021</t>
        </is>
      </c>
      <c r="B3902" s="1" t="n">
        <v>44321</v>
      </c>
      <c r="C3902" s="1" t="n">
        <v>45225</v>
      </c>
      <c r="D3902" t="inlineStr">
        <is>
          <t>JÄMTLANDS LÄN</t>
        </is>
      </c>
      <c r="E3902" t="inlineStr">
        <is>
          <t>BERG</t>
        </is>
      </c>
      <c r="G3902" t="n">
        <v>15.9</v>
      </c>
      <c r="H3902" t="n">
        <v>0</v>
      </c>
      <c r="I3902" t="n">
        <v>0</v>
      </c>
      <c r="J3902" t="n">
        <v>0</v>
      </c>
      <c r="K3902" t="n">
        <v>0</v>
      </c>
      <c r="L3902" t="n">
        <v>0</v>
      </c>
      <c r="M3902" t="n">
        <v>0</v>
      </c>
      <c r="N3902" t="n">
        <v>0</v>
      </c>
      <c r="O3902" t="n">
        <v>0</v>
      </c>
      <c r="P3902" t="n">
        <v>0</v>
      </c>
      <c r="Q3902" t="n">
        <v>0</v>
      </c>
      <c r="R3902" s="2" t="inlineStr"/>
    </row>
    <row r="3903" ht="15" customHeight="1">
      <c r="A3903" t="inlineStr">
        <is>
          <t>A 22318-2021</t>
        </is>
      </c>
      <c r="B3903" s="1" t="n">
        <v>44321</v>
      </c>
      <c r="C3903" s="1" t="n">
        <v>45225</v>
      </c>
      <c r="D3903" t="inlineStr">
        <is>
          <t>JÄMTLANDS LÄN</t>
        </is>
      </c>
      <c r="E3903" t="inlineStr">
        <is>
          <t>STRÖMSUND</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21637-2021</t>
        </is>
      </c>
      <c r="B3904" s="1" t="n">
        <v>44321</v>
      </c>
      <c r="C3904" s="1" t="n">
        <v>45225</v>
      </c>
      <c r="D3904" t="inlineStr">
        <is>
          <t>JÄMTLANDS LÄN</t>
        </is>
      </c>
      <c r="E3904" t="inlineStr">
        <is>
          <t>BRÄCKE</t>
        </is>
      </c>
      <c r="F3904" t="inlineStr">
        <is>
          <t>SCA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21661-2021</t>
        </is>
      </c>
      <c r="B3905" s="1" t="n">
        <v>44322</v>
      </c>
      <c r="C3905" s="1" t="n">
        <v>45225</v>
      </c>
      <c r="D3905" t="inlineStr">
        <is>
          <t>JÄMTLANDS LÄN</t>
        </is>
      </c>
      <c r="E3905" t="inlineStr">
        <is>
          <t>HÄRJEDALEN</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21897-2021</t>
        </is>
      </c>
      <c r="B3906" s="1" t="n">
        <v>44322</v>
      </c>
      <c r="C3906" s="1" t="n">
        <v>45225</v>
      </c>
      <c r="D3906" t="inlineStr">
        <is>
          <t>JÄMTLANDS LÄN</t>
        </is>
      </c>
      <c r="E3906" t="inlineStr">
        <is>
          <t>ÅRE</t>
        </is>
      </c>
      <c r="G3906" t="n">
        <v>41.4</v>
      </c>
      <c r="H3906" t="n">
        <v>0</v>
      </c>
      <c r="I3906" t="n">
        <v>0</v>
      </c>
      <c r="J3906" t="n">
        <v>0</v>
      </c>
      <c r="K3906" t="n">
        <v>0</v>
      </c>
      <c r="L3906" t="n">
        <v>0</v>
      </c>
      <c r="M3906" t="n">
        <v>0</v>
      </c>
      <c r="N3906" t="n">
        <v>0</v>
      </c>
      <c r="O3906" t="n">
        <v>0</v>
      </c>
      <c r="P3906" t="n">
        <v>0</v>
      </c>
      <c r="Q3906" t="n">
        <v>0</v>
      </c>
      <c r="R3906" s="2" t="inlineStr"/>
    </row>
    <row r="3907" ht="15" customHeight="1">
      <c r="A3907" t="inlineStr">
        <is>
          <t>A 21938-2021</t>
        </is>
      </c>
      <c r="B3907" s="1" t="n">
        <v>44322</v>
      </c>
      <c r="C3907" s="1" t="n">
        <v>45225</v>
      </c>
      <c r="D3907" t="inlineStr">
        <is>
          <t>JÄMTLANDS LÄN</t>
        </is>
      </c>
      <c r="E3907" t="inlineStr">
        <is>
          <t>STRÖMSUND</t>
        </is>
      </c>
      <c r="F3907" t="inlineStr">
        <is>
          <t>SCA</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22655-2021</t>
        </is>
      </c>
      <c r="B3908" s="1" t="n">
        <v>44322</v>
      </c>
      <c r="C3908" s="1" t="n">
        <v>45225</v>
      </c>
      <c r="D3908" t="inlineStr">
        <is>
          <t>JÄMTLANDS LÄN</t>
        </is>
      </c>
      <c r="E3908" t="inlineStr">
        <is>
          <t>RAGUNDA</t>
        </is>
      </c>
      <c r="G3908" t="n">
        <v>5.8</v>
      </c>
      <c r="H3908" t="n">
        <v>0</v>
      </c>
      <c r="I3908" t="n">
        <v>0</v>
      </c>
      <c r="J3908" t="n">
        <v>0</v>
      </c>
      <c r="K3908" t="n">
        <v>0</v>
      </c>
      <c r="L3908" t="n">
        <v>0</v>
      </c>
      <c r="M3908" t="n">
        <v>0</v>
      </c>
      <c r="N3908" t="n">
        <v>0</v>
      </c>
      <c r="O3908" t="n">
        <v>0</v>
      </c>
      <c r="P3908" t="n">
        <v>0</v>
      </c>
      <c r="Q3908" t="n">
        <v>0</v>
      </c>
      <c r="R3908" s="2" t="inlineStr"/>
    </row>
    <row r="3909" ht="15" customHeight="1">
      <c r="A3909" t="inlineStr">
        <is>
          <t>A 21849-2021</t>
        </is>
      </c>
      <c r="B3909" s="1" t="n">
        <v>44322</v>
      </c>
      <c r="C3909" s="1" t="n">
        <v>45225</v>
      </c>
      <c r="D3909" t="inlineStr">
        <is>
          <t>JÄMTLANDS LÄN</t>
        </is>
      </c>
      <c r="E3909" t="inlineStr">
        <is>
          <t>ÖSTERSUND</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21905-2021</t>
        </is>
      </c>
      <c r="B3910" s="1" t="n">
        <v>44322</v>
      </c>
      <c r="C3910" s="1" t="n">
        <v>45225</v>
      </c>
      <c r="D3910" t="inlineStr">
        <is>
          <t>JÄMTLANDS LÄN</t>
        </is>
      </c>
      <c r="E3910" t="inlineStr">
        <is>
          <t>ÅRE</t>
        </is>
      </c>
      <c r="G3910" t="n">
        <v>14.3</v>
      </c>
      <c r="H3910" t="n">
        <v>0</v>
      </c>
      <c r="I3910" t="n">
        <v>0</v>
      </c>
      <c r="J3910" t="n">
        <v>0</v>
      </c>
      <c r="K3910" t="n">
        <v>0</v>
      </c>
      <c r="L3910" t="n">
        <v>0</v>
      </c>
      <c r="M3910" t="n">
        <v>0</v>
      </c>
      <c r="N3910" t="n">
        <v>0</v>
      </c>
      <c r="O3910" t="n">
        <v>0</v>
      </c>
      <c r="P3910" t="n">
        <v>0</v>
      </c>
      <c r="Q3910" t="n">
        <v>0</v>
      </c>
      <c r="R3910" s="2" t="inlineStr"/>
    </row>
    <row r="3911" ht="15" customHeight="1">
      <c r="A3911" t="inlineStr">
        <is>
          <t>A 22131-2021</t>
        </is>
      </c>
      <c r="B3911" s="1" t="n">
        <v>44323</v>
      </c>
      <c r="C3911" s="1" t="n">
        <v>45225</v>
      </c>
      <c r="D3911" t="inlineStr">
        <is>
          <t>JÄMTLANDS LÄN</t>
        </is>
      </c>
      <c r="E3911" t="inlineStr">
        <is>
          <t>RAGUNDA</t>
        </is>
      </c>
      <c r="F3911" t="inlineStr">
        <is>
          <t>SCA</t>
        </is>
      </c>
      <c r="G3911" t="n">
        <v>3.5</v>
      </c>
      <c r="H3911" t="n">
        <v>0</v>
      </c>
      <c r="I3911" t="n">
        <v>0</v>
      </c>
      <c r="J3911" t="n">
        <v>0</v>
      </c>
      <c r="K3911" t="n">
        <v>0</v>
      </c>
      <c r="L3911" t="n">
        <v>0</v>
      </c>
      <c r="M3911" t="n">
        <v>0</v>
      </c>
      <c r="N3911" t="n">
        <v>0</v>
      </c>
      <c r="O3911" t="n">
        <v>0</v>
      </c>
      <c r="P3911" t="n">
        <v>0</v>
      </c>
      <c r="Q3911" t="n">
        <v>0</v>
      </c>
      <c r="R3911" s="2" t="inlineStr"/>
    </row>
    <row r="3912" ht="15" customHeight="1">
      <c r="A3912" t="inlineStr">
        <is>
          <t>A 22707-2021</t>
        </is>
      </c>
      <c r="B3912" s="1" t="n">
        <v>44323</v>
      </c>
      <c r="C3912" s="1" t="n">
        <v>45225</v>
      </c>
      <c r="D3912" t="inlineStr">
        <is>
          <t>JÄMTLANDS LÄN</t>
        </is>
      </c>
      <c r="E3912" t="inlineStr">
        <is>
          <t>ÅRE</t>
        </is>
      </c>
      <c r="G3912" t="n">
        <v>6.3</v>
      </c>
      <c r="H3912" t="n">
        <v>0</v>
      </c>
      <c r="I3912" t="n">
        <v>0</v>
      </c>
      <c r="J3912" t="n">
        <v>0</v>
      </c>
      <c r="K3912" t="n">
        <v>0</v>
      </c>
      <c r="L3912" t="n">
        <v>0</v>
      </c>
      <c r="M3912" t="n">
        <v>0</v>
      </c>
      <c r="N3912" t="n">
        <v>0</v>
      </c>
      <c r="O3912" t="n">
        <v>0</v>
      </c>
      <c r="P3912" t="n">
        <v>0</v>
      </c>
      <c r="Q3912" t="n">
        <v>0</v>
      </c>
      <c r="R3912" s="2" t="inlineStr"/>
    </row>
    <row r="3913" ht="15" customHeight="1">
      <c r="A3913" t="inlineStr">
        <is>
          <t>A 22124-2021</t>
        </is>
      </c>
      <c r="B3913" s="1" t="n">
        <v>44323</v>
      </c>
      <c r="C3913" s="1" t="n">
        <v>45225</v>
      </c>
      <c r="D3913" t="inlineStr">
        <is>
          <t>JÄMTLANDS LÄN</t>
        </is>
      </c>
      <c r="E3913" t="inlineStr">
        <is>
          <t>BRÄCKE</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22078-2021</t>
        </is>
      </c>
      <c r="B3914" s="1" t="n">
        <v>44323</v>
      </c>
      <c r="C3914" s="1" t="n">
        <v>45225</v>
      </c>
      <c r="D3914" t="inlineStr">
        <is>
          <t>JÄMTLANDS LÄN</t>
        </is>
      </c>
      <c r="E3914" t="inlineStr">
        <is>
          <t>KROKOM</t>
        </is>
      </c>
      <c r="G3914" t="n">
        <v>5.9</v>
      </c>
      <c r="H3914" t="n">
        <v>0</v>
      </c>
      <c r="I3914" t="n">
        <v>0</v>
      </c>
      <c r="J3914" t="n">
        <v>0</v>
      </c>
      <c r="K3914" t="n">
        <v>0</v>
      </c>
      <c r="L3914" t="n">
        <v>0</v>
      </c>
      <c r="M3914" t="n">
        <v>0</v>
      </c>
      <c r="N3914" t="n">
        <v>0</v>
      </c>
      <c r="O3914" t="n">
        <v>0</v>
      </c>
      <c r="P3914" t="n">
        <v>0</v>
      </c>
      <c r="Q3914" t="n">
        <v>0</v>
      </c>
      <c r="R3914" s="2" t="inlineStr"/>
    </row>
    <row r="3915" ht="15" customHeight="1">
      <c r="A3915" t="inlineStr">
        <is>
          <t>A 22126-2021</t>
        </is>
      </c>
      <c r="B3915" s="1" t="n">
        <v>44323</v>
      </c>
      <c r="C3915" s="1" t="n">
        <v>45225</v>
      </c>
      <c r="D3915" t="inlineStr">
        <is>
          <t>JÄMTLANDS LÄN</t>
        </is>
      </c>
      <c r="E3915" t="inlineStr">
        <is>
          <t>ÖSTERSUND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22160-2021</t>
        </is>
      </c>
      <c r="B3916" s="1" t="n">
        <v>44325</v>
      </c>
      <c r="C3916" s="1" t="n">
        <v>45225</v>
      </c>
      <c r="D3916" t="inlineStr">
        <is>
          <t>JÄMTLANDS LÄN</t>
        </is>
      </c>
      <c r="E3916" t="inlineStr">
        <is>
          <t>HÄRJEDALEN</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22511-2021</t>
        </is>
      </c>
      <c r="B3917" s="1" t="n">
        <v>44326</v>
      </c>
      <c r="C3917" s="1" t="n">
        <v>45225</v>
      </c>
      <c r="D3917" t="inlineStr">
        <is>
          <t>JÄMTLANDS LÄN</t>
        </is>
      </c>
      <c r="E3917" t="inlineStr">
        <is>
          <t>KROKOM</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22527-2021</t>
        </is>
      </c>
      <c r="B3918" s="1" t="n">
        <v>44326</v>
      </c>
      <c r="C3918" s="1" t="n">
        <v>45225</v>
      </c>
      <c r="D3918" t="inlineStr">
        <is>
          <t>JÄMTLANDS LÄN</t>
        </is>
      </c>
      <c r="E3918" t="inlineStr">
        <is>
          <t>STRÖMSUND</t>
        </is>
      </c>
      <c r="F3918" t="inlineStr">
        <is>
          <t>SCA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22505-2021</t>
        </is>
      </c>
      <c r="B3919" s="1" t="n">
        <v>44326</v>
      </c>
      <c r="C3919" s="1" t="n">
        <v>45225</v>
      </c>
      <c r="D3919" t="inlineStr">
        <is>
          <t>JÄMTLANDS LÄN</t>
        </is>
      </c>
      <c r="E3919" t="inlineStr">
        <is>
          <t>ÅRE</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22632-2021</t>
        </is>
      </c>
      <c r="B3920" s="1" t="n">
        <v>44327</v>
      </c>
      <c r="C3920" s="1" t="n">
        <v>45225</v>
      </c>
      <c r="D3920" t="inlineStr">
        <is>
          <t>JÄMTLANDS LÄN</t>
        </is>
      </c>
      <c r="E3920" t="inlineStr">
        <is>
          <t>STRÖMSUND</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22640-2021</t>
        </is>
      </c>
      <c r="B3921" s="1" t="n">
        <v>44327</v>
      </c>
      <c r="C3921" s="1" t="n">
        <v>45225</v>
      </c>
      <c r="D3921" t="inlineStr">
        <is>
          <t>JÄMTLANDS LÄN</t>
        </is>
      </c>
      <c r="E3921" t="inlineStr">
        <is>
          <t>STRÖMSUND</t>
        </is>
      </c>
      <c r="G3921" t="n">
        <v>7.3</v>
      </c>
      <c r="H3921" t="n">
        <v>0</v>
      </c>
      <c r="I3921" t="n">
        <v>0</v>
      </c>
      <c r="J3921" t="n">
        <v>0</v>
      </c>
      <c r="K3921" t="n">
        <v>0</v>
      </c>
      <c r="L3921" t="n">
        <v>0</v>
      </c>
      <c r="M3921" t="n">
        <v>0</v>
      </c>
      <c r="N3921" t="n">
        <v>0</v>
      </c>
      <c r="O3921" t="n">
        <v>0</v>
      </c>
      <c r="P3921" t="n">
        <v>0</v>
      </c>
      <c r="Q3921" t="n">
        <v>0</v>
      </c>
      <c r="R3921" s="2" t="inlineStr"/>
    </row>
    <row r="3922" ht="15" customHeight="1">
      <c r="A3922" t="inlineStr">
        <is>
          <t>A 22783-2021</t>
        </is>
      </c>
      <c r="B3922" s="1" t="n">
        <v>44327</v>
      </c>
      <c r="C3922" s="1" t="n">
        <v>45225</v>
      </c>
      <c r="D3922" t="inlineStr">
        <is>
          <t>JÄMTLANDS LÄN</t>
        </is>
      </c>
      <c r="E3922" t="inlineStr">
        <is>
          <t>STRÖMSUND</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23013-2021</t>
        </is>
      </c>
      <c r="B3923" s="1" t="n">
        <v>44328</v>
      </c>
      <c r="C3923" s="1" t="n">
        <v>45225</v>
      </c>
      <c r="D3923" t="inlineStr">
        <is>
          <t>JÄMTLANDS LÄN</t>
        </is>
      </c>
      <c r="E3923" t="inlineStr">
        <is>
          <t>BRÄCKE</t>
        </is>
      </c>
      <c r="G3923" t="n">
        <v>8.4</v>
      </c>
      <c r="H3923" t="n">
        <v>0</v>
      </c>
      <c r="I3923" t="n">
        <v>0</v>
      </c>
      <c r="J3923" t="n">
        <v>0</v>
      </c>
      <c r="K3923" t="n">
        <v>0</v>
      </c>
      <c r="L3923" t="n">
        <v>0</v>
      </c>
      <c r="M3923" t="n">
        <v>0</v>
      </c>
      <c r="N3923" t="n">
        <v>0</v>
      </c>
      <c r="O3923" t="n">
        <v>0</v>
      </c>
      <c r="P3923" t="n">
        <v>0</v>
      </c>
      <c r="Q3923" t="n">
        <v>0</v>
      </c>
      <c r="R3923" s="2" t="inlineStr"/>
    </row>
    <row r="3924" ht="15" customHeight="1">
      <c r="A3924" t="inlineStr">
        <is>
          <t>A 23187-2021</t>
        </is>
      </c>
      <c r="B3924" s="1" t="n">
        <v>44328</v>
      </c>
      <c r="C3924" s="1" t="n">
        <v>45225</v>
      </c>
      <c r="D3924" t="inlineStr">
        <is>
          <t>JÄMTLANDS LÄN</t>
        </is>
      </c>
      <c r="E3924" t="inlineStr">
        <is>
          <t>ÖSTERSUND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23103-2021</t>
        </is>
      </c>
      <c r="B3925" s="1" t="n">
        <v>44330</v>
      </c>
      <c r="C3925" s="1" t="n">
        <v>45225</v>
      </c>
      <c r="D3925" t="inlineStr">
        <is>
          <t>JÄMTLANDS LÄN</t>
        </is>
      </c>
      <c r="E3925" t="inlineStr">
        <is>
          <t>STRÖMSUND</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23139-2021</t>
        </is>
      </c>
      <c r="B3926" s="1" t="n">
        <v>44331</v>
      </c>
      <c r="C3926" s="1" t="n">
        <v>45225</v>
      </c>
      <c r="D3926" t="inlineStr">
        <is>
          <t>JÄMTLANDS LÄN</t>
        </is>
      </c>
      <c r="E3926" t="inlineStr">
        <is>
          <t>KROKOM</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23169-2021</t>
        </is>
      </c>
      <c r="B3927" s="1" t="n">
        <v>44332</v>
      </c>
      <c r="C3927" s="1" t="n">
        <v>45225</v>
      </c>
      <c r="D3927" t="inlineStr">
        <is>
          <t>JÄMTLANDS LÄN</t>
        </is>
      </c>
      <c r="E3927" t="inlineStr">
        <is>
          <t>RAGUNDA</t>
        </is>
      </c>
      <c r="F3927" t="inlineStr">
        <is>
          <t>SCA</t>
        </is>
      </c>
      <c r="G3927" t="n">
        <v>59.9</v>
      </c>
      <c r="H3927" t="n">
        <v>0</v>
      </c>
      <c r="I3927" t="n">
        <v>0</v>
      </c>
      <c r="J3927" t="n">
        <v>0</v>
      </c>
      <c r="K3927" t="n">
        <v>0</v>
      </c>
      <c r="L3927" t="n">
        <v>0</v>
      </c>
      <c r="M3927" t="n">
        <v>0</v>
      </c>
      <c r="N3927" t="n">
        <v>0</v>
      </c>
      <c r="O3927" t="n">
        <v>0</v>
      </c>
      <c r="P3927" t="n">
        <v>0</v>
      </c>
      <c r="Q3927" t="n">
        <v>0</v>
      </c>
      <c r="R3927" s="2" t="inlineStr"/>
    </row>
    <row r="3928" ht="15" customHeight="1">
      <c r="A3928" t="inlineStr">
        <is>
          <t>A 23486-2021</t>
        </is>
      </c>
      <c r="B3928" s="1" t="n">
        <v>44333</v>
      </c>
      <c r="C3928" s="1" t="n">
        <v>45225</v>
      </c>
      <c r="D3928" t="inlineStr">
        <is>
          <t>JÄMTLANDS LÄN</t>
        </is>
      </c>
      <c r="E3928" t="inlineStr">
        <is>
          <t>STRÖMSUND</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23501-2021</t>
        </is>
      </c>
      <c r="B3929" s="1" t="n">
        <v>44333</v>
      </c>
      <c r="C3929" s="1" t="n">
        <v>45225</v>
      </c>
      <c r="D3929" t="inlineStr">
        <is>
          <t>JÄMTLANDS LÄN</t>
        </is>
      </c>
      <c r="E3929" t="inlineStr">
        <is>
          <t>STRÖMSUND</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23475-2021</t>
        </is>
      </c>
      <c r="B3930" s="1" t="n">
        <v>44333</v>
      </c>
      <c r="C3930" s="1" t="n">
        <v>45225</v>
      </c>
      <c r="D3930" t="inlineStr">
        <is>
          <t>JÄMTLANDS LÄN</t>
        </is>
      </c>
      <c r="E3930" t="inlineStr">
        <is>
          <t>KROKOM</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23747-2021</t>
        </is>
      </c>
      <c r="B3931" s="1" t="n">
        <v>44334</v>
      </c>
      <c r="C3931" s="1" t="n">
        <v>45225</v>
      </c>
      <c r="D3931" t="inlineStr">
        <is>
          <t>JÄMTLANDS LÄN</t>
        </is>
      </c>
      <c r="E3931" t="inlineStr">
        <is>
          <t>BRÄCKE</t>
        </is>
      </c>
      <c r="F3931" t="inlineStr">
        <is>
          <t>SCA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23561-2021</t>
        </is>
      </c>
      <c r="B3932" s="1" t="n">
        <v>44334</v>
      </c>
      <c r="C3932" s="1" t="n">
        <v>45225</v>
      </c>
      <c r="D3932" t="inlineStr">
        <is>
          <t>JÄMTLANDS LÄN</t>
        </is>
      </c>
      <c r="E3932" t="inlineStr">
        <is>
          <t>ÅRE</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23601-2021</t>
        </is>
      </c>
      <c r="B3933" s="1" t="n">
        <v>44334</v>
      </c>
      <c r="C3933" s="1" t="n">
        <v>45225</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23832-2021</t>
        </is>
      </c>
      <c r="B3934" s="1" t="n">
        <v>44335</v>
      </c>
      <c r="C3934" s="1" t="n">
        <v>45225</v>
      </c>
      <c r="D3934" t="inlineStr">
        <is>
          <t>JÄMTLANDS LÄN</t>
        </is>
      </c>
      <c r="E3934" t="inlineStr">
        <is>
          <t>KROKOM</t>
        </is>
      </c>
      <c r="G3934" t="n">
        <v>20</v>
      </c>
      <c r="H3934" t="n">
        <v>0</v>
      </c>
      <c r="I3934" t="n">
        <v>0</v>
      </c>
      <c r="J3934" t="n">
        <v>0</v>
      </c>
      <c r="K3934" t="n">
        <v>0</v>
      </c>
      <c r="L3934" t="n">
        <v>0</v>
      </c>
      <c r="M3934" t="n">
        <v>0</v>
      </c>
      <c r="N3934" t="n">
        <v>0</v>
      </c>
      <c r="O3934" t="n">
        <v>0</v>
      </c>
      <c r="P3934" t="n">
        <v>0</v>
      </c>
      <c r="Q3934" t="n">
        <v>0</v>
      </c>
      <c r="R3934" s="2" t="inlineStr"/>
    </row>
    <row r="3935" ht="15" customHeight="1">
      <c r="A3935" t="inlineStr">
        <is>
          <t>A 23895-2021</t>
        </is>
      </c>
      <c r="B3935" s="1" t="n">
        <v>44335</v>
      </c>
      <c r="C3935" s="1" t="n">
        <v>45225</v>
      </c>
      <c r="D3935" t="inlineStr">
        <is>
          <t>JÄMTLANDS LÄN</t>
        </is>
      </c>
      <c r="E3935" t="inlineStr">
        <is>
          <t>ÖSTERSUND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24280-2021</t>
        </is>
      </c>
      <c r="B3936" s="1" t="n">
        <v>44336</v>
      </c>
      <c r="C3936" s="1" t="n">
        <v>45225</v>
      </c>
      <c r="D3936" t="inlineStr">
        <is>
          <t>JÄMTLANDS LÄN</t>
        </is>
      </c>
      <c r="E3936" t="inlineStr">
        <is>
          <t>RAGUNDA</t>
        </is>
      </c>
      <c r="G3936" t="n">
        <v>8.800000000000001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24312-2021</t>
        </is>
      </c>
      <c r="B3937" s="1" t="n">
        <v>44336</v>
      </c>
      <c r="C3937" s="1" t="n">
        <v>45225</v>
      </c>
      <c r="D3937" t="inlineStr">
        <is>
          <t>JÄMTLANDS LÄN</t>
        </is>
      </c>
      <c r="E3937" t="inlineStr">
        <is>
          <t>ÖSTERSUND</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24171-2021</t>
        </is>
      </c>
      <c r="B3938" s="1" t="n">
        <v>44336</v>
      </c>
      <c r="C3938" s="1" t="n">
        <v>45225</v>
      </c>
      <c r="D3938" t="inlineStr">
        <is>
          <t>JÄMTLANDS LÄN</t>
        </is>
      </c>
      <c r="E3938" t="inlineStr">
        <is>
          <t>RAGUNDA</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24197-2021</t>
        </is>
      </c>
      <c r="B3939" s="1" t="n">
        <v>44336</v>
      </c>
      <c r="C3939" s="1" t="n">
        <v>45225</v>
      </c>
      <c r="D3939" t="inlineStr">
        <is>
          <t>JÄMTLANDS LÄN</t>
        </is>
      </c>
      <c r="E3939" t="inlineStr">
        <is>
          <t>STRÖMSUND</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24240-2021</t>
        </is>
      </c>
      <c r="B3940" s="1" t="n">
        <v>44336</v>
      </c>
      <c r="C3940" s="1" t="n">
        <v>45225</v>
      </c>
      <c r="D3940" t="inlineStr">
        <is>
          <t>JÄMTLANDS LÄN</t>
        </is>
      </c>
      <c r="E3940" t="inlineStr">
        <is>
          <t>BRÄCKE</t>
        </is>
      </c>
      <c r="F3940" t="inlineStr">
        <is>
          <t>SCA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24436-2021</t>
        </is>
      </c>
      <c r="B3941" s="1" t="n">
        <v>44337</v>
      </c>
      <c r="C3941" s="1" t="n">
        <v>45225</v>
      </c>
      <c r="D3941" t="inlineStr">
        <is>
          <t>JÄMTLANDS LÄN</t>
        </is>
      </c>
      <c r="E3941" t="inlineStr">
        <is>
          <t>KROKOM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24677-2021</t>
        </is>
      </c>
      <c r="B3942" s="1" t="n">
        <v>44337</v>
      </c>
      <c r="C3942" s="1" t="n">
        <v>45225</v>
      </c>
      <c r="D3942" t="inlineStr">
        <is>
          <t>JÄMTLANDS LÄN</t>
        </is>
      </c>
      <c r="E3942" t="inlineStr">
        <is>
          <t>KROKOM</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24585-2021</t>
        </is>
      </c>
      <c r="B3943" s="1" t="n">
        <v>44337</v>
      </c>
      <c r="C3943" s="1" t="n">
        <v>45225</v>
      </c>
      <c r="D3943" t="inlineStr">
        <is>
          <t>JÄMTLANDS LÄN</t>
        </is>
      </c>
      <c r="E3943" t="inlineStr">
        <is>
          <t>ÅRE</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24706-2021</t>
        </is>
      </c>
      <c r="B3944" s="1" t="n">
        <v>44340</v>
      </c>
      <c r="C3944" s="1" t="n">
        <v>45225</v>
      </c>
      <c r="D3944" t="inlineStr">
        <is>
          <t>JÄMTLANDS LÄN</t>
        </is>
      </c>
      <c r="E3944" t="inlineStr">
        <is>
          <t>ÖSTERSUND</t>
        </is>
      </c>
      <c r="G3944" t="n">
        <v>5.6</v>
      </c>
      <c r="H3944" t="n">
        <v>0</v>
      </c>
      <c r="I3944" t="n">
        <v>0</v>
      </c>
      <c r="J3944" t="n">
        <v>0</v>
      </c>
      <c r="K3944" t="n">
        <v>0</v>
      </c>
      <c r="L3944" t="n">
        <v>0</v>
      </c>
      <c r="M3944" t="n">
        <v>0</v>
      </c>
      <c r="N3944" t="n">
        <v>0</v>
      </c>
      <c r="O3944" t="n">
        <v>0</v>
      </c>
      <c r="P3944" t="n">
        <v>0</v>
      </c>
      <c r="Q3944" t="n">
        <v>0</v>
      </c>
      <c r="R3944" s="2" t="inlineStr"/>
    </row>
    <row r="3945" ht="15" customHeight="1">
      <c r="A3945" t="inlineStr">
        <is>
          <t>A 24721-2021</t>
        </is>
      </c>
      <c r="B3945" s="1" t="n">
        <v>44340</v>
      </c>
      <c r="C3945" s="1" t="n">
        <v>45225</v>
      </c>
      <c r="D3945" t="inlineStr">
        <is>
          <t>JÄMTLANDS LÄN</t>
        </is>
      </c>
      <c r="E3945" t="inlineStr">
        <is>
          <t>ÖSTERSUND</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24744-2021</t>
        </is>
      </c>
      <c r="B3946" s="1" t="n">
        <v>44340</v>
      </c>
      <c r="C3946" s="1" t="n">
        <v>45225</v>
      </c>
      <c r="D3946" t="inlineStr">
        <is>
          <t>JÄMTLANDS LÄN</t>
        </is>
      </c>
      <c r="E3946" t="inlineStr">
        <is>
          <t>STRÖMSUND</t>
        </is>
      </c>
      <c r="G3946" t="n">
        <v>7.9</v>
      </c>
      <c r="H3946" t="n">
        <v>0</v>
      </c>
      <c r="I3946" t="n">
        <v>0</v>
      </c>
      <c r="J3946" t="n">
        <v>0</v>
      </c>
      <c r="K3946" t="n">
        <v>0</v>
      </c>
      <c r="L3946" t="n">
        <v>0</v>
      </c>
      <c r="M3946" t="n">
        <v>0</v>
      </c>
      <c r="N3946" t="n">
        <v>0</v>
      </c>
      <c r="O3946" t="n">
        <v>0</v>
      </c>
      <c r="P3946" t="n">
        <v>0</v>
      </c>
      <c r="Q3946" t="n">
        <v>0</v>
      </c>
      <c r="R3946" s="2" t="inlineStr"/>
    </row>
    <row r="3947" ht="15" customHeight="1">
      <c r="A3947" t="inlineStr">
        <is>
          <t>A 24950-2021</t>
        </is>
      </c>
      <c r="B3947" s="1" t="n">
        <v>44341</v>
      </c>
      <c r="C3947" s="1" t="n">
        <v>45225</v>
      </c>
      <c r="D3947" t="inlineStr">
        <is>
          <t>JÄMTLANDS LÄN</t>
        </is>
      </c>
      <c r="E3947" t="inlineStr">
        <is>
          <t>BRÄCKE</t>
        </is>
      </c>
      <c r="F3947" t="inlineStr">
        <is>
          <t>Kyrkan</t>
        </is>
      </c>
      <c r="G3947" t="n">
        <v>15.3</v>
      </c>
      <c r="H3947" t="n">
        <v>0</v>
      </c>
      <c r="I3947" t="n">
        <v>0</v>
      </c>
      <c r="J3947" t="n">
        <v>0</v>
      </c>
      <c r="K3947" t="n">
        <v>0</v>
      </c>
      <c r="L3947" t="n">
        <v>0</v>
      </c>
      <c r="M3947" t="n">
        <v>0</v>
      </c>
      <c r="N3947" t="n">
        <v>0</v>
      </c>
      <c r="O3947" t="n">
        <v>0</v>
      </c>
      <c r="P3947" t="n">
        <v>0</v>
      </c>
      <c r="Q3947" t="n">
        <v>0</v>
      </c>
      <c r="R3947" s="2" t="inlineStr"/>
    </row>
    <row r="3948" ht="15" customHeight="1">
      <c r="A3948" t="inlineStr">
        <is>
          <t>A 25444-2021</t>
        </is>
      </c>
      <c r="B3948" s="1" t="n">
        <v>44342</v>
      </c>
      <c r="C3948" s="1" t="n">
        <v>45225</v>
      </c>
      <c r="D3948" t="inlineStr">
        <is>
          <t>JÄMTLANDS LÄN</t>
        </is>
      </c>
      <c r="E3948" t="inlineStr">
        <is>
          <t>HÄRJEDALEN</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25708-2021</t>
        </is>
      </c>
      <c r="B3949" s="1" t="n">
        <v>44343</v>
      </c>
      <c r="C3949" s="1" t="n">
        <v>45225</v>
      </c>
      <c r="D3949" t="inlineStr">
        <is>
          <t>JÄMTLANDS LÄN</t>
        </is>
      </c>
      <c r="E3949" t="inlineStr">
        <is>
          <t>HÄRJEDALEN</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26013-2021</t>
        </is>
      </c>
      <c r="B3950" s="1" t="n">
        <v>44344</v>
      </c>
      <c r="C3950" s="1" t="n">
        <v>45225</v>
      </c>
      <c r="D3950" t="inlineStr">
        <is>
          <t>JÄMTLANDS LÄN</t>
        </is>
      </c>
      <c r="E3950" t="inlineStr">
        <is>
          <t>BRÄCKE</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26167-2021</t>
        </is>
      </c>
      <c r="B3951" s="1" t="n">
        <v>44344</v>
      </c>
      <c r="C3951" s="1" t="n">
        <v>45225</v>
      </c>
      <c r="D3951" t="inlineStr">
        <is>
          <t>JÄMTLANDS LÄN</t>
        </is>
      </c>
      <c r="E3951" t="inlineStr">
        <is>
          <t>HÄRJEDALEN</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26104-2021</t>
        </is>
      </c>
      <c r="B3952" s="1" t="n">
        <v>44344</v>
      </c>
      <c r="C3952" s="1" t="n">
        <v>45225</v>
      </c>
      <c r="D3952" t="inlineStr">
        <is>
          <t>JÄMTLANDS LÄN</t>
        </is>
      </c>
      <c r="E3952" t="inlineStr">
        <is>
          <t>STRÖMSUND</t>
        </is>
      </c>
      <c r="F3952" t="inlineStr">
        <is>
          <t>SCA</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26101-2021</t>
        </is>
      </c>
      <c r="B3953" s="1" t="n">
        <v>44344</v>
      </c>
      <c r="C3953" s="1" t="n">
        <v>45225</v>
      </c>
      <c r="D3953" t="inlineStr">
        <is>
          <t>JÄMTLANDS LÄN</t>
        </is>
      </c>
      <c r="E3953" t="inlineStr">
        <is>
          <t>STRÖMSUND</t>
        </is>
      </c>
      <c r="F3953" t="inlineStr">
        <is>
          <t>SCA</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26259-2021</t>
        </is>
      </c>
      <c r="B3954" s="1" t="n">
        <v>44347</v>
      </c>
      <c r="C3954" s="1" t="n">
        <v>45225</v>
      </c>
      <c r="D3954" t="inlineStr">
        <is>
          <t>JÄMTLANDS LÄN</t>
        </is>
      </c>
      <c r="E3954" t="inlineStr">
        <is>
          <t>ÖSTERSUND</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26254-2021</t>
        </is>
      </c>
      <c r="B3955" s="1" t="n">
        <v>44347</v>
      </c>
      <c r="C3955" s="1" t="n">
        <v>45225</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26508-2021</t>
        </is>
      </c>
      <c r="B3956" s="1" t="n">
        <v>44348</v>
      </c>
      <c r="C3956" s="1" t="n">
        <v>45225</v>
      </c>
      <c r="D3956" t="inlineStr">
        <is>
          <t>JÄMTLANDS LÄN</t>
        </is>
      </c>
      <c r="E3956" t="inlineStr">
        <is>
          <t>KROKOM</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26664-2021</t>
        </is>
      </c>
      <c r="B3957" s="1" t="n">
        <v>44348</v>
      </c>
      <c r="C3957" s="1" t="n">
        <v>45225</v>
      </c>
      <c r="D3957" t="inlineStr">
        <is>
          <t>JÄMTLANDS LÄN</t>
        </is>
      </c>
      <c r="E3957" t="inlineStr">
        <is>
          <t>BRÄCKE</t>
        </is>
      </c>
      <c r="F3957" t="inlineStr">
        <is>
          <t>SCA</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26656-2021</t>
        </is>
      </c>
      <c r="B3958" s="1" t="n">
        <v>44348</v>
      </c>
      <c r="C3958" s="1" t="n">
        <v>45225</v>
      </c>
      <c r="D3958" t="inlineStr">
        <is>
          <t>JÄMTLANDS LÄN</t>
        </is>
      </c>
      <c r="E3958" t="inlineStr">
        <is>
          <t>HÄRJEDALEN</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26550-2021</t>
        </is>
      </c>
      <c r="B3959" s="1" t="n">
        <v>44348</v>
      </c>
      <c r="C3959" s="1" t="n">
        <v>45225</v>
      </c>
      <c r="D3959" t="inlineStr">
        <is>
          <t>JÄMTLANDS LÄN</t>
        </is>
      </c>
      <c r="E3959" t="inlineStr">
        <is>
          <t>KROKOM</t>
        </is>
      </c>
      <c r="F3959" t="inlineStr">
        <is>
          <t>SCA</t>
        </is>
      </c>
      <c r="G3959" t="n">
        <v>22.9</v>
      </c>
      <c r="H3959" t="n">
        <v>0</v>
      </c>
      <c r="I3959" t="n">
        <v>0</v>
      </c>
      <c r="J3959" t="n">
        <v>0</v>
      </c>
      <c r="K3959" t="n">
        <v>0</v>
      </c>
      <c r="L3959" t="n">
        <v>0</v>
      </c>
      <c r="M3959" t="n">
        <v>0</v>
      </c>
      <c r="N3959" t="n">
        <v>0</v>
      </c>
      <c r="O3959" t="n">
        <v>0</v>
      </c>
      <c r="P3959" t="n">
        <v>0</v>
      </c>
      <c r="Q3959" t="n">
        <v>0</v>
      </c>
      <c r="R3959" s="2" t="inlineStr"/>
    </row>
    <row r="3960" ht="15" customHeight="1">
      <c r="A3960" t="inlineStr">
        <is>
          <t>A 26665-2021</t>
        </is>
      </c>
      <c r="B3960" s="1" t="n">
        <v>44348</v>
      </c>
      <c r="C3960" s="1" t="n">
        <v>45225</v>
      </c>
      <c r="D3960" t="inlineStr">
        <is>
          <t>JÄMTLANDS LÄN</t>
        </is>
      </c>
      <c r="E3960" t="inlineStr">
        <is>
          <t>BRÄCKE</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26946-2021</t>
        </is>
      </c>
      <c r="B3961" s="1" t="n">
        <v>44349</v>
      </c>
      <c r="C3961" s="1" t="n">
        <v>45225</v>
      </c>
      <c r="D3961" t="inlineStr">
        <is>
          <t>JÄMTLANDS LÄN</t>
        </is>
      </c>
      <c r="E3961" t="inlineStr">
        <is>
          <t>RAGUNDA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27061-2021</t>
        </is>
      </c>
      <c r="B3962" s="1" t="n">
        <v>44349</v>
      </c>
      <c r="C3962" s="1" t="n">
        <v>45225</v>
      </c>
      <c r="D3962" t="inlineStr">
        <is>
          <t>JÄMTLANDS LÄN</t>
        </is>
      </c>
      <c r="E3962" t="inlineStr">
        <is>
          <t>ÖSTERSUND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26973-2021</t>
        </is>
      </c>
      <c r="B3963" s="1" t="n">
        <v>44349</v>
      </c>
      <c r="C3963" s="1" t="n">
        <v>45225</v>
      </c>
      <c r="D3963" t="inlineStr">
        <is>
          <t>JÄMTLANDS LÄN</t>
        </is>
      </c>
      <c r="E3963" t="inlineStr">
        <is>
          <t>BERG</t>
        </is>
      </c>
      <c r="F3963" t="inlineStr">
        <is>
          <t>SCA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26722-2021</t>
        </is>
      </c>
      <c r="B3964" s="1" t="n">
        <v>44349</v>
      </c>
      <c r="C3964" s="1" t="n">
        <v>45225</v>
      </c>
      <c r="D3964" t="inlineStr">
        <is>
          <t>JÄMTLANDS LÄN</t>
        </is>
      </c>
      <c r="E3964" t="inlineStr">
        <is>
          <t>ÅRE</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27000-2021</t>
        </is>
      </c>
      <c r="B3965" s="1" t="n">
        <v>44349</v>
      </c>
      <c r="C3965" s="1" t="n">
        <v>45225</v>
      </c>
      <c r="D3965" t="inlineStr">
        <is>
          <t>JÄMTLANDS LÄN</t>
        </is>
      </c>
      <c r="E3965" t="inlineStr">
        <is>
          <t>KROKOM</t>
        </is>
      </c>
      <c r="F3965" t="inlineStr">
        <is>
          <t>Allmännings- och besparingsskogar</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26962-2021</t>
        </is>
      </c>
      <c r="B3966" s="1" t="n">
        <v>44349</v>
      </c>
      <c r="C3966" s="1" t="n">
        <v>45225</v>
      </c>
      <c r="D3966" t="inlineStr">
        <is>
          <t>JÄMTLANDS LÄN</t>
        </is>
      </c>
      <c r="E3966" t="inlineStr">
        <is>
          <t>STRÖMSUND</t>
        </is>
      </c>
      <c r="F3966" t="inlineStr">
        <is>
          <t>SCA</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27004-2021</t>
        </is>
      </c>
      <c r="B3967" s="1" t="n">
        <v>44349</v>
      </c>
      <c r="C3967" s="1" t="n">
        <v>45225</v>
      </c>
      <c r="D3967" t="inlineStr">
        <is>
          <t>JÄMTLANDS LÄN</t>
        </is>
      </c>
      <c r="E3967" t="inlineStr">
        <is>
          <t>ÖSTERSUND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27144-2021</t>
        </is>
      </c>
      <c r="B3968" s="1" t="n">
        <v>44350</v>
      </c>
      <c r="C3968" s="1" t="n">
        <v>45225</v>
      </c>
      <c r="D3968" t="inlineStr">
        <is>
          <t>JÄMTLANDS LÄN</t>
        </is>
      </c>
      <c r="E3968" t="inlineStr">
        <is>
          <t>BERG</t>
        </is>
      </c>
      <c r="F3968" t="inlineStr">
        <is>
          <t>Sveaskog</t>
        </is>
      </c>
      <c r="G3968" t="n">
        <v>10.2</v>
      </c>
      <c r="H3968" t="n">
        <v>0</v>
      </c>
      <c r="I3968" t="n">
        <v>0</v>
      </c>
      <c r="J3968" t="n">
        <v>0</v>
      </c>
      <c r="K3968" t="n">
        <v>0</v>
      </c>
      <c r="L3968" t="n">
        <v>0</v>
      </c>
      <c r="M3968" t="n">
        <v>0</v>
      </c>
      <c r="N3968" t="n">
        <v>0</v>
      </c>
      <c r="O3968" t="n">
        <v>0</v>
      </c>
      <c r="P3968" t="n">
        <v>0</v>
      </c>
      <c r="Q3968" t="n">
        <v>0</v>
      </c>
      <c r="R3968" s="2" t="inlineStr"/>
    </row>
    <row r="3969" ht="15" customHeight="1">
      <c r="A3969" t="inlineStr">
        <is>
          <t>A 27233-2021</t>
        </is>
      </c>
      <c r="B3969" s="1" t="n">
        <v>44350</v>
      </c>
      <c r="C3969" s="1" t="n">
        <v>45225</v>
      </c>
      <c r="D3969" t="inlineStr">
        <is>
          <t>JÄMTLANDS LÄN</t>
        </is>
      </c>
      <c r="E3969" t="inlineStr">
        <is>
          <t>STRÖMSUND</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27395-2021</t>
        </is>
      </c>
      <c r="B3970" s="1" t="n">
        <v>44350</v>
      </c>
      <c r="C3970" s="1" t="n">
        <v>45225</v>
      </c>
      <c r="D3970" t="inlineStr">
        <is>
          <t>JÄMTLANDS LÄN</t>
        </is>
      </c>
      <c r="E3970" t="inlineStr">
        <is>
          <t>BERG</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27160-2021</t>
        </is>
      </c>
      <c r="B3971" s="1" t="n">
        <v>44350</v>
      </c>
      <c r="C3971" s="1" t="n">
        <v>45225</v>
      </c>
      <c r="D3971" t="inlineStr">
        <is>
          <t>JÄMTLANDS LÄN</t>
        </is>
      </c>
      <c r="E3971" t="inlineStr">
        <is>
          <t>STRÖMSUND</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27256-2021</t>
        </is>
      </c>
      <c r="B3972" s="1" t="n">
        <v>44350</v>
      </c>
      <c r="C3972" s="1" t="n">
        <v>45225</v>
      </c>
      <c r="D3972" t="inlineStr">
        <is>
          <t>JÄMTLANDS LÄN</t>
        </is>
      </c>
      <c r="E3972" t="inlineStr">
        <is>
          <t>BRÄCKE</t>
        </is>
      </c>
      <c r="F3972" t="inlineStr">
        <is>
          <t>SCA</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27148-2021</t>
        </is>
      </c>
      <c r="B3973" s="1" t="n">
        <v>44350</v>
      </c>
      <c r="C3973" s="1" t="n">
        <v>45225</v>
      </c>
      <c r="D3973" t="inlineStr">
        <is>
          <t>JÄMTLANDS LÄN</t>
        </is>
      </c>
      <c r="E3973" t="inlineStr">
        <is>
          <t>STRÖMSUND</t>
        </is>
      </c>
      <c r="G3973" t="n">
        <v>10.9</v>
      </c>
      <c r="H3973" t="n">
        <v>0</v>
      </c>
      <c r="I3973" t="n">
        <v>0</v>
      </c>
      <c r="J3973" t="n">
        <v>0</v>
      </c>
      <c r="K3973" t="n">
        <v>0</v>
      </c>
      <c r="L3973" t="n">
        <v>0</v>
      </c>
      <c r="M3973" t="n">
        <v>0</v>
      </c>
      <c r="N3973" t="n">
        <v>0</v>
      </c>
      <c r="O3973" t="n">
        <v>0</v>
      </c>
      <c r="P3973" t="n">
        <v>0</v>
      </c>
      <c r="Q3973" t="n">
        <v>0</v>
      </c>
      <c r="R3973" s="2" t="inlineStr"/>
    </row>
    <row r="3974" ht="15" customHeight="1">
      <c r="A3974" t="inlineStr">
        <is>
          <t>A 27231-2021</t>
        </is>
      </c>
      <c r="B3974" s="1" t="n">
        <v>44350</v>
      </c>
      <c r="C3974" s="1" t="n">
        <v>45225</v>
      </c>
      <c r="D3974" t="inlineStr">
        <is>
          <t>JÄMTLANDS LÄN</t>
        </is>
      </c>
      <c r="E3974" t="inlineStr">
        <is>
          <t>STRÖMSUND</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27257-2021</t>
        </is>
      </c>
      <c r="B3975" s="1" t="n">
        <v>44350</v>
      </c>
      <c r="C3975" s="1" t="n">
        <v>45225</v>
      </c>
      <c r="D3975" t="inlineStr">
        <is>
          <t>JÄMTLANDS LÄN</t>
        </is>
      </c>
      <c r="E3975" t="inlineStr">
        <is>
          <t>BRÄCKE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27232-2021</t>
        </is>
      </c>
      <c r="B3976" s="1" t="n">
        <v>44350</v>
      </c>
      <c r="C3976" s="1" t="n">
        <v>45225</v>
      </c>
      <c r="D3976" t="inlineStr">
        <is>
          <t>JÄMTLANDS LÄN</t>
        </is>
      </c>
      <c r="E3976" t="inlineStr">
        <is>
          <t>STRÖMSUND</t>
        </is>
      </c>
      <c r="G3976" t="n">
        <v>3.3</v>
      </c>
      <c r="H3976" t="n">
        <v>0</v>
      </c>
      <c r="I3976" t="n">
        <v>0</v>
      </c>
      <c r="J3976" t="n">
        <v>0</v>
      </c>
      <c r="K3976" t="n">
        <v>0</v>
      </c>
      <c r="L3976" t="n">
        <v>0</v>
      </c>
      <c r="M3976" t="n">
        <v>0</v>
      </c>
      <c r="N3976" t="n">
        <v>0</v>
      </c>
      <c r="O3976" t="n">
        <v>0</v>
      </c>
      <c r="P3976" t="n">
        <v>0</v>
      </c>
      <c r="Q3976" t="n">
        <v>0</v>
      </c>
      <c r="R3976" s="2" t="inlineStr"/>
    </row>
    <row r="3977" ht="15" customHeight="1">
      <c r="A3977" t="inlineStr">
        <is>
          <t>A 27375-2021</t>
        </is>
      </c>
      <c r="B3977" s="1" t="n">
        <v>44351</v>
      </c>
      <c r="C3977" s="1" t="n">
        <v>45225</v>
      </c>
      <c r="D3977" t="inlineStr">
        <is>
          <t>JÄMTLANDS LÄN</t>
        </is>
      </c>
      <c r="E3977" t="inlineStr">
        <is>
          <t>ÅRE</t>
        </is>
      </c>
      <c r="G3977" t="n">
        <v>7.4</v>
      </c>
      <c r="H3977" t="n">
        <v>0</v>
      </c>
      <c r="I3977" t="n">
        <v>0</v>
      </c>
      <c r="J3977" t="n">
        <v>0</v>
      </c>
      <c r="K3977" t="n">
        <v>0</v>
      </c>
      <c r="L3977" t="n">
        <v>0</v>
      </c>
      <c r="M3977" t="n">
        <v>0</v>
      </c>
      <c r="N3977" t="n">
        <v>0</v>
      </c>
      <c r="O3977" t="n">
        <v>0</v>
      </c>
      <c r="P3977" t="n">
        <v>0</v>
      </c>
      <c r="Q3977" t="n">
        <v>0</v>
      </c>
      <c r="R3977" s="2" t="inlineStr"/>
    </row>
    <row r="3978" ht="15" customHeight="1">
      <c r="A3978" t="inlineStr">
        <is>
          <t>A 27390-2021</t>
        </is>
      </c>
      <c r="B3978" s="1" t="n">
        <v>44351</v>
      </c>
      <c r="C3978" s="1" t="n">
        <v>45225</v>
      </c>
      <c r="D3978" t="inlineStr">
        <is>
          <t>JÄMTLANDS LÄN</t>
        </is>
      </c>
      <c r="E3978" t="inlineStr">
        <is>
          <t>ÅRE</t>
        </is>
      </c>
      <c r="G3978" t="n">
        <v>14.9</v>
      </c>
      <c r="H3978" t="n">
        <v>0</v>
      </c>
      <c r="I3978" t="n">
        <v>0</v>
      </c>
      <c r="J3978" t="n">
        <v>0</v>
      </c>
      <c r="K3978" t="n">
        <v>0</v>
      </c>
      <c r="L3978" t="n">
        <v>0</v>
      </c>
      <c r="M3978" t="n">
        <v>0</v>
      </c>
      <c r="N3978" t="n">
        <v>0</v>
      </c>
      <c r="O3978" t="n">
        <v>0</v>
      </c>
      <c r="P3978" t="n">
        <v>0</v>
      </c>
      <c r="Q3978" t="n">
        <v>0</v>
      </c>
      <c r="R3978" s="2" t="inlineStr"/>
    </row>
    <row r="3979" ht="15" customHeight="1">
      <c r="A3979" t="inlineStr">
        <is>
          <t>A 27371-2021</t>
        </is>
      </c>
      <c r="B3979" s="1" t="n">
        <v>44351</v>
      </c>
      <c r="C3979" s="1" t="n">
        <v>45225</v>
      </c>
      <c r="D3979" t="inlineStr">
        <is>
          <t>JÄMTLANDS LÄN</t>
        </is>
      </c>
      <c r="E3979" t="inlineStr">
        <is>
          <t>RAGUNDA</t>
        </is>
      </c>
      <c r="F3979" t="inlineStr">
        <is>
          <t>Kommuner</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27399-2021</t>
        </is>
      </c>
      <c r="B3980" s="1" t="n">
        <v>44351</v>
      </c>
      <c r="C3980" s="1" t="n">
        <v>45225</v>
      </c>
      <c r="D3980" t="inlineStr">
        <is>
          <t>JÄMTLANDS LÄN</t>
        </is>
      </c>
      <c r="E3980" t="inlineStr">
        <is>
          <t>RAGUNDA</t>
        </is>
      </c>
      <c r="F3980" t="inlineStr">
        <is>
          <t>Kommuner</t>
        </is>
      </c>
      <c r="G3980" t="n">
        <v>3.1</v>
      </c>
      <c r="H3980" t="n">
        <v>0</v>
      </c>
      <c r="I3980" t="n">
        <v>0</v>
      </c>
      <c r="J3980" t="n">
        <v>0</v>
      </c>
      <c r="K3980" t="n">
        <v>0</v>
      </c>
      <c r="L3980" t="n">
        <v>0</v>
      </c>
      <c r="M3980" t="n">
        <v>0</v>
      </c>
      <c r="N3980" t="n">
        <v>0</v>
      </c>
      <c r="O3980" t="n">
        <v>0</v>
      </c>
      <c r="P3980" t="n">
        <v>0</v>
      </c>
      <c r="Q3980" t="n">
        <v>0</v>
      </c>
      <c r="R3980" s="2" t="inlineStr"/>
    </row>
    <row r="3981" ht="15" customHeight="1">
      <c r="A3981" t="inlineStr">
        <is>
          <t>A 27946-2021</t>
        </is>
      </c>
      <c r="B3981" s="1" t="n">
        <v>44354</v>
      </c>
      <c r="C3981" s="1" t="n">
        <v>45225</v>
      </c>
      <c r="D3981" t="inlineStr">
        <is>
          <t>JÄMTLANDS LÄN</t>
        </is>
      </c>
      <c r="E3981" t="inlineStr">
        <is>
          <t>ÅRE</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27978-2021</t>
        </is>
      </c>
      <c r="B3982" s="1" t="n">
        <v>44354</v>
      </c>
      <c r="C3982" s="1" t="n">
        <v>45225</v>
      </c>
      <c r="D3982" t="inlineStr">
        <is>
          <t>JÄMTLANDS LÄN</t>
        </is>
      </c>
      <c r="E3982" t="inlineStr">
        <is>
          <t>STRÖMSUND</t>
        </is>
      </c>
      <c r="F3982" t="inlineStr">
        <is>
          <t>SCA</t>
        </is>
      </c>
      <c r="G3982" t="n">
        <v>7.1</v>
      </c>
      <c r="H3982" t="n">
        <v>0</v>
      </c>
      <c r="I3982" t="n">
        <v>0</v>
      </c>
      <c r="J3982" t="n">
        <v>0</v>
      </c>
      <c r="K3982" t="n">
        <v>0</v>
      </c>
      <c r="L3982" t="n">
        <v>0</v>
      </c>
      <c r="M3982" t="n">
        <v>0</v>
      </c>
      <c r="N3982" t="n">
        <v>0</v>
      </c>
      <c r="O3982" t="n">
        <v>0</v>
      </c>
      <c r="P3982" t="n">
        <v>0</v>
      </c>
      <c r="Q3982" t="n">
        <v>0</v>
      </c>
      <c r="R3982" s="2" t="inlineStr"/>
    </row>
    <row r="3983" ht="15" customHeight="1">
      <c r="A3983" t="inlineStr">
        <is>
          <t>A 27980-2021</t>
        </is>
      </c>
      <c r="B3983" s="1" t="n">
        <v>44354</v>
      </c>
      <c r="C3983" s="1" t="n">
        <v>45225</v>
      </c>
      <c r="D3983" t="inlineStr">
        <is>
          <t>JÄMTLANDS LÄN</t>
        </is>
      </c>
      <c r="E3983" t="inlineStr">
        <is>
          <t>STRÖMSUND</t>
        </is>
      </c>
      <c r="F3983" t="inlineStr">
        <is>
          <t>SCA</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27772-2021</t>
        </is>
      </c>
      <c r="B3984" s="1" t="n">
        <v>44354</v>
      </c>
      <c r="C3984" s="1" t="n">
        <v>45225</v>
      </c>
      <c r="D3984" t="inlineStr">
        <is>
          <t>JÄMTLANDS LÄN</t>
        </is>
      </c>
      <c r="E3984" t="inlineStr">
        <is>
          <t>BERG</t>
        </is>
      </c>
      <c r="G3984" t="n">
        <v>5.3</v>
      </c>
      <c r="H3984" t="n">
        <v>0</v>
      </c>
      <c r="I3984" t="n">
        <v>0</v>
      </c>
      <c r="J3984" t="n">
        <v>0</v>
      </c>
      <c r="K3984" t="n">
        <v>0</v>
      </c>
      <c r="L3984" t="n">
        <v>0</v>
      </c>
      <c r="M3984" t="n">
        <v>0</v>
      </c>
      <c r="N3984" t="n">
        <v>0</v>
      </c>
      <c r="O3984" t="n">
        <v>0</v>
      </c>
      <c r="P3984" t="n">
        <v>0</v>
      </c>
      <c r="Q3984" t="n">
        <v>0</v>
      </c>
      <c r="R3984" s="2" t="inlineStr"/>
    </row>
    <row r="3985" ht="15" customHeight="1">
      <c r="A3985" t="inlineStr">
        <is>
          <t>A 27979-2021</t>
        </is>
      </c>
      <c r="B3985" s="1" t="n">
        <v>44354</v>
      </c>
      <c r="C3985" s="1" t="n">
        <v>45225</v>
      </c>
      <c r="D3985" t="inlineStr">
        <is>
          <t>JÄMTLANDS LÄN</t>
        </is>
      </c>
      <c r="E3985" t="inlineStr">
        <is>
          <t>STRÖMSUND</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28285-2021</t>
        </is>
      </c>
      <c r="B3986" s="1" t="n">
        <v>44355</v>
      </c>
      <c r="C3986" s="1" t="n">
        <v>45225</v>
      </c>
      <c r="D3986" t="inlineStr">
        <is>
          <t>JÄMTLANDS LÄN</t>
        </is>
      </c>
      <c r="E3986" t="inlineStr">
        <is>
          <t>ÖSTERSUND</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28596-2021</t>
        </is>
      </c>
      <c r="B3987" s="1" t="n">
        <v>44356</v>
      </c>
      <c r="C3987" s="1" t="n">
        <v>45225</v>
      </c>
      <c r="D3987" t="inlineStr">
        <is>
          <t>JÄMTLANDS LÄN</t>
        </is>
      </c>
      <c r="E3987" t="inlineStr">
        <is>
          <t>RAGUNDA</t>
        </is>
      </c>
      <c r="G3987" t="n">
        <v>5.4</v>
      </c>
      <c r="H3987" t="n">
        <v>0</v>
      </c>
      <c r="I3987" t="n">
        <v>0</v>
      </c>
      <c r="J3987" t="n">
        <v>0</v>
      </c>
      <c r="K3987" t="n">
        <v>0</v>
      </c>
      <c r="L3987" t="n">
        <v>0</v>
      </c>
      <c r="M3987" t="n">
        <v>0</v>
      </c>
      <c r="N3987" t="n">
        <v>0</v>
      </c>
      <c r="O3987" t="n">
        <v>0</v>
      </c>
      <c r="P3987" t="n">
        <v>0</v>
      </c>
      <c r="Q3987" t="n">
        <v>0</v>
      </c>
      <c r="R3987" s="2" t="inlineStr"/>
    </row>
    <row r="3988" ht="15" customHeight="1">
      <c r="A3988" t="inlineStr">
        <is>
          <t>A 28619-2021</t>
        </is>
      </c>
      <c r="B3988" s="1" t="n">
        <v>44356</v>
      </c>
      <c r="C3988" s="1" t="n">
        <v>45225</v>
      </c>
      <c r="D3988" t="inlineStr">
        <is>
          <t>JÄMTLANDS LÄN</t>
        </is>
      </c>
      <c r="E3988" t="inlineStr">
        <is>
          <t>BRÄCKE</t>
        </is>
      </c>
      <c r="F3988" t="inlineStr">
        <is>
          <t>SCA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28446-2021</t>
        </is>
      </c>
      <c r="B3989" s="1" t="n">
        <v>44356</v>
      </c>
      <c r="C3989" s="1" t="n">
        <v>45225</v>
      </c>
      <c r="D3989" t="inlineStr">
        <is>
          <t>JÄMTLANDS LÄN</t>
        </is>
      </c>
      <c r="E3989" t="inlineStr">
        <is>
          <t>HÄRJEDALEN</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28617-2021</t>
        </is>
      </c>
      <c r="B3990" s="1" t="n">
        <v>44356</v>
      </c>
      <c r="C3990" s="1" t="n">
        <v>45225</v>
      </c>
      <c r="D3990" t="inlineStr">
        <is>
          <t>JÄMTLANDS LÄN</t>
        </is>
      </c>
      <c r="E3990" t="inlineStr">
        <is>
          <t>BRÄCKE</t>
        </is>
      </c>
      <c r="F3990" t="inlineStr">
        <is>
          <t>SCA</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28693-2021</t>
        </is>
      </c>
      <c r="B3991" s="1" t="n">
        <v>44357</v>
      </c>
      <c r="C3991" s="1" t="n">
        <v>45225</v>
      </c>
      <c r="D3991" t="inlineStr">
        <is>
          <t>JÄMTLANDS LÄN</t>
        </is>
      </c>
      <c r="E3991" t="inlineStr">
        <is>
          <t>HÄRJEDALEN</t>
        </is>
      </c>
      <c r="G3991" t="n">
        <v>20</v>
      </c>
      <c r="H3991" t="n">
        <v>0</v>
      </c>
      <c r="I3991" t="n">
        <v>0</v>
      </c>
      <c r="J3991" t="n">
        <v>0</v>
      </c>
      <c r="K3991" t="n">
        <v>0</v>
      </c>
      <c r="L3991" t="n">
        <v>0</v>
      </c>
      <c r="M3991" t="n">
        <v>0</v>
      </c>
      <c r="N3991" t="n">
        <v>0</v>
      </c>
      <c r="O3991" t="n">
        <v>0</v>
      </c>
      <c r="P3991" t="n">
        <v>0</v>
      </c>
      <c r="Q3991" t="n">
        <v>0</v>
      </c>
      <c r="R3991" s="2" t="inlineStr"/>
    </row>
    <row r="3992" ht="15" customHeight="1">
      <c r="A3992" t="inlineStr">
        <is>
          <t>A 28887-2021</t>
        </is>
      </c>
      <c r="B3992" s="1" t="n">
        <v>44357</v>
      </c>
      <c r="C3992" s="1" t="n">
        <v>45225</v>
      </c>
      <c r="D3992" t="inlineStr">
        <is>
          <t>JÄMTLANDS LÄN</t>
        </is>
      </c>
      <c r="E3992" t="inlineStr">
        <is>
          <t>RAGUNDA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28909-2021</t>
        </is>
      </c>
      <c r="B3993" s="1" t="n">
        <v>44357</v>
      </c>
      <c r="C3993" s="1" t="n">
        <v>45225</v>
      </c>
      <c r="D3993" t="inlineStr">
        <is>
          <t>JÄMTLANDS LÄN</t>
        </is>
      </c>
      <c r="E3993" t="inlineStr">
        <is>
          <t>BRÄCKE</t>
        </is>
      </c>
      <c r="F3993" t="inlineStr">
        <is>
          <t>SCA</t>
        </is>
      </c>
      <c r="G3993" t="n">
        <v>11.2</v>
      </c>
      <c r="H3993" t="n">
        <v>0</v>
      </c>
      <c r="I3993" t="n">
        <v>0</v>
      </c>
      <c r="J3993" t="n">
        <v>0</v>
      </c>
      <c r="K3993" t="n">
        <v>0</v>
      </c>
      <c r="L3993" t="n">
        <v>0</v>
      </c>
      <c r="M3993" t="n">
        <v>0</v>
      </c>
      <c r="N3993" t="n">
        <v>0</v>
      </c>
      <c r="O3993" t="n">
        <v>0</v>
      </c>
      <c r="P3993" t="n">
        <v>0</v>
      </c>
      <c r="Q3993" t="n">
        <v>0</v>
      </c>
      <c r="R3993" s="2" t="inlineStr"/>
      <c r="U3993">
        <f>HYPERLINK("https://klasma.github.io/Logging_2305/knärot/A 28909-2021 karta knärot.png", "A 28909-2021")</f>
        <v/>
      </c>
      <c r="V3993">
        <f>HYPERLINK("https://klasma.github.io/Logging_2305/klagomål/A 28909-2021 FSC-klagomål.docx", "A 28909-2021")</f>
        <v/>
      </c>
      <c r="W3993">
        <f>HYPERLINK("https://klasma.github.io/Logging_2305/klagomålsmail/A 28909-2021 FSC-klagomål mail.docx", "A 28909-2021")</f>
        <v/>
      </c>
      <c r="X3993">
        <f>HYPERLINK("https://klasma.github.io/Logging_2305/tillsyn/A 28909-2021 tillsynsbegäran.docx", "A 28909-2021")</f>
        <v/>
      </c>
      <c r="Y3993">
        <f>HYPERLINK("https://klasma.github.io/Logging_2305/tillsynsmail/A 28909-2021 tillsynsbegäran mail.docx", "A 28909-2021")</f>
        <v/>
      </c>
    </row>
    <row r="3994" ht="15" customHeight="1">
      <c r="A3994" t="inlineStr">
        <is>
          <t>A 28883-2021</t>
        </is>
      </c>
      <c r="B3994" s="1" t="n">
        <v>44357</v>
      </c>
      <c r="C3994" s="1" t="n">
        <v>45225</v>
      </c>
      <c r="D3994" t="inlineStr">
        <is>
          <t>JÄMTLANDS LÄN</t>
        </is>
      </c>
      <c r="E3994" t="inlineStr">
        <is>
          <t>BERG</t>
        </is>
      </c>
      <c r="F3994" t="inlineStr">
        <is>
          <t>Kyrkan</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28903-2021</t>
        </is>
      </c>
      <c r="B3995" s="1" t="n">
        <v>44357</v>
      </c>
      <c r="C3995" s="1" t="n">
        <v>45225</v>
      </c>
      <c r="D3995" t="inlineStr">
        <is>
          <t>JÄMTLANDS LÄN</t>
        </is>
      </c>
      <c r="E3995" t="inlineStr">
        <is>
          <t>BRÄCKE</t>
        </is>
      </c>
      <c r="F3995" t="inlineStr">
        <is>
          <t>SCA</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28881-2021</t>
        </is>
      </c>
      <c r="B3996" s="1" t="n">
        <v>44357</v>
      </c>
      <c r="C3996" s="1" t="n">
        <v>45225</v>
      </c>
      <c r="D3996" t="inlineStr">
        <is>
          <t>JÄMTLANDS LÄN</t>
        </is>
      </c>
      <c r="E3996" t="inlineStr">
        <is>
          <t>ÅRE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28817-2021</t>
        </is>
      </c>
      <c r="B3997" s="1" t="n">
        <v>44357</v>
      </c>
      <c r="C3997" s="1" t="n">
        <v>45225</v>
      </c>
      <c r="D3997" t="inlineStr">
        <is>
          <t>JÄMTLANDS LÄN</t>
        </is>
      </c>
      <c r="E3997" t="inlineStr">
        <is>
          <t>ÅRE</t>
        </is>
      </c>
      <c r="G3997" t="n">
        <v>21.4</v>
      </c>
      <c r="H3997" t="n">
        <v>0</v>
      </c>
      <c r="I3997" t="n">
        <v>0</v>
      </c>
      <c r="J3997" t="n">
        <v>0</v>
      </c>
      <c r="K3997" t="n">
        <v>0</v>
      </c>
      <c r="L3997" t="n">
        <v>0</v>
      </c>
      <c r="M3997" t="n">
        <v>0</v>
      </c>
      <c r="N3997" t="n">
        <v>0</v>
      </c>
      <c r="O3997" t="n">
        <v>0</v>
      </c>
      <c r="P3997" t="n">
        <v>0</v>
      </c>
      <c r="Q3997" t="n">
        <v>0</v>
      </c>
      <c r="R3997" s="2" t="inlineStr"/>
    </row>
    <row r="3998" ht="15" customHeight="1">
      <c r="A3998" t="inlineStr">
        <is>
          <t>A 29019-2021</t>
        </is>
      </c>
      <c r="B3998" s="1" t="n">
        <v>44358</v>
      </c>
      <c r="C3998" s="1" t="n">
        <v>45225</v>
      </c>
      <c r="D3998" t="inlineStr">
        <is>
          <t>JÄMTLANDS LÄN</t>
        </is>
      </c>
      <c r="E3998" t="inlineStr">
        <is>
          <t>BERG</t>
        </is>
      </c>
      <c r="F3998" t="inlineStr">
        <is>
          <t>Sveaskog</t>
        </is>
      </c>
      <c r="G3998" t="n">
        <v>27.1</v>
      </c>
      <c r="H3998" t="n">
        <v>0</v>
      </c>
      <c r="I3998" t="n">
        <v>0</v>
      </c>
      <c r="J3998" t="n">
        <v>0</v>
      </c>
      <c r="K3998" t="n">
        <v>0</v>
      </c>
      <c r="L3998" t="n">
        <v>0</v>
      </c>
      <c r="M3998" t="n">
        <v>0</v>
      </c>
      <c r="N3998" t="n">
        <v>0</v>
      </c>
      <c r="O3998" t="n">
        <v>0</v>
      </c>
      <c r="P3998" t="n">
        <v>0</v>
      </c>
      <c r="Q3998" t="n">
        <v>0</v>
      </c>
      <c r="R3998" s="2" t="inlineStr"/>
    </row>
    <row r="3999" ht="15" customHeight="1">
      <c r="A3999" t="inlineStr">
        <is>
          <t>A 28990-2021</t>
        </is>
      </c>
      <c r="B3999" s="1" t="n">
        <v>44358</v>
      </c>
      <c r="C3999" s="1" t="n">
        <v>45225</v>
      </c>
      <c r="D3999" t="inlineStr">
        <is>
          <t>JÄMTLANDS LÄN</t>
        </is>
      </c>
      <c r="E3999" t="inlineStr">
        <is>
          <t>KROKOM</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29372-2021</t>
        </is>
      </c>
      <c r="B4000" s="1" t="n">
        <v>44361</v>
      </c>
      <c r="C4000" s="1" t="n">
        <v>45225</v>
      </c>
      <c r="D4000" t="inlineStr">
        <is>
          <t>JÄMTLANDS LÄN</t>
        </is>
      </c>
      <c r="E4000" t="inlineStr">
        <is>
          <t>HÄRJEDALEN</t>
        </is>
      </c>
      <c r="F4000" t="inlineStr">
        <is>
          <t>Holmen skog AB</t>
        </is>
      </c>
      <c r="G4000" t="n">
        <v>5.9</v>
      </c>
      <c r="H4000" t="n">
        <v>0</v>
      </c>
      <c r="I4000" t="n">
        <v>0</v>
      </c>
      <c r="J4000" t="n">
        <v>0</v>
      </c>
      <c r="K4000" t="n">
        <v>0</v>
      </c>
      <c r="L4000" t="n">
        <v>0</v>
      </c>
      <c r="M4000" t="n">
        <v>0</v>
      </c>
      <c r="N4000" t="n">
        <v>0</v>
      </c>
      <c r="O4000" t="n">
        <v>0</v>
      </c>
      <c r="P4000" t="n">
        <v>0</v>
      </c>
      <c r="Q4000" t="n">
        <v>0</v>
      </c>
      <c r="R4000" s="2" t="inlineStr"/>
    </row>
    <row r="4001" ht="15" customHeight="1">
      <c r="A4001" t="inlineStr">
        <is>
          <t>A 29452-2021</t>
        </is>
      </c>
      <c r="B4001" s="1" t="n">
        <v>44361</v>
      </c>
      <c r="C4001" s="1" t="n">
        <v>45225</v>
      </c>
      <c r="D4001" t="inlineStr">
        <is>
          <t>JÄMTLANDS LÄN</t>
        </is>
      </c>
      <c r="E4001" t="inlineStr">
        <is>
          <t>HÄRJEDALEN</t>
        </is>
      </c>
      <c r="F4001" t="inlineStr">
        <is>
          <t>Holmen skog AB</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29581-2021</t>
        </is>
      </c>
      <c r="B4002" s="1" t="n">
        <v>44361</v>
      </c>
      <c r="C4002" s="1" t="n">
        <v>45225</v>
      </c>
      <c r="D4002" t="inlineStr">
        <is>
          <t>JÄMTLANDS LÄN</t>
        </is>
      </c>
      <c r="E4002" t="inlineStr">
        <is>
          <t>HÄRJEDALEN</t>
        </is>
      </c>
      <c r="G4002" t="n">
        <v>50.9</v>
      </c>
      <c r="H4002" t="n">
        <v>0</v>
      </c>
      <c r="I4002" t="n">
        <v>0</v>
      </c>
      <c r="J4002" t="n">
        <v>0</v>
      </c>
      <c r="K4002" t="n">
        <v>0</v>
      </c>
      <c r="L4002" t="n">
        <v>0</v>
      </c>
      <c r="M4002" t="n">
        <v>0</v>
      </c>
      <c r="N4002" t="n">
        <v>0</v>
      </c>
      <c r="O4002" t="n">
        <v>0</v>
      </c>
      <c r="P4002" t="n">
        <v>0</v>
      </c>
      <c r="Q4002" t="n">
        <v>0</v>
      </c>
      <c r="R4002" s="2" t="inlineStr"/>
    </row>
    <row r="4003" ht="15" customHeight="1">
      <c r="A4003" t="inlineStr">
        <is>
          <t>A 29594-2021</t>
        </is>
      </c>
      <c r="B4003" s="1" t="n">
        <v>44361</v>
      </c>
      <c r="C4003" s="1" t="n">
        <v>45225</v>
      </c>
      <c r="D4003" t="inlineStr">
        <is>
          <t>JÄMTLANDS LÄN</t>
        </is>
      </c>
      <c r="E4003" t="inlineStr">
        <is>
          <t>STRÖMSUND</t>
        </is>
      </c>
      <c r="G4003" t="n">
        <v>10.8</v>
      </c>
      <c r="H4003" t="n">
        <v>0</v>
      </c>
      <c r="I4003" t="n">
        <v>0</v>
      </c>
      <c r="J4003" t="n">
        <v>0</v>
      </c>
      <c r="K4003" t="n">
        <v>0</v>
      </c>
      <c r="L4003" t="n">
        <v>0</v>
      </c>
      <c r="M4003" t="n">
        <v>0</v>
      </c>
      <c r="N4003" t="n">
        <v>0</v>
      </c>
      <c r="O4003" t="n">
        <v>0</v>
      </c>
      <c r="P4003" t="n">
        <v>0</v>
      </c>
      <c r="Q4003" t="n">
        <v>0</v>
      </c>
      <c r="R4003" s="2" t="inlineStr"/>
    </row>
    <row r="4004" ht="15" customHeight="1">
      <c r="A4004" t="inlineStr">
        <is>
          <t>A 29628-2021</t>
        </is>
      </c>
      <c r="B4004" s="1" t="n">
        <v>44361</v>
      </c>
      <c r="C4004" s="1" t="n">
        <v>45225</v>
      </c>
      <c r="D4004" t="inlineStr">
        <is>
          <t>JÄMTLANDS LÄN</t>
        </is>
      </c>
      <c r="E4004" t="inlineStr">
        <is>
          <t>STRÖMSUND</t>
        </is>
      </c>
      <c r="F4004" t="inlineStr">
        <is>
          <t>SCA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29511-2021</t>
        </is>
      </c>
      <c r="B4005" s="1" t="n">
        <v>44361</v>
      </c>
      <c r="C4005" s="1" t="n">
        <v>45225</v>
      </c>
      <c r="D4005" t="inlineStr">
        <is>
          <t>JÄMTLANDS LÄN</t>
        </is>
      </c>
      <c r="E4005" t="inlineStr">
        <is>
          <t>BERG</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29611-2021</t>
        </is>
      </c>
      <c r="B4006" s="1" t="n">
        <v>44361</v>
      </c>
      <c r="C4006" s="1" t="n">
        <v>45225</v>
      </c>
      <c r="D4006" t="inlineStr">
        <is>
          <t>JÄMTLANDS LÄN</t>
        </is>
      </c>
      <c r="E4006" t="inlineStr">
        <is>
          <t>BRÄCKE</t>
        </is>
      </c>
      <c r="F4006" t="inlineStr">
        <is>
          <t>SCA</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29314-2021</t>
        </is>
      </c>
      <c r="B4007" s="1" t="n">
        <v>44361</v>
      </c>
      <c r="C4007" s="1" t="n">
        <v>45225</v>
      </c>
      <c r="D4007" t="inlineStr">
        <is>
          <t>JÄMTLANDS LÄN</t>
        </is>
      </c>
      <c r="E4007" t="inlineStr">
        <is>
          <t>BRÄCKE</t>
        </is>
      </c>
      <c r="G4007" t="n">
        <v>10.7</v>
      </c>
      <c r="H4007" t="n">
        <v>0</v>
      </c>
      <c r="I4007" t="n">
        <v>0</v>
      </c>
      <c r="J4007" t="n">
        <v>0</v>
      </c>
      <c r="K4007" t="n">
        <v>0</v>
      </c>
      <c r="L4007" t="n">
        <v>0</v>
      </c>
      <c r="M4007" t="n">
        <v>0</v>
      </c>
      <c r="N4007" t="n">
        <v>0</v>
      </c>
      <c r="O4007" t="n">
        <v>0</v>
      </c>
      <c r="P4007" t="n">
        <v>0</v>
      </c>
      <c r="Q4007" t="n">
        <v>0</v>
      </c>
      <c r="R4007" s="2" t="inlineStr"/>
    </row>
    <row r="4008" ht="15" customHeight="1">
      <c r="A4008" t="inlineStr">
        <is>
          <t>A 29363-2021</t>
        </is>
      </c>
      <c r="B4008" s="1" t="n">
        <v>44361</v>
      </c>
      <c r="C4008" s="1" t="n">
        <v>45225</v>
      </c>
      <c r="D4008" t="inlineStr">
        <is>
          <t>JÄMTLANDS LÄN</t>
        </is>
      </c>
      <c r="E4008" t="inlineStr">
        <is>
          <t>HÄRJEDALEN</t>
        </is>
      </c>
      <c r="F4008" t="inlineStr">
        <is>
          <t>Holmen skog AB</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29552-2021</t>
        </is>
      </c>
      <c r="B4009" s="1" t="n">
        <v>44361</v>
      </c>
      <c r="C4009" s="1" t="n">
        <v>45225</v>
      </c>
      <c r="D4009" t="inlineStr">
        <is>
          <t>JÄMTLANDS LÄN</t>
        </is>
      </c>
      <c r="E4009" t="inlineStr">
        <is>
          <t>STRÖMSUND</t>
        </is>
      </c>
      <c r="F4009" t="inlineStr">
        <is>
          <t>Holmen skog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29585-2021</t>
        </is>
      </c>
      <c r="B4010" s="1" t="n">
        <v>44361</v>
      </c>
      <c r="C4010" s="1" t="n">
        <v>45225</v>
      </c>
      <c r="D4010" t="inlineStr">
        <is>
          <t>JÄMTLANDS LÄN</t>
        </is>
      </c>
      <c r="E4010" t="inlineStr">
        <is>
          <t>HÄRJEDALEN</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29603-2021</t>
        </is>
      </c>
      <c r="B4011" s="1" t="n">
        <v>44361</v>
      </c>
      <c r="C4011" s="1" t="n">
        <v>45225</v>
      </c>
      <c r="D4011" t="inlineStr">
        <is>
          <t>JÄMTLANDS LÄN</t>
        </is>
      </c>
      <c r="E4011" t="inlineStr">
        <is>
          <t>BRÄCKE</t>
        </is>
      </c>
      <c r="F4011" t="inlineStr">
        <is>
          <t>Naturvårdsverket</t>
        </is>
      </c>
      <c r="G4011" t="n">
        <v>3.9</v>
      </c>
      <c r="H4011" t="n">
        <v>0</v>
      </c>
      <c r="I4011" t="n">
        <v>0</v>
      </c>
      <c r="J4011" t="n">
        <v>0</v>
      </c>
      <c r="K4011" t="n">
        <v>0</v>
      </c>
      <c r="L4011" t="n">
        <v>0</v>
      </c>
      <c r="M4011" t="n">
        <v>0</v>
      </c>
      <c r="N4011" t="n">
        <v>0</v>
      </c>
      <c r="O4011" t="n">
        <v>0</v>
      </c>
      <c r="P4011" t="n">
        <v>0</v>
      </c>
      <c r="Q4011" t="n">
        <v>0</v>
      </c>
      <c r="R4011" s="2" t="inlineStr"/>
    </row>
    <row r="4012" ht="15" customHeight="1">
      <c r="A4012" t="inlineStr">
        <is>
          <t>A 29929-2021</t>
        </is>
      </c>
      <c r="B4012" s="1" t="n">
        <v>44362</v>
      </c>
      <c r="C4012" s="1" t="n">
        <v>45225</v>
      </c>
      <c r="D4012" t="inlineStr">
        <is>
          <t>JÄMTLANDS LÄN</t>
        </is>
      </c>
      <c r="E4012" t="inlineStr">
        <is>
          <t>BRÄCKE</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30438-2021</t>
        </is>
      </c>
      <c r="B4013" s="1" t="n">
        <v>44362</v>
      </c>
      <c r="C4013" s="1" t="n">
        <v>45225</v>
      </c>
      <c r="D4013" t="inlineStr">
        <is>
          <t>JÄMTLANDS LÄN</t>
        </is>
      </c>
      <c r="E4013" t="inlineStr">
        <is>
          <t>RAGUNDA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29841-2021</t>
        </is>
      </c>
      <c r="B4014" s="1" t="n">
        <v>44362</v>
      </c>
      <c r="C4014" s="1" t="n">
        <v>45225</v>
      </c>
      <c r="D4014" t="inlineStr">
        <is>
          <t>JÄMTLANDS LÄN</t>
        </is>
      </c>
      <c r="E4014" t="inlineStr">
        <is>
          <t>STRÖMSUND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29930-2021</t>
        </is>
      </c>
      <c r="B4015" s="1" t="n">
        <v>44362</v>
      </c>
      <c r="C4015" s="1" t="n">
        <v>45225</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30459-2021</t>
        </is>
      </c>
      <c r="B4016" s="1" t="n">
        <v>44362</v>
      </c>
      <c r="C4016" s="1" t="n">
        <v>45225</v>
      </c>
      <c r="D4016" t="inlineStr">
        <is>
          <t>JÄMTLANDS LÄN</t>
        </is>
      </c>
      <c r="E4016" t="inlineStr">
        <is>
          <t>RAGUNDA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29707-2021</t>
        </is>
      </c>
      <c r="B4017" s="1" t="n">
        <v>44362</v>
      </c>
      <c r="C4017" s="1" t="n">
        <v>45225</v>
      </c>
      <c r="D4017" t="inlineStr">
        <is>
          <t>JÄMTLANDS LÄN</t>
        </is>
      </c>
      <c r="E4017" t="inlineStr">
        <is>
          <t>ÖSTERSUND</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29896-2021</t>
        </is>
      </c>
      <c r="B4018" s="1" t="n">
        <v>44362</v>
      </c>
      <c r="C4018" s="1" t="n">
        <v>45225</v>
      </c>
      <c r="D4018" t="inlineStr">
        <is>
          <t>JÄMTLANDS LÄN</t>
        </is>
      </c>
      <c r="E4018" t="inlineStr">
        <is>
          <t>KROKOM</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30108-2021</t>
        </is>
      </c>
      <c r="B4019" s="1" t="n">
        <v>44363</v>
      </c>
      <c r="C4019" s="1" t="n">
        <v>45225</v>
      </c>
      <c r="D4019" t="inlineStr">
        <is>
          <t>JÄMTLANDS LÄN</t>
        </is>
      </c>
      <c r="E4019" t="inlineStr">
        <is>
          <t>BRÄCKE</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30145-2021</t>
        </is>
      </c>
      <c r="B4020" s="1" t="n">
        <v>44363</v>
      </c>
      <c r="C4020" s="1" t="n">
        <v>45225</v>
      </c>
      <c r="D4020" t="inlineStr">
        <is>
          <t>JÄMTLANDS LÄN</t>
        </is>
      </c>
      <c r="E4020" t="inlineStr">
        <is>
          <t>KROKOM</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30102-2021</t>
        </is>
      </c>
      <c r="B4021" s="1" t="n">
        <v>44363</v>
      </c>
      <c r="C4021" s="1" t="n">
        <v>45225</v>
      </c>
      <c r="D4021" t="inlineStr">
        <is>
          <t>JÄMTLANDS LÄN</t>
        </is>
      </c>
      <c r="E4021" t="inlineStr">
        <is>
          <t>BRÄCKE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30302-2021</t>
        </is>
      </c>
      <c r="B4022" s="1" t="n">
        <v>44364</v>
      </c>
      <c r="C4022" s="1" t="n">
        <v>45225</v>
      </c>
      <c r="D4022" t="inlineStr">
        <is>
          <t>JÄMTLANDS LÄN</t>
        </is>
      </c>
      <c r="E4022" t="inlineStr">
        <is>
          <t>HÄRJEDALEN</t>
        </is>
      </c>
      <c r="F4022" t="inlineStr">
        <is>
          <t>Holmen skog AB</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30311-2021</t>
        </is>
      </c>
      <c r="B4023" s="1" t="n">
        <v>44364</v>
      </c>
      <c r="C4023" s="1" t="n">
        <v>45225</v>
      </c>
      <c r="D4023" t="inlineStr">
        <is>
          <t>JÄMTLANDS LÄN</t>
        </is>
      </c>
      <c r="E4023" t="inlineStr">
        <is>
          <t>HÄRJEDALEN</t>
        </is>
      </c>
      <c r="F4023" t="inlineStr">
        <is>
          <t>Holmen skog AB</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31077-2021</t>
        </is>
      </c>
      <c r="B4024" s="1" t="n">
        <v>44365</v>
      </c>
      <c r="C4024" s="1" t="n">
        <v>45225</v>
      </c>
      <c r="D4024" t="inlineStr">
        <is>
          <t>JÄMTLANDS LÄN</t>
        </is>
      </c>
      <c r="E4024" t="inlineStr">
        <is>
          <t>STRÖMSUND</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30684-2021</t>
        </is>
      </c>
      <c r="B4025" s="1" t="n">
        <v>44365</v>
      </c>
      <c r="C4025" s="1" t="n">
        <v>45225</v>
      </c>
      <c r="D4025" t="inlineStr">
        <is>
          <t>JÄMTLANDS LÄN</t>
        </is>
      </c>
      <c r="E4025" t="inlineStr">
        <is>
          <t>HÄRJEDALEN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31040-2021</t>
        </is>
      </c>
      <c r="B4026" s="1" t="n">
        <v>44368</v>
      </c>
      <c r="C4026" s="1" t="n">
        <v>45225</v>
      </c>
      <c r="D4026" t="inlineStr">
        <is>
          <t>JÄMTLANDS LÄN</t>
        </is>
      </c>
      <c r="E4026" t="inlineStr">
        <is>
          <t>ÖSTERSUND</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31212-2021</t>
        </is>
      </c>
      <c r="B4027" s="1" t="n">
        <v>44368</v>
      </c>
      <c r="C4027" s="1" t="n">
        <v>45225</v>
      </c>
      <c r="D4027" t="inlineStr">
        <is>
          <t>JÄMTLANDS LÄN</t>
        </is>
      </c>
      <c r="E4027" t="inlineStr">
        <is>
          <t>HÄRJEDALEN</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31093-2021</t>
        </is>
      </c>
      <c r="B4028" s="1" t="n">
        <v>44368</v>
      </c>
      <c r="C4028" s="1" t="n">
        <v>45225</v>
      </c>
      <c r="D4028" t="inlineStr">
        <is>
          <t>JÄMTLANDS LÄN</t>
        </is>
      </c>
      <c r="E4028" t="inlineStr">
        <is>
          <t>BRÄCKE</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33787-2021</t>
        </is>
      </c>
      <c r="B4029" s="1" t="n">
        <v>44368</v>
      </c>
      <c r="C4029" s="1" t="n">
        <v>45225</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31089-2021</t>
        </is>
      </c>
      <c r="B4030" s="1" t="n">
        <v>44368</v>
      </c>
      <c r="C4030" s="1" t="n">
        <v>45225</v>
      </c>
      <c r="D4030" t="inlineStr">
        <is>
          <t>JÄMTLANDS LÄN</t>
        </is>
      </c>
      <c r="E4030" t="inlineStr">
        <is>
          <t>STRÖMSUND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31158-2021</t>
        </is>
      </c>
      <c r="B4031" s="1" t="n">
        <v>44368</v>
      </c>
      <c r="C4031" s="1" t="n">
        <v>45225</v>
      </c>
      <c r="D4031" t="inlineStr">
        <is>
          <t>JÄMTLANDS LÄN</t>
        </is>
      </c>
      <c r="E4031" t="inlineStr">
        <is>
          <t>RAGUNDA</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31743-2021</t>
        </is>
      </c>
      <c r="B4032" s="1" t="n">
        <v>44369</v>
      </c>
      <c r="C4032" s="1" t="n">
        <v>45225</v>
      </c>
      <c r="D4032" t="inlineStr">
        <is>
          <t>JÄMTLANDS LÄN</t>
        </is>
      </c>
      <c r="E4032" t="inlineStr">
        <is>
          <t>STRÖMSUND</t>
        </is>
      </c>
      <c r="G4032" t="n">
        <v>5.6</v>
      </c>
      <c r="H4032" t="n">
        <v>0</v>
      </c>
      <c r="I4032" t="n">
        <v>0</v>
      </c>
      <c r="J4032" t="n">
        <v>0</v>
      </c>
      <c r="K4032" t="n">
        <v>0</v>
      </c>
      <c r="L4032" t="n">
        <v>0</v>
      </c>
      <c r="M4032" t="n">
        <v>0</v>
      </c>
      <c r="N4032" t="n">
        <v>0</v>
      </c>
      <c r="O4032" t="n">
        <v>0</v>
      </c>
      <c r="P4032" t="n">
        <v>0</v>
      </c>
      <c r="Q4032" t="n">
        <v>0</v>
      </c>
      <c r="R4032" s="2" t="inlineStr"/>
    </row>
    <row r="4033" ht="15" customHeight="1">
      <c r="A4033" t="inlineStr">
        <is>
          <t>A 31388-2021</t>
        </is>
      </c>
      <c r="B4033" s="1" t="n">
        <v>44369</v>
      </c>
      <c r="C4033" s="1" t="n">
        <v>45225</v>
      </c>
      <c r="D4033" t="inlineStr">
        <is>
          <t>JÄMTLANDS LÄN</t>
        </is>
      </c>
      <c r="E4033" t="inlineStr">
        <is>
          <t>ÅRE</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31739-2021</t>
        </is>
      </c>
      <c r="B4034" s="1" t="n">
        <v>44369</v>
      </c>
      <c r="C4034" s="1" t="n">
        <v>45225</v>
      </c>
      <c r="D4034" t="inlineStr">
        <is>
          <t>JÄMTLANDS LÄN</t>
        </is>
      </c>
      <c r="E4034" t="inlineStr">
        <is>
          <t>STRÖMSUND</t>
        </is>
      </c>
      <c r="F4034" t="inlineStr">
        <is>
          <t>SCA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31858-2021</t>
        </is>
      </c>
      <c r="B4035" s="1" t="n">
        <v>44370</v>
      </c>
      <c r="C4035" s="1" t="n">
        <v>45225</v>
      </c>
      <c r="D4035" t="inlineStr">
        <is>
          <t>JÄMTLANDS LÄN</t>
        </is>
      </c>
      <c r="E4035" t="inlineStr">
        <is>
          <t>KROKOM</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31905-2021</t>
        </is>
      </c>
      <c r="B4036" s="1" t="n">
        <v>44370</v>
      </c>
      <c r="C4036" s="1" t="n">
        <v>45225</v>
      </c>
      <c r="D4036" t="inlineStr">
        <is>
          <t>JÄMTLANDS LÄN</t>
        </is>
      </c>
      <c r="E4036" t="inlineStr">
        <is>
          <t>KROKOM</t>
        </is>
      </c>
      <c r="G4036" t="n">
        <v>12.9</v>
      </c>
      <c r="H4036" t="n">
        <v>0</v>
      </c>
      <c r="I4036" t="n">
        <v>0</v>
      </c>
      <c r="J4036" t="n">
        <v>0</v>
      </c>
      <c r="K4036" t="n">
        <v>0</v>
      </c>
      <c r="L4036" t="n">
        <v>0</v>
      </c>
      <c r="M4036" t="n">
        <v>0</v>
      </c>
      <c r="N4036" t="n">
        <v>0</v>
      </c>
      <c r="O4036" t="n">
        <v>0</v>
      </c>
      <c r="P4036" t="n">
        <v>0</v>
      </c>
      <c r="Q4036" t="n">
        <v>0</v>
      </c>
      <c r="R4036" s="2" t="inlineStr"/>
    </row>
    <row r="4037" ht="15" customHeight="1">
      <c r="A4037" t="inlineStr">
        <is>
          <t>A 32259-2021</t>
        </is>
      </c>
      <c r="B4037" s="1" t="n">
        <v>44371</v>
      </c>
      <c r="C4037" s="1" t="n">
        <v>45225</v>
      </c>
      <c r="D4037" t="inlineStr">
        <is>
          <t>JÄMTLANDS LÄN</t>
        </is>
      </c>
      <c r="E4037" t="inlineStr">
        <is>
          <t>STRÖMSUND</t>
        </is>
      </c>
      <c r="F4037" t="inlineStr">
        <is>
          <t>SCA</t>
        </is>
      </c>
      <c r="G4037" t="n">
        <v>22.4</v>
      </c>
      <c r="H4037" t="n">
        <v>0</v>
      </c>
      <c r="I4037" t="n">
        <v>0</v>
      </c>
      <c r="J4037" t="n">
        <v>0</v>
      </c>
      <c r="K4037" t="n">
        <v>0</v>
      </c>
      <c r="L4037" t="n">
        <v>0</v>
      </c>
      <c r="M4037" t="n">
        <v>0</v>
      </c>
      <c r="N4037" t="n">
        <v>0</v>
      </c>
      <c r="O4037" t="n">
        <v>0</v>
      </c>
      <c r="P4037" t="n">
        <v>0</v>
      </c>
      <c r="Q4037" t="n">
        <v>0</v>
      </c>
      <c r="R4037" s="2" t="inlineStr"/>
    </row>
    <row r="4038" ht="15" customHeight="1">
      <c r="A4038" t="inlineStr">
        <is>
          <t>A 32359-2021</t>
        </is>
      </c>
      <c r="B4038" s="1" t="n">
        <v>44371</v>
      </c>
      <c r="C4038" s="1" t="n">
        <v>45225</v>
      </c>
      <c r="D4038" t="inlineStr">
        <is>
          <t>JÄMTLANDS LÄN</t>
        </is>
      </c>
      <c r="E4038" t="inlineStr">
        <is>
          <t>STRÖMSUND</t>
        </is>
      </c>
      <c r="F4038" t="inlineStr">
        <is>
          <t>SCA</t>
        </is>
      </c>
      <c r="G4038" t="n">
        <v>8.699999999999999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32472-2021</t>
        </is>
      </c>
      <c r="B4039" s="1" t="n">
        <v>44371</v>
      </c>
      <c r="C4039" s="1" t="n">
        <v>45225</v>
      </c>
      <c r="D4039" t="inlineStr">
        <is>
          <t>JÄMTLANDS LÄN</t>
        </is>
      </c>
      <c r="E4039" t="inlineStr">
        <is>
          <t>KROKOM</t>
        </is>
      </c>
      <c r="F4039" t="inlineStr">
        <is>
          <t>SCA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32465-2021</t>
        </is>
      </c>
      <c r="B4040" s="1" t="n">
        <v>44371</v>
      </c>
      <c r="C4040" s="1" t="n">
        <v>45225</v>
      </c>
      <c r="D4040" t="inlineStr">
        <is>
          <t>JÄMTLANDS LÄN</t>
        </is>
      </c>
      <c r="E4040" t="inlineStr">
        <is>
          <t>STRÖMSUND</t>
        </is>
      </c>
      <c r="F4040" t="inlineStr">
        <is>
          <t>SCA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32460-2021</t>
        </is>
      </c>
      <c r="B4041" s="1" t="n">
        <v>44371</v>
      </c>
      <c r="C4041" s="1" t="n">
        <v>45225</v>
      </c>
      <c r="D4041" t="inlineStr">
        <is>
          <t>JÄMTLANDS LÄN</t>
        </is>
      </c>
      <c r="E4041" t="inlineStr">
        <is>
          <t>STRÖMSUND</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32241-2021</t>
        </is>
      </c>
      <c r="B4042" s="1" t="n">
        <v>44371</v>
      </c>
      <c r="C4042" s="1" t="n">
        <v>45225</v>
      </c>
      <c r="D4042" t="inlineStr">
        <is>
          <t>JÄMTLANDS LÄN</t>
        </is>
      </c>
      <c r="E4042" t="inlineStr">
        <is>
          <t>ÅRE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32471-2021</t>
        </is>
      </c>
      <c r="B4043" s="1" t="n">
        <v>44371</v>
      </c>
      <c r="C4043" s="1" t="n">
        <v>45225</v>
      </c>
      <c r="D4043" t="inlineStr">
        <is>
          <t>JÄMTLANDS LÄN</t>
        </is>
      </c>
      <c r="E4043" t="inlineStr">
        <is>
          <t>BRÄCKE</t>
        </is>
      </c>
      <c r="F4043" t="inlineStr">
        <is>
          <t>SCA</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32538-2021</t>
        </is>
      </c>
      <c r="B4044" s="1" t="n">
        <v>44374</v>
      </c>
      <c r="C4044" s="1" t="n">
        <v>45225</v>
      </c>
      <c r="D4044" t="inlineStr">
        <is>
          <t>JÄMTLANDS LÄN</t>
        </is>
      </c>
      <c r="E4044" t="inlineStr">
        <is>
          <t>STRÖMSUND</t>
        </is>
      </c>
      <c r="F4044" t="inlineStr">
        <is>
          <t>SCA</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32536-2021</t>
        </is>
      </c>
      <c r="B4045" s="1" t="n">
        <v>44374</v>
      </c>
      <c r="C4045" s="1" t="n">
        <v>45225</v>
      </c>
      <c r="D4045" t="inlineStr">
        <is>
          <t>JÄMTLANDS LÄN</t>
        </is>
      </c>
      <c r="E4045" t="inlineStr">
        <is>
          <t>STRÖMSUND</t>
        </is>
      </c>
      <c r="F4045" t="inlineStr">
        <is>
          <t>SCA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32832-2021</t>
        </is>
      </c>
      <c r="B4046" s="1" t="n">
        <v>44375</v>
      </c>
      <c r="C4046" s="1" t="n">
        <v>45225</v>
      </c>
      <c r="D4046" t="inlineStr">
        <is>
          <t>JÄMTLANDS LÄN</t>
        </is>
      </c>
      <c r="E4046" t="inlineStr">
        <is>
          <t>RAGUNDA</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32986-2021</t>
        </is>
      </c>
      <c r="B4047" s="1" t="n">
        <v>44375</v>
      </c>
      <c r="C4047" s="1" t="n">
        <v>45225</v>
      </c>
      <c r="D4047" t="inlineStr">
        <is>
          <t>JÄMTLANDS LÄN</t>
        </is>
      </c>
      <c r="E4047" t="inlineStr">
        <is>
          <t>ÖSTERSUND</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33002-2021</t>
        </is>
      </c>
      <c r="B4048" s="1" t="n">
        <v>44375</v>
      </c>
      <c r="C4048" s="1" t="n">
        <v>45225</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32990-2021</t>
        </is>
      </c>
      <c r="B4049" s="1" t="n">
        <v>44375</v>
      </c>
      <c r="C4049" s="1" t="n">
        <v>45225</v>
      </c>
      <c r="D4049" t="inlineStr">
        <is>
          <t>JÄMTLANDS LÄN</t>
        </is>
      </c>
      <c r="E4049" t="inlineStr">
        <is>
          <t>ÖSTERSUND</t>
        </is>
      </c>
      <c r="G4049" t="n">
        <v>0.2</v>
      </c>
      <c r="H4049" t="n">
        <v>0</v>
      </c>
      <c r="I4049" t="n">
        <v>0</v>
      </c>
      <c r="J4049" t="n">
        <v>0</v>
      </c>
      <c r="K4049" t="n">
        <v>0</v>
      </c>
      <c r="L4049" t="n">
        <v>0</v>
      </c>
      <c r="M4049" t="n">
        <v>0</v>
      </c>
      <c r="N4049" t="n">
        <v>0</v>
      </c>
      <c r="O4049" t="n">
        <v>0</v>
      </c>
      <c r="P4049" t="n">
        <v>0</v>
      </c>
      <c r="Q4049" t="n">
        <v>0</v>
      </c>
      <c r="R4049" s="2" t="inlineStr"/>
    </row>
    <row r="4050" ht="15" customHeight="1">
      <c r="A4050" t="inlineStr">
        <is>
          <t>A 32998-2021</t>
        </is>
      </c>
      <c r="B4050" s="1" t="n">
        <v>44375</v>
      </c>
      <c r="C4050" s="1" t="n">
        <v>45225</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32994-2021</t>
        </is>
      </c>
      <c r="B4051" s="1" t="n">
        <v>44375</v>
      </c>
      <c r="C4051" s="1" t="n">
        <v>45225</v>
      </c>
      <c r="D4051" t="inlineStr">
        <is>
          <t>JÄMTLANDS LÄN</t>
        </is>
      </c>
      <c r="E4051" t="inlineStr">
        <is>
          <t>ÖSTERSUND</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33004-2021</t>
        </is>
      </c>
      <c r="B4052" s="1" t="n">
        <v>44375</v>
      </c>
      <c r="C4052" s="1" t="n">
        <v>45225</v>
      </c>
      <c r="D4052" t="inlineStr">
        <is>
          <t>JÄMTLANDS LÄN</t>
        </is>
      </c>
      <c r="E4052" t="inlineStr">
        <is>
          <t>ÖSTERSUND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33133-2021</t>
        </is>
      </c>
      <c r="B4053" s="1" t="n">
        <v>44376</v>
      </c>
      <c r="C4053" s="1" t="n">
        <v>45225</v>
      </c>
      <c r="D4053" t="inlineStr">
        <is>
          <t>JÄMTLANDS LÄN</t>
        </is>
      </c>
      <c r="E4053" t="inlineStr">
        <is>
          <t>HÄRJEDALEN</t>
        </is>
      </c>
      <c r="G4053" t="n">
        <v>23.1</v>
      </c>
      <c r="H4053" t="n">
        <v>0</v>
      </c>
      <c r="I4053" t="n">
        <v>0</v>
      </c>
      <c r="J4053" t="n">
        <v>0</v>
      </c>
      <c r="K4053" t="n">
        <v>0</v>
      </c>
      <c r="L4053" t="n">
        <v>0</v>
      </c>
      <c r="M4053" t="n">
        <v>0</v>
      </c>
      <c r="N4053" t="n">
        <v>0</v>
      </c>
      <c r="O4053" t="n">
        <v>0</v>
      </c>
      <c r="P4053" t="n">
        <v>0</v>
      </c>
      <c r="Q4053" t="n">
        <v>0</v>
      </c>
      <c r="R4053" s="2" t="inlineStr"/>
    </row>
    <row r="4054" ht="15" customHeight="1">
      <c r="A4054" t="inlineStr">
        <is>
          <t>A 33221-2021</t>
        </is>
      </c>
      <c r="B4054" s="1" t="n">
        <v>44376</v>
      </c>
      <c r="C4054" s="1" t="n">
        <v>45225</v>
      </c>
      <c r="D4054" t="inlineStr">
        <is>
          <t>JÄMTLANDS LÄN</t>
        </is>
      </c>
      <c r="E4054" t="inlineStr">
        <is>
          <t>BRÄCKE</t>
        </is>
      </c>
      <c r="F4054" t="inlineStr">
        <is>
          <t>SCA</t>
        </is>
      </c>
      <c r="G4054" t="n">
        <v>11.4</v>
      </c>
      <c r="H4054" t="n">
        <v>0</v>
      </c>
      <c r="I4054" t="n">
        <v>0</v>
      </c>
      <c r="J4054" t="n">
        <v>0</v>
      </c>
      <c r="K4054" t="n">
        <v>0</v>
      </c>
      <c r="L4054" t="n">
        <v>0</v>
      </c>
      <c r="M4054" t="n">
        <v>0</v>
      </c>
      <c r="N4054" t="n">
        <v>0</v>
      </c>
      <c r="O4054" t="n">
        <v>0</v>
      </c>
      <c r="P4054" t="n">
        <v>0</v>
      </c>
      <c r="Q4054" t="n">
        <v>0</v>
      </c>
      <c r="R4054" s="2" t="inlineStr"/>
    </row>
    <row r="4055" ht="15" customHeight="1">
      <c r="A4055" t="inlineStr">
        <is>
          <t>A 33228-2021</t>
        </is>
      </c>
      <c r="B4055" s="1" t="n">
        <v>44376</v>
      </c>
      <c r="C4055" s="1" t="n">
        <v>45225</v>
      </c>
      <c r="D4055" t="inlineStr">
        <is>
          <t>JÄMTLANDS LÄN</t>
        </is>
      </c>
      <c r="E4055" t="inlineStr">
        <is>
          <t>STRÖMSUND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33225-2021</t>
        </is>
      </c>
      <c r="B4056" s="1" t="n">
        <v>44376</v>
      </c>
      <c r="C4056" s="1" t="n">
        <v>45225</v>
      </c>
      <c r="D4056" t="inlineStr">
        <is>
          <t>JÄMTLANDS LÄN</t>
        </is>
      </c>
      <c r="E4056" t="inlineStr">
        <is>
          <t>STRÖMSUND</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33104-2021</t>
        </is>
      </c>
      <c r="B4057" s="1" t="n">
        <v>44376</v>
      </c>
      <c r="C4057" s="1" t="n">
        <v>45225</v>
      </c>
      <c r="D4057" t="inlineStr">
        <is>
          <t>JÄMTLANDS LÄN</t>
        </is>
      </c>
      <c r="E4057" t="inlineStr">
        <is>
          <t>STRÖMSUND</t>
        </is>
      </c>
      <c r="G4057" t="n">
        <v>6.4</v>
      </c>
      <c r="H4057" t="n">
        <v>0</v>
      </c>
      <c r="I4057" t="n">
        <v>0</v>
      </c>
      <c r="J4057" t="n">
        <v>0</v>
      </c>
      <c r="K4057" t="n">
        <v>0</v>
      </c>
      <c r="L4057" t="n">
        <v>0</v>
      </c>
      <c r="M4057" t="n">
        <v>0</v>
      </c>
      <c r="N4057" t="n">
        <v>0</v>
      </c>
      <c r="O4057" t="n">
        <v>0</v>
      </c>
      <c r="P4057" t="n">
        <v>0</v>
      </c>
      <c r="Q4057" t="n">
        <v>0</v>
      </c>
      <c r="R4057" s="2" t="inlineStr"/>
    </row>
    <row r="4058" ht="15" customHeight="1">
      <c r="A4058" t="inlineStr">
        <is>
          <t>A 33216-2021</t>
        </is>
      </c>
      <c r="B4058" s="1" t="n">
        <v>44376</v>
      </c>
      <c r="C4058" s="1" t="n">
        <v>45225</v>
      </c>
      <c r="D4058" t="inlineStr">
        <is>
          <t>JÄMTLANDS LÄN</t>
        </is>
      </c>
      <c r="E4058" t="inlineStr">
        <is>
          <t>STRÖMSUND</t>
        </is>
      </c>
      <c r="F4058" t="inlineStr">
        <is>
          <t>SCA</t>
        </is>
      </c>
      <c r="G4058" t="n">
        <v>5</v>
      </c>
      <c r="H4058" t="n">
        <v>0</v>
      </c>
      <c r="I4058" t="n">
        <v>0</v>
      </c>
      <c r="J4058" t="n">
        <v>0</v>
      </c>
      <c r="K4058" t="n">
        <v>0</v>
      </c>
      <c r="L4058" t="n">
        <v>0</v>
      </c>
      <c r="M4058" t="n">
        <v>0</v>
      </c>
      <c r="N4058" t="n">
        <v>0</v>
      </c>
      <c r="O4058" t="n">
        <v>0</v>
      </c>
      <c r="P4058" t="n">
        <v>0</v>
      </c>
      <c r="Q4058" t="n">
        <v>0</v>
      </c>
      <c r="R4058" s="2" t="inlineStr"/>
    </row>
    <row r="4059" ht="15" customHeight="1">
      <c r="A4059" t="inlineStr">
        <is>
          <t>A 33802-2021</t>
        </is>
      </c>
      <c r="B4059" s="1" t="n">
        <v>44377</v>
      </c>
      <c r="C4059" s="1" t="n">
        <v>45225</v>
      </c>
      <c r="D4059" t="inlineStr">
        <is>
          <t>JÄMTLANDS LÄN</t>
        </is>
      </c>
      <c r="E4059" t="inlineStr">
        <is>
          <t>KROKOM</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33554-2021</t>
        </is>
      </c>
      <c r="B4060" s="1" t="n">
        <v>44377</v>
      </c>
      <c r="C4060" s="1" t="n">
        <v>45225</v>
      </c>
      <c r="D4060" t="inlineStr">
        <is>
          <t>JÄMTLANDS LÄN</t>
        </is>
      </c>
      <c r="E4060" t="inlineStr">
        <is>
          <t>STRÖMSUND</t>
        </is>
      </c>
      <c r="F4060" t="inlineStr">
        <is>
          <t>SCA</t>
        </is>
      </c>
      <c r="G4060" t="n">
        <v>12.9</v>
      </c>
      <c r="H4060" t="n">
        <v>0</v>
      </c>
      <c r="I4060" t="n">
        <v>0</v>
      </c>
      <c r="J4060" t="n">
        <v>0</v>
      </c>
      <c r="K4060" t="n">
        <v>0</v>
      </c>
      <c r="L4060" t="n">
        <v>0</v>
      </c>
      <c r="M4060" t="n">
        <v>0</v>
      </c>
      <c r="N4060" t="n">
        <v>0</v>
      </c>
      <c r="O4060" t="n">
        <v>0</v>
      </c>
      <c r="P4060" t="n">
        <v>0</v>
      </c>
      <c r="Q4060" t="n">
        <v>0</v>
      </c>
      <c r="R4060" s="2" t="inlineStr"/>
    </row>
    <row r="4061" ht="15" customHeight="1">
      <c r="A4061" t="inlineStr">
        <is>
          <t>A 33333-2021</t>
        </is>
      </c>
      <c r="B4061" s="1" t="n">
        <v>44377</v>
      </c>
      <c r="C4061" s="1" t="n">
        <v>45225</v>
      </c>
      <c r="D4061" t="inlineStr">
        <is>
          <t>JÄMTLANDS LÄN</t>
        </is>
      </c>
      <c r="E4061" t="inlineStr">
        <is>
          <t>KROKOM</t>
        </is>
      </c>
      <c r="F4061" t="inlineStr">
        <is>
          <t>Övriga Aktiebolag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33538-2021</t>
        </is>
      </c>
      <c r="B4062" s="1" t="n">
        <v>44377</v>
      </c>
      <c r="C4062" s="1" t="n">
        <v>45225</v>
      </c>
      <c r="D4062" t="inlineStr">
        <is>
          <t>JÄMTLANDS LÄN</t>
        </is>
      </c>
      <c r="E4062" t="inlineStr">
        <is>
          <t>BRÄCKE</t>
        </is>
      </c>
      <c r="G4062" t="n">
        <v>6.9</v>
      </c>
      <c r="H4062" t="n">
        <v>0</v>
      </c>
      <c r="I4062" t="n">
        <v>0</v>
      </c>
      <c r="J4062" t="n">
        <v>0</v>
      </c>
      <c r="K4062" t="n">
        <v>0</v>
      </c>
      <c r="L4062" t="n">
        <v>0</v>
      </c>
      <c r="M4062" t="n">
        <v>0</v>
      </c>
      <c r="N4062" t="n">
        <v>0</v>
      </c>
      <c r="O4062" t="n">
        <v>0</v>
      </c>
      <c r="P4062" t="n">
        <v>0</v>
      </c>
      <c r="Q4062" t="n">
        <v>0</v>
      </c>
      <c r="R4062" s="2" t="inlineStr"/>
    </row>
    <row r="4063" ht="15" customHeight="1">
      <c r="A4063" t="inlineStr">
        <is>
          <t>A 33562-2021</t>
        </is>
      </c>
      <c r="B4063" s="1" t="n">
        <v>44377</v>
      </c>
      <c r="C4063" s="1" t="n">
        <v>45225</v>
      </c>
      <c r="D4063" t="inlineStr">
        <is>
          <t>JÄMTLANDS LÄN</t>
        </is>
      </c>
      <c r="E4063" t="inlineStr">
        <is>
          <t>STRÖMSUND</t>
        </is>
      </c>
      <c r="F4063" t="inlineStr">
        <is>
          <t>SCA</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33347-2021</t>
        </is>
      </c>
      <c r="B4064" s="1" t="n">
        <v>44377</v>
      </c>
      <c r="C4064" s="1" t="n">
        <v>45225</v>
      </c>
      <c r="D4064" t="inlineStr">
        <is>
          <t>JÄMTLANDS LÄN</t>
        </is>
      </c>
      <c r="E4064" t="inlineStr">
        <is>
          <t>KROKOM</t>
        </is>
      </c>
      <c r="F4064" t="inlineStr">
        <is>
          <t>Övriga Aktiebolag</t>
        </is>
      </c>
      <c r="G4064" t="n">
        <v>4.9</v>
      </c>
      <c r="H4064" t="n">
        <v>0</v>
      </c>
      <c r="I4064" t="n">
        <v>0</v>
      </c>
      <c r="J4064" t="n">
        <v>0</v>
      </c>
      <c r="K4064" t="n">
        <v>0</v>
      </c>
      <c r="L4064" t="n">
        <v>0</v>
      </c>
      <c r="M4064" t="n">
        <v>0</v>
      </c>
      <c r="N4064" t="n">
        <v>0</v>
      </c>
      <c r="O4064" t="n">
        <v>0</v>
      </c>
      <c r="P4064" t="n">
        <v>0</v>
      </c>
      <c r="Q4064" t="n">
        <v>0</v>
      </c>
      <c r="R4064" s="2" t="inlineStr"/>
    </row>
    <row r="4065" ht="15" customHeight="1">
      <c r="A4065" t="inlineStr">
        <is>
          <t>A 33424-2021</t>
        </is>
      </c>
      <c r="B4065" s="1" t="n">
        <v>44377</v>
      </c>
      <c r="C4065" s="1" t="n">
        <v>45225</v>
      </c>
      <c r="D4065" t="inlineStr">
        <is>
          <t>JÄMTLANDS LÄN</t>
        </is>
      </c>
      <c r="E4065" t="inlineStr">
        <is>
          <t>HÄRJEDALEN</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33549-2021</t>
        </is>
      </c>
      <c r="B4066" s="1" t="n">
        <v>44377</v>
      </c>
      <c r="C4066" s="1" t="n">
        <v>45225</v>
      </c>
      <c r="D4066" t="inlineStr">
        <is>
          <t>JÄMTLANDS LÄN</t>
        </is>
      </c>
      <c r="E4066" t="inlineStr">
        <is>
          <t>STRÖMSUND</t>
        </is>
      </c>
      <c r="F4066" t="inlineStr">
        <is>
          <t>SCA</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33831-2021</t>
        </is>
      </c>
      <c r="B4067" s="1" t="n">
        <v>44378</v>
      </c>
      <c r="C4067" s="1" t="n">
        <v>45225</v>
      </c>
      <c r="D4067" t="inlineStr">
        <is>
          <t>JÄMTLANDS LÄN</t>
        </is>
      </c>
      <c r="E4067" t="inlineStr">
        <is>
          <t>ÖSTERSUND</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34409-2021</t>
        </is>
      </c>
      <c r="B4068" s="1" t="n">
        <v>44379</v>
      </c>
      <c r="C4068" s="1" t="n">
        <v>45225</v>
      </c>
      <c r="D4068" t="inlineStr">
        <is>
          <t>JÄMTLANDS LÄN</t>
        </is>
      </c>
      <c r="E4068" t="inlineStr">
        <is>
          <t>BRÄCKE</t>
        </is>
      </c>
      <c r="F4068" t="inlineStr">
        <is>
          <t>SCA</t>
        </is>
      </c>
      <c r="G4068" t="n">
        <v>8.300000000000001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34279-2021</t>
        </is>
      </c>
      <c r="B4069" s="1" t="n">
        <v>44379</v>
      </c>
      <c r="C4069" s="1" t="n">
        <v>45225</v>
      </c>
      <c r="D4069" t="inlineStr">
        <is>
          <t>JÄMTLANDS LÄN</t>
        </is>
      </c>
      <c r="E4069" t="inlineStr">
        <is>
          <t>KROKOM</t>
        </is>
      </c>
      <c r="G4069" t="n">
        <v>8.800000000000001</v>
      </c>
      <c r="H4069" t="n">
        <v>0</v>
      </c>
      <c r="I4069" t="n">
        <v>0</v>
      </c>
      <c r="J4069" t="n">
        <v>0</v>
      </c>
      <c r="K4069" t="n">
        <v>0</v>
      </c>
      <c r="L4069" t="n">
        <v>0</v>
      </c>
      <c r="M4069" t="n">
        <v>0</v>
      </c>
      <c r="N4069" t="n">
        <v>0</v>
      </c>
      <c r="O4069" t="n">
        <v>0</v>
      </c>
      <c r="P4069" t="n">
        <v>0</v>
      </c>
      <c r="Q4069" t="n">
        <v>0</v>
      </c>
      <c r="R4069" s="2" t="inlineStr"/>
    </row>
    <row r="4070" ht="15" customHeight="1">
      <c r="A4070" t="inlineStr">
        <is>
          <t>A 34357-2021</t>
        </is>
      </c>
      <c r="B4070" s="1" t="n">
        <v>44379</v>
      </c>
      <c r="C4070" s="1" t="n">
        <v>45225</v>
      </c>
      <c r="D4070" t="inlineStr">
        <is>
          <t>JÄMTLANDS LÄN</t>
        </is>
      </c>
      <c r="E4070" t="inlineStr">
        <is>
          <t>ÅRE</t>
        </is>
      </c>
      <c r="G4070" t="n">
        <v>7.1</v>
      </c>
      <c r="H4070" t="n">
        <v>0</v>
      </c>
      <c r="I4070" t="n">
        <v>0</v>
      </c>
      <c r="J4070" t="n">
        <v>0</v>
      </c>
      <c r="K4070" t="n">
        <v>0</v>
      </c>
      <c r="L4070" t="n">
        <v>0</v>
      </c>
      <c r="M4070" t="n">
        <v>0</v>
      </c>
      <c r="N4070" t="n">
        <v>0</v>
      </c>
      <c r="O4070" t="n">
        <v>0</v>
      </c>
      <c r="P4070" t="n">
        <v>0</v>
      </c>
      <c r="Q4070" t="n">
        <v>0</v>
      </c>
      <c r="R4070" s="2" t="inlineStr"/>
    </row>
    <row r="4071" ht="15" customHeight="1">
      <c r="A4071" t="inlineStr">
        <is>
          <t>A 34348-2021</t>
        </is>
      </c>
      <c r="B4071" s="1" t="n">
        <v>44379</v>
      </c>
      <c r="C4071" s="1" t="n">
        <v>45225</v>
      </c>
      <c r="D4071" t="inlineStr">
        <is>
          <t>JÄMTLANDS LÄN</t>
        </is>
      </c>
      <c r="E4071" t="inlineStr">
        <is>
          <t>RAGUNDA</t>
        </is>
      </c>
      <c r="G4071" t="n">
        <v>8.1</v>
      </c>
      <c r="H4071" t="n">
        <v>0</v>
      </c>
      <c r="I4071" t="n">
        <v>0</v>
      </c>
      <c r="J4071" t="n">
        <v>0</v>
      </c>
      <c r="K4071" t="n">
        <v>0</v>
      </c>
      <c r="L4071" t="n">
        <v>0</v>
      </c>
      <c r="M4071" t="n">
        <v>0</v>
      </c>
      <c r="N4071" t="n">
        <v>0</v>
      </c>
      <c r="O4071" t="n">
        <v>0</v>
      </c>
      <c r="P4071" t="n">
        <v>0</v>
      </c>
      <c r="Q4071" t="n">
        <v>0</v>
      </c>
      <c r="R4071" s="2" t="inlineStr"/>
    </row>
    <row r="4072" ht="15" customHeight="1">
      <c r="A4072" t="inlineStr">
        <is>
          <t>A 34453-2021</t>
        </is>
      </c>
      <c r="B4072" s="1" t="n">
        <v>44381</v>
      </c>
      <c r="C4072" s="1" t="n">
        <v>45225</v>
      </c>
      <c r="D4072" t="inlineStr">
        <is>
          <t>JÄMTLANDS LÄN</t>
        </is>
      </c>
      <c r="E4072" t="inlineStr">
        <is>
          <t>HÄRJEDALEN</t>
        </is>
      </c>
      <c r="G4072" t="n">
        <v>12.7</v>
      </c>
      <c r="H4072" t="n">
        <v>0</v>
      </c>
      <c r="I4072" t="n">
        <v>0</v>
      </c>
      <c r="J4072" t="n">
        <v>0</v>
      </c>
      <c r="K4072" t="n">
        <v>0</v>
      </c>
      <c r="L4072" t="n">
        <v>0</v>
      </c>
      <c r="M4072" t="n">
        <v>0</v>
      </c>
      <c r="N4072" t="n">
        <v>0</v>
      </c>
      <c r="O4072" t="n">
        <v>0</v>
      </c>
      <c r="P4072" t="n">
        <v>0</v>
      </c>
      <c r="Q4072" t="n">
        <v>0</v>
      </c>
      <c r="R4072" s="2" t="inlineStr"/>
    </row>
    <row r="4073" ht="15" customHeight="1">
      <c r="A4073" t="inlineStr">
        <is>
          <t>A 34459-2021</t>
        </is>
      </c>
      <c r="B4073" s="1" t="n">
        <v>44381</v>
      </c>
      <c r="C4073" s="1" t="n">
        <v>45225</v>
      </c>
      <c r="D4073" t="inlineStr">
        <is>
          <t>JÄMTLANDS LÄN</t>
        </is>
      </c>
      <c r="E4073" t="inlineStr">
        <is>
          <t>KROKOM</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34873-2021</t>
        </is>
      </c>
      <c r="B4074" s="1" t="n">
        <v>44382</v>
      </c>
      <c r="C4074" s="1" t="n">
        <v>45225</v>
      </c>
      <c r="D4074" t="inlineStr">
        <is>
          <t>JÄMTLANDS LÄN</t>
        </is>
      </c>
      <c r="E4074" t="inlineStr">
        <is>
          <t>BRÄCKE</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35064-2021</t>
        </is>
      </c>
      <c r="B4075" s="1" t="n">
        <v>44383</v>
      </c>
      <c r="C4075" s="1" t="n">
        <v>45225</v>
      </c>
      <c r="D4075" t="inlineStr">
        <is>
          <t>JÄMTLANDS LÄN</t>
        </is>
      </c>
      <c r="E4075" t="inlineStr">
        <is>
          <t>STRÖMSUND</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35061-2021</t>
        </is>
      </c>
      <c r="B4076" s="1" t="n">
        <v>44383</v>
      </c>
      <c r="C4076" s="1" t="n">
        <v>45225</v>
      </c>
      <c r="D4076" t="inlineStr">
        <is>
          <t>JÄMTLANDS LÄN</t>
        </is>
      </c>
      <c r="E4076" t="inlineStr">
        <is>
          <t>STRÖMSUND</t>
        </is>
      </c>
      <c r="F4076" t="inlineStr">
        <is>
          <t>SCA</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35308-2021</t>
        </is>
      </c>
      <c r="B4077" s="1" t="n">
        <v>44384</v>
      </c>
      <c r="C4077" s="1" t="n">
        <v>45225</v>
      </c>
      <c r="D4077" t="inlineStr">
        <is>
          <t>JÄMTLANDS LÄN</t>
        </is>
      </c>
      <c r="E4077" t="inlineStr">
        <is>
          <t>BERG</t>
        </is>
      </c>
      <c r="G4077" t="n">
        <v>2.9</v>
      </c>
      <c r="H4077" t="n">
        <v>0</v>
      </c>
      <c r="I4077" t="n">
        <v>0</v>
      </c>
      <c r="J4077" t="n">
        <v>0</v>
      </c>
      <c r="K4077" t="n">
        <v>0</v>
      </c>
      <c r="L4077" t="n">
        <v>0</v>
      </c>
      <c r="M4077" t="n">
        <v>0</v>
      </c>
      <c r="N4077" t="n">
        <v>0</v>
      </c>
      <c r="O4077" t="n">
        <v>0</v>
      </c>
      <c r="P4077" t="n">
        <v>0</v>
      </c>
      <c r="Q4077" t="n">
        <v>0</v>
      </c>
      <c r="R4077" s="2" t="inlineStr"/>
      <c r="U4077">
        <f>HYPERLINK("https://klasma.github.io/Logging_2326/knärot/A 35308-2021 karta knärot.png", "A 35308-2021")</f>
        <v/>
      </c>
      <c r="V4077">
        <f>HYPERLINK("https://klasma.github.io/Logging_2326/klagomål/A 35308-2021 FSC-klagomål.docx", "A 35308-2021")</f>
        <v/>
      </c>
      <c r="W4077">
        <f>HYPERLINK("https://klasma.github.io/Logging_2326/klagomålsmail/A 35308-2021 FSC-klagomål mail.docx", "A 35308-2021")</f>
        <v/>
      </c>
      <c r="X4077">
        <f>HYPERLINK("https://klasma.github.io/Logging_2326/tillsyn/A 35308-2021 tillsynsbegäran.docx", "A 35308-2021")</f>
        <v/>
      </c>
      <c r="Y4077">
        <f>HYPERLINK("https://klasma.github.io/Logging_2326/tillsynsmail/A 35308-2021 tillsynsbegäran mail.docx", "A 35308-2021")</f>
        <v/>
      </c>
    </row>
    <row r="4078" ht="15" customHeight="1">
      <c r="A4078" t="inlineStr">
        <is>
          <t>A 35194-2021</t>
        </is>
      </c>
      <c r="B4078" s="1" t="n">
        <v>44384</v>
      </c>
      <c r="C4078" s="1" t="n">
        <v>45225</v>
      </c>
      <c r="D4078" t="inlineStr">
        <is>
          <t>JÄMTLANDS LÄN</t>
        </is>
      </c>
      <c r="E4078" t="inlineStr">
        <is>
          <t>HÄRJEDALEN</t>
        </is>
      </c>
      <c r="G4078" t="n">
        <v>46.4</v>
      </c>
      <c r="H4078" t="n">
        <v>0</v>
      </c>
      <c r="I4078" t="n">
        <v>0</v>
      </c>
      <c r="J4078" t="n">
        <v>0</v>
      </c>
      <c r="K4078" t="n">
        <v>0</v>
      </c>
      <c r="L4078" t="n">
        <v>0</v>
      </c>
      <c r="M4078" t="n">
        <v>0</v>
      </c>
      <c r="N4078" t="n">
        <v>0</v>
      </c>
      <c r="O4078" t="n">
        <v>0</v>
      </c>
      <c r="P4078" t="n">
        <v>0</v>
      </c>
      <c r="Q4078" t="n">
        <v>0</v>
      </c>
      <c r="R4078" s="2" t="inlineStr"/>
    </row>
    <row r="4079" ht="15" customHeight="1">
      <c r="A4079" t="inlineStr">
        <is>
          <t>A 35352-2021</t>
        </is>
      </c>
      <c r="B4079" s="1" t="n">
        <v>44384</v>
      </c>
      <c r="C4079" s="1" t="n">
        <v>45225</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35537-2021</t>
        </is>
      </c>
      <c r="B4080" s="1" t="n">
        <v>44384</v>
      </c>
      <c r="C4080" s="1" t="n">
        <v>45225</v>
      </c>
      <c r="D4080" t="inlineStr">
        <is>
          <t>JÄMTLANDS LÄN</t>
        </is>
      </c>
      <c r="E4080" t="inlineStr">
        <is>
          <t>RAGUNDA</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35532-2021</t>
        </is>
      </c>
      <c r="B4081" s="1" t="n">
        <v>44385</v>
      </c>
      <c r="C4081" s="1" t="n">
        <v>45225</v>
      </c>
      <c r="D4081" t="inlineStr">
        <is>
          <t>JÄMTLANDS LÄN</t>
        </is>
      </c>
      <c r="E4081" t="inlineStr">
        <is>
          <t>HÄRJEDALEN</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35988-2021</t>
        </is>
      </c>
      <c r="B4082" s="1" t="n">
        <v>44385</v>
      </c>
      <c r="C4082" s="1" t="n">
        <v>45225</v>
      </c>
      <c r="D4082" t="inlineStr">
        <is>
          <t>JÄMTLANDS LÄN</t>
        </is>
      </c>
      <c r="E4082" t="inlineStr">
        <is>
          <t>RAGUNDA</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35755-2021</t>
        </is>
      </c>
      <c r="B4083" s="1" t="n">
        <v>44385</v>
      </c>
      <c r="C4083" s="1" t="n">
        <v>45225</v>
      </c>
      <c r="D4083" t="inlineStr">
        <is>
          <t>JÄMTLANDS LÄN</t>
        </is>
      </c>
      <c r="E4083" t="inlineStr">
        <is>
          <t>ÖSTERSUND</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36079-2021</t>
        </is>
      </c>
      <c r="B4084" s="1" t="n">
        <v>44389</v>
      </c>
      <c r="C4084" s="1" t="n">
        <v>45225</v>
      </c>
      <c r="D4084" t="inlineStr">
        <is>
          <t>JÄMTLANDS LÄN</t>
        </is>
      </c>
      <c r="E4084" t="inlineStr">
        <is>
          <t>KROKOM</t>
        </is>
      </c>
      <c r="F4084" t="inlineStr">
        <is>
          <t>Övriga Aktiebolag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36235-2021</t>
        </is>
      </c>
      <c r="B4085" s="1" t="n">
        <v>44389</v>
      </c>
      <c r="C4085" s="1" t="n">
        <v>45225</v>
      </c>
      <c r="D4085" t="inlineStr">
        <is>
          <t>JÄMTLANDS LÄN</t>
        </is>
      </c>
      <c r="E4085" t="inlineStr">
        <is>
          <t>HÄRJEDALEN</t>
        </is>
      </c>
      <c r="F4085" t="inlineStr">
        <is>
          <t>SCA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36248-2021</t>
        </is>
      </c>
      <c r="B4086" s="1" t="n">
        <v>44389</v>
      </c>
      <c r="C4086" s="1" t="n">
        <v>45225</v>
      </c>
      <c r="D4086" t="inlineStr">
        <is>
          <t>JÄMTLANDS LÄN</t>
        </is>
      </c>
      <c r="E4086" t="inlineStr">
        <is>
          <t>KROKOM</t>
        </is>
      </c>
      <c r="G4086" t="n">
        <v>17.1</v>
      </c>
      <c r="H4086" t="n">
        <v>0</v>
      </c>
      <c r="I4086" t="n">
        <v>0</v>
      </c>
      <c r="J4086" t="n">
        <v>0</v>
      </c>
      <c r="K4086" t="n">
        <v>0</v>
      </c>
      <c r="L4086" t="n">
        <v>0</v>
      </c>
      <c r="M4086" t="n">
        <v>0</v>
      </c>
      <c r="N4086" t="n">
        <v>0</v>
      </c>
      <c r="O4086" t="n">
        <v>0</v>
      </c>
      <c r="P4086" t="n">
        <v>0</v>
      </c>
      <c r="Q4086" t="n">
        <v>0</v>
      </c>
      <c r="R4086" s="2" t="inlineStr"/>
    </row>
    <row r="4087" ht="15" customHeight="1">
      <c r="A4087" t="inlineStr">
        <is>
          <t>A 36031-2021</t>
        </is>
      </c>
      <c r="B4087" s="1" t="n">
        <v>44389</v>
      </c>
      <c r="C4087" s="1" t="n">
        <v>45225</v>
      </c>
      <c r="D4087" t="inlineStr">
        <is>
          <t>JÄMTLANDS LÄN</t>
        </is>
      </c>
      <c r="E4087" t="inlineStr">
        <is>
          <t>BERG</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36491-2021</t>
        </is>
      </c>
      <c r="B4088" s="1" t="n">
        <v>44390</v>
      </c>
      <c r="C4088" s="1" t="n">
        <v>45225</v>
      </c>
      <c r="D4088" t="inlineStr">
        <is>
          <t>JÄMTLANDS LÄN</t>
        </is>
      </c>
      <c r="E4088" t="inlineStr">
        <is>
          <t>KROKOM</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36567-2021</t>
        </is>
      </c>
      <c r="B4089" s="1" t="n">
        <v>44391</v>
      </c>
      <c r="C4089" s="1" t="n">
        <v>45225</v>
      </c>
      <c r="D4089" t="inlineStr">
        <is>
          <t>JÄMTLANDS LÄN</t>
        </is>
      </c>
      <c r="E4089" t="inlineStr">
        <is>
          <t>KROKOM</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36577-2021</t>
        </is>
      </c>
      <c r="B4090" s="1" t="n">
        <v>44391</v>
      </c>
      <c r="C4090" s="1" t="n">
        <v>45225</v>
      </c>
      <c r="D4090" t="inlineStr">
        <is>
          <t>JÄMTLANDS LÄN</t>
        </is>
      </c>
      <c r="E4090" t="inlineStr">
        <is>
          <t>KROKOM</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36819-2021</t>
        </is>
      </c>
      <c r="B4091" s="1" t="n">
        <v>44392</v>
      </c>
      <c r="C4091" s="1" t="n">
        <v>45225</v>
      </c>
      <c r="D4091" t="inlineStr">
        <is>
          <t>JÄMTLANDS LÄN</t>
        </is>
      </c>
      <c r="E4091" t="inlineStr">
        <is>
          <t>BRÄCKE</t>
        </is>
      </c>
      <c r="F4091" t="inlineStr">
        <is>
          <t>SCA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36720-2021</t>
        </is>
      </c>
      <c r="B4092" s="1" t="n">
        <v>44392</v>
      </c>
      <c r="C4092" s="1" t="n">
        <v>45225</v>
      </c>
      <c r="D4092" t="inlineStr">
        <is>
          <t>JÄMTLANDS LÄN</t>
        </is>
      </c>
      <c r="E4092" t="inlineStr">
        <is>
          <t>BERG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37047-2021</t>
        </is>
      </c>
      <c r="B4093" s="1" t="n">
        <v>44393</v>
      </c>
      <c r="C4093" s="1" t="n">
        <v>45225</v>
      </c>
      <c r="D4093" t="inlineStr">
        <is>
          <t>JÄMTLANDS LÄN</t>
        </is>
      </c>
      <c r="E4093" t="inlineStr">
        <is>
          <t>STRÖMSUND</t>
        </is>
      </c>
      <c r="F4093" t="inlineStr">
        <is>
          <t>SCA</t>
        </is>
      </c>
      <c r="G4093" t="n">
        <v>12.3</v>
      </c>
      <c r="H4093" t="n">
        <v>0</v>
      </c>
      <c r="I4093" t="n">
        <v>0</v>
      </c>
      <c r="J4093" t="n">
        <v>0</v>
      </c>
      <c r="K4093" t="n">
        <v>0</v>
      </c>
      <c r="L4093" t="n">
        <v>0</v>
      </c>
      <c r="M4093" t="n">
        <v>0</v>
      </c>
      <c r="N4093" t="n">
        <v>0</v>
      </c>
      <c r="O4093" t="n">
        <v>0</v>
      </c>
      <c r="P4093" t="n">
        <v>0</v>
      </c>
      <c r="Q4093" t="n">
        <v>0</v>
      </c>
      <c r="R4093" s="2" t="inlineStr"/>
    </row>
    <row r="4094" ht="15" customHeight="1">
      <c r="A4094" t="inlineStr">
        <is>
          <t>A 36868-2021</t>
        </is>
      </c>
      <c r="B4094" s="1" t="n">
        <v>44393</v>
      </c>
      <c r="C4094" s="1" t="n">
        <v>45225</v>
      </c>
      <c r="D4094" t="inlineStr">
        <is>
          <t>JÄMTLANDS LÄN</t>
        </is>
      </c>
      <c r="E4094" t="inlineStr">
        <is>
          <t>ÅRE</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37086-2021</t>
        </is>
      </c>
      <c r="B4095" s="1" t="n">
        <v>44395</v>
      </c>
      <c r="C4095" s="1" t="n">
        <v>45225</v>
      </c>
      <c r="D4095" t="inlineStr">
        <is>
          <t>JÄMTLANDS LÄN</t>
        </is>
      </c>
      <c r="E4095" t="inlineStr">
        <is>
          <t>ÅRE</t>
        </is>
      </c>
      <c r="G4095" t="n">
        <v>34.1</v>
      </c>
      <c r="H4095" t="n">
        <v>0</v>
      </c>
      <c r="I4095" t="n">
        <v>0</v>
      </c>
      <c r="J4095" t="n">
        <v>0</v>
      </c>
      <c r="K4095" t="n">
        <v>0</v>
      </c>
      <c r="L4095" t="n">
        <v>0</v>
      </c>
      <c r="M4095" t="n">
        <v>0</v>
      </c>
      <c r="N4095" t="n">
        <v>0</v>
      </c>
      <c r="O4095" t="n">
        <v>0</v>
      </c>
      <c r="P4095" t="n">
        <v>0</v>
      </c>
      <c r="Q4095" t="n">
        <v>0</v>
      </c>
      <c r="R4095" s="2" t="inlineStr"/>
    </row>
    <row r="4096" ht="15" customHeight="1">
      <c r="A4096" t="inlineStr">
        <is>
          <t>A 37227-2021</t>
        </is>
      </c>
      <c r="B4096" s="1" t="n">
        <v>44396</v>
      </c>
      <c r="C4096" s="1" t="n">
        <v>45225</v>
      </c>
      <c r="D4096" t="inlineStr">
        <is>
          <t>JÄMTLANDS LÄN</t>
        </is>
      </c>
      <c r="E4096" t="inlineStr">
        <is>
          <t>RAGUNDA</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37156-2021</t>
        </is>
      </c>
      <c r="B4097" s="1" t="n">
        <v>44396</v>
      </c>
      <c r="C4097" s="1" t="n">
        <v>45225</v>
      </c>
      <c r="D4097" t="inlineStr">
        <is>
          <t>JÄMTLANDS LÄN</t>
        </is>
      </c>
      <c r="E4097" t="inlineStr">
        <is>
          <t>ÅRE</t>
        </is>
      </c>
      <c r="G4097" t="n">
        <v>16.5</v>
      </c>
      <c r="H4097" t="n">
        <v>0</v>
      </c>
      <c r="I4097" t="n">
        <v>0</v>
      </c>
      <c r="J4097" t="n">
        <v>0</v>
      </c>
      <c r="K4097" t="n">
        <v>0</v>
      </c>
      <c r="L4097" t="n">
        <v>0</v>
      </c>
      <c r="M4097" t="n">
        <v>0</v>
      </c>
      <c r="N4097" t="n">
        <v>0</v>
      </c>
      <c r="O4097" t="n">
        <v>0</v>
      </c>
      <c r="P4097" t="n">
        <v>0</v>
      </c>
      <c r="Q4097" t="n">
        <v>0</v>
      </c>
      <c r="R4097" s="2" t="inlineStr"/>
    </row>
    <row r="4098" ht="15" customHeight="1">
      <c r="A4098" t="inlineStr">
        <is>
          <t>A 37155-2021</t>
        </is>
      </c>
      <c r="B4098" s="1" t="n">
        <v>44396</v>
      </c>
      <c r="C4098" s="1" t="n">
        <v>45225</v>
      </c>
      <c r="D4098" t="inlineStr">
        <is>
          <t>JÄMTLANDS LÄN</t>
        </is>
      </c>
      <c r="E4098" t="inlineStr">
        <is>
          <t>HÄRJEDALEN</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37230-2021</t>
        </is>
      </c>
      <c r="B4099" s="1" t="n">
        <v>44396</v>
      </c>
      <c r="C4099" s="1" t="n">
        <v>45225</v>
      </c>
      <c r="D4099" t="inlineStr">
        <is>
          <t>JÄMTLANDS LÄN</t>
        </is>
      </c>
      <c r="E4099" t="inlineStr">
        <is>
          <t>STRÖMSUND</t>
        </is>
      </c>
      <c r="F4099" t="inlineStr">
        <is>
          <t>SCA</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37375-2021</t>
        </is>
      </c>
      <c r="B4100" s="1" t="n">
        <v>44397</v>
      </c>
      <c r="C4100" s="1" t="n">
        <v>45225</v>
      </c>
      <c r="D4100" t="inlineStr">
        <is>
          <t>JÄMTLANDS LÄN</t>
        </is>
      </c>
      <c r="E4100" t="inlineStr">
        <is>
          <t>BRÄCKE</t>
        </is>
      </c>
      <c r="F4100" t="inlineStr">
        <is>
          <t>SCA</t>
        </is>
      </c>
      <c r="G4100" t="n">
        <v>7.3</v>
      </c>
      <c r="H4100" t="n">
        <v>0</v>
      </c>
      <c r="I4100" t="n">
        <v>0</v>
      </c>
      <c r="J4100" t="n">
        <v>0</v>
      </c>
      <c r="K4100" t="n">
        <v>0</v>
      </c>
      <c r="L4100" t="n">
        <v>0</v>
      </c>
      <c r="M4100" t="n">
        <v>0</v>
      </c>
      <c r="N4100" t="n">
        <v>0</v>
      </c>
      <c r="O4100" t="n">
        <v>0</v>
      </c>
      <c r="P4100" t="n">
        <v>0</v>
      </c>
      <c r="Q4100" t="n">
        <v>0</v>
      </c>
      <c r="R4100" s="2" t="inlineStr"/>
    </row>
    <row r="4101" ht="15" customHeight="1">
      <c r="A4101" t="inlineStr">
        <is>
          <t>A 37370-2021</t>
        </is>
      </c>
      <c r="B4101" s="1" t="n">
        <v>44397</v>
      </c>
      <c r="C4101" s="1" t="n">
        <v>45225</v>
      </c>
      <c r="D4101" t="inlineStr">
        <is>
          <t>JÄMTLANDS LÄN</t>
        </is>
      </c>
      <c r="E4101" t="inlineStr">
        <is>
          <t>STRÖMSUND</t>
        </is>
      </c>
      <c r="F4101" t="inlineStr">
        <is>
          <t>SCA</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37376-2021</t>
        </is>
      </c>
      <c r="B4102" s="1" t="n">
        <v>44397</v>
      </c>
      <c r="C4102" s="1" t="n">
        <v>45225</v>
      </c>
      <c r="D4102" t="inlineStr">
        <is>
          <t>JÄMTLANDS LÄN</t>
        </is>
      </c>
      <c r="E4102" t="inlineStr">
        <is>
          <t>BRÄCKE</t>
        </is>
      </c>
      <c r="F4102" t="inlineStr">
        <is>
          <t>SCA</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37479-2021</t>
        </is>
      </c>
      <c r="B4103" s="1" t="n">
        <v>44398</v>
      </c>
      <c r="C4103" s="1" t="n">
        <v>45225</v>
      </c>
      <c r="D4103" t="inlineStr">
        <is>
          <t>JÄMTLANDS LÄN</t>
        </is>
      </c>
      <c r="E4103" t="inlineStr">
        <is>
          <t>BRÄCKE</t>
        </is>
      </c>
      <c r="F4103" t="inlineStr">
        <is>
          <t>SCA</t>
        </is>
      </c>
      <c r="G4103" t="n">
        <v>5.6</v>
      </c>
      <c r="H4103" t="n">
        <v>0</v>
      </c>
      <c r="I4103" t="n">
        <v>0</v>
      </c>
      <c r="J4103" t="n">
        <v>0</v>
      </c>
      <c r="K4103" t="n">
        <v>0</v>
      </c>
      <c r="L4103" t="n">
        <v>0</v>
      </c>
      <c r="M4103" t="n">
        <v>0</v>
      </c>
      <c r="N4103" t="n">
        <v>0</v>
      </c>
      <c r="O4103" t="n">
        <v>0</v>
      </c>
      <c r="P4103" t="n">
        <v>0</v>
      </c>
      <c r="Q4103" t="n">
        <v>0</v>
      </c>
      <c r="R4103" s="2" t="inlineStr"/>
    </row>
    <row r="4104" ht="15" customHeight="1">
      <c r="A4104" t="inlineStr">
        <is>
          <t>A 37461-2021</t>
        </is>
      </c>
      <c r="B4104" s="1" t="n">
        <v>44398</v>
      </c>
      <c r="C4104" s="1" t="n">
        <v>45225</v>
      </c>
      <c r="D4104" t="inlineStr">
        <is>
          <t>JÄMTLANDS LÄN</t>
        </is>
      </c>
      <c r="E4104" t="inlineStr">
        <is>
          <t>ÅRE</t>
        </is>
      </c>
      <c r="G4104" t="n">
        <v>11.7</v>
      </c>
      <c r="H4104" t="n">
        <v>0</v>
      </c>
      <c r="I4104" t="n">
        <v>0</v>
      </c>
      <c r="J4104" t="n">
        <v>0</v>
      </c>
      <c r="K4104" t="n">
        <v>0</v>
      </c>
      <c r="L4104" t="n">
        <v>0</v>
      </c>
      <c r="M4104" t="n">
        <v>0</v>
      </c>
      <c r="N4104" t="n">
        <v>0</v>
      </c>
      <c r="O4104" t="n">
        <v>0</v>
      </c>
      <c r="P4104" t="n">
        <v>0</v>
      </c>
      <c r="Q4104" t="n">
        <v>0</v>
      </c>
      <c r="R4104" s="2" t="inlineStr"/>
    </row>
    <row r="4105" ht="15" customHeight="1">
      <c r="A4105" t="inlineStr">
        <is>
          <t>A 37588-2021</t>
        </is>
      </c>
      <c r="B4105" s="1" t="n">
        <v>44399</v>
      </c>
      <c r="C4105" s="1" t="n">
        <v>45225</v>
      </c>
      <c r="D4105" t="inlineStr">
        <is>
          <t>JÄMTLANDS LÄN</t>
        </is>
      </c>
      <c r="E4105" t="inlineStr">
        <is>
          <t>BERG</t>
        </is>
      </c>
      <c r="G4105" t="n">
        <v>4</v>
      </c>
      <c r="H4105" t="n">
        <v>0</v>
      </c>
      <c r="I4105" t="n">
        <v>0</v>
      </c>
      <c r="J4105" t="n">
        <v>0</v>
      </c>
      <c r="K4105" t="n">
        <v>0</v>
      </c>
      <c r="L4105" t="n">
        <v>0</v>
      </c>
      <c r="M4105" t="n">
        <v>0</v>
      </c>
      <c r="N4105" t="n">
        <v>0</v>
      </c>
      <c r="O4105" t="n">
        <v>0</v>
      </c>
      <c r="P4105" t="n">
        <v>0</v>
      </c>
      <c r="Q4105" t="n">
        <v>0</v>
      </c>
      <c r="R4105" s="2" t="inlineStr"/>
    </row>
    <row r="4106" ht="15" customHeight="1">
      <c r="A4106" t="inlineStr">
        <is>
          <t>A 37589-2021</t>
        </is>
      </c>
      <c r="B4106" s="1" t="n">
        <v>44399</v>
      </c>
      <c r="C4106" s="1" t="n">
        <v>45225</v>
      </c>
      <c r="D4106" t="inlineStr">
        <is>
          <t>JÄMTLANDS LÄN</t>
        </is>
      </c>
      <c r="E4106" t="inlineStr">
        <is>
          <t>BERG</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37591-2021</t>
        </is>
      </c>
      <c r="B4107" s="1" t="n">
        <v>44399</v>
      </c>
      <c r="C4107" s="1" t="n">
        <v>45225</v>
      </c>
      <c r="D4107" t="inlineStr">
        <is>
          <t>JÄMTLANDS LÄN</t>
        </is>
      </c>
      <c r="E4107" t="inlineStr">
        <is>
          <t>BERG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37586-2021</t>
        </is>
      </c>
      <c r="B4108" s="1" t="n">
        <v>44399</v>
      </c>
      <c r="C4108" s="1" t="n">
        <v>45225</v>
      </c>
      <c r="D4108" t="inlineStr">
        <is>
          <t>JÄMTLANDS LÄN</t>
        </is>
      </c>
      <c r="E4108" t="inlineStr">
        <is>
          <t>BERG</t>
        </is>
      </c>
      <c r="G4108" t="n">
        <v>15.4</v>
      </c>
      <c r="H4108" t="n">
        <v>0</v>
      </c>
      <c r="I4108" t="n">
        <v>0</v>
      </c>
      <c r="J4108" t="n">
        <v>0</v>
      </c>
      <c r="K4108" t="n">
        <v>0</v>
      </c>
      <c r="L4108" t="n">
        <v>0</v>
      </c>
      <c r="M4108" t="n">
        <v>0</v>
      </c>
      <c r="N4108" t="n">
        <v>0</v>
      </c>
      <c r="O4108" t="n">
        <v>0</v>
      </c>
      <c r="P4108" t="n">
        <v>0</v>
      </c>
      <c r="Q4108" t="n">
        <v>0</v>
      </c>
      <c r="R4108" s="2" t="inlineStr"/>
    </row>
    <row r="4109" ht="15" customHeight="1">
      <c r="A4109" t="inlineStr">
        <is>
          <t>A 37832-2021</t>
        </is>
      </c>
      <c r="B4109" s="1" t="n">
        <v>44403</v>
      </c>
      <c r="C4109" s="1" t="n">
        <v>45225</v>
      </c>
      <c r="D4109" t="inlineStr">
        <is>
          <t>JÄMTLANDS LÄN</t>
        </is>
      </c>
      <c r="E4109" t="inlineStr">
        <is>
          <t>HÄRJEDALEN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37957-2021</t>
        </is>
      </c>
      <c r="B4110" s="1" t="n">
        <v>44403</v>
      </c>
      <c r="C4110" s="1" t="n">
        <v>45225</v>
      </c>
      <c r="D4110" t="inlineStr">
        <is>
          <t>JÄMTLANDS LÄN</t>
        </is>
      </c>
      <c r="E4110" t="inlineStr">
        <is>
          <t>BRÄCKE</t>
        </is>
      </c>
      <c r="F4110" t="inlineStr">
        <is>
          <t>SCA</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37825-2021</t>
        </is>
      </c>
      <c r="B4111" s="1" t="n">
        <v>44403</v>
      </c>
      <c r="C4111" s="1" t="n">
        <v>45225</v>
      </c>
      <c r="D4111" t="inlineStr">
        <is>
          <t>JÄMTLANDS LÄN</t>
        </is>
      </c>
      <c r="E4111" t="inlineStr">
        <is>
          <t>HÄRJEDALEN</t>
        </is>
      </c>
      <c r="G4111" t="n">
        <v>0.1</v>
      </c>
      <c r="H4111" t="n">
        <v>0</v>
      </c>
      <c r="I4111" t="n">
        <v>0</v>
      </c>
      <c r="J4111" t="n">
        <v>0</v>
      </c>
      <c r="K4111" t="n">
        <v>0</v>
      </c>
      <c r="L4111" t="n">
        <v>0</v>
      </c>
      <c r="M4111" t="n">
        <v>0</v>
      </c>
      <c r="N4111" t="n">
        <v>0</v>
      </c>
      <c r="O4111" t="n">
        <v>0</v>
      </c>
      <c r="P4111" t="n">
        <v>0</v>
      </c>
      <c r="Q4111" t="n">
        <v>0</v>
      </c>
      <c r="R4111" s="2" t="inlineStr"/>
    </row>
    <row r="4112" ht="15" customHeight="1">
      <c r="A4112" t="inlineStr">
        <is>
          <t>A 38030-2021</t>
        </is>
      </c>
      <c r="B4112" s="1" t="n">
        <v>44404</v>
      </c>
      <c r="C4112" s="1" t="n">
        <v>45225</v>
      </c>
      <c r="D4112" t="inlineStr">
        <is>
          <t>JÄMTLANDS LÄN</t>
        </is>
      </c>
      <c r="E4112" t="inlineStr">
        <is>
          <t>HÄRJEDALEN</t>
        </is>
      </c>
      <c r="F4112" t="inlineStr">
        <is>
          <t>Bergvik skog väst AB</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38001-2021</t>
        </is>
      </c>
      <c r="B4113" s="1" t="n">
        <v>44404</v>
      </c>
      <c r="C4113" s="1" t="n">
        <v>45225</v>
      </c>
      <c r="D4113" t="inlineStr">
        <is>
          <t>JÄMTLANDS LÄN</t>
        </is>
      </c>
      <c r="E4113" t="inlineStr">
        <is>
          <t>HÄRJEDALEN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38285-2021</t>
        </is>
      </c>
      <c r="B4114" s="1" t="n">
        <v>44405</v>
      </c>
      <c r="C4114" s="1" t="n">
        <v>45225</v>
      </c>
      <c r="D4114" t="inlineStr">
        <is>
          <t>JÄMTLANDS LÄN</t>
        </is>
      </c>
      <c r="E4114" t="inlineStr">
        <is>
          <t>BRÄCKE</t>
        </is>
      </c>
      <c r="F4114" t="inlineStr">
        <is>
          <t>SCA</t>
        </is>
      </c>
      <c r="G4114" t="n">
        <v>2.5</v>
      </c>
      <c r="H4114" t="n">
        <v>0</v>
      </c>
      <c r="I4114" t="n">
        <v>0</v>
      </c>
      <c r="J4114" t="n">
        <v>0</v>
      </c>
      <c r="K4114" t="n">
        <v>0</v>
      </c>
      <c r="L4114" t="n">
        <v>0</v>
      </c>
      <c r="M4114" t="n">
        <v>0</v>
      </c>
      <c r="N4114" t="n">
        <v>0</v>
      </c>
      <c r="O4114" t="n">
        <v>0</v>
      </c>
      <c r="P4114" t="n">
        <v>0</v>
      </c>
      <c r="Q4114" t="n">
        <v>0</v>
      </c>
      <c r="R4114" s="2" t="inlineStr"/>
    </row>
    <row r="4115" ht="15" customHeight="1">
      <c r="A4115" t="inlineStr">
        <is>
          <t>A 38215-2021</t>
        </is>
      </c>
      <c r="B4115" s="1" t="n">
        <v>44405</v>
      </c>
      <c r="C4115" s="1" t="n">
        <v>45225</v>
      </c>
      <c r="D4115" t="inlineStr">
        <is>
          <t>JÄMTLANDS LÄN</t>
        </is>
      </c>
      <c r="E4115" t="inlineStr">
        <is>
          <t>HÄRJEDALEN</t>
        </is>
      </c>
      <c r="F4115" t="inlineStr">
        <is>
          <t>Övriga Aktiebolag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38281-2021</t>
        </is>
      </c>
      <c r="B4116" s="1" t="n">
        <v>44405</v>
      </c>
      <c r="C4116" s="1" t="n">
        <v>45225</v>
      </c>
      <c r="D4116" t="inlineStr">
        <is>
          <t>JÄMTLANDS LÄN</t>
        </is>
      </c>
      <c r="E4116" t="inlineStr">
        <is>
          <t>BRÄCKE</t>
        </is>
      </c>
      <c r="F4116" t="inlineStr">
        <is>
          <t>SCA</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38219-2021</t>
        </is>
      </c>
      <c r="B4117" s="1" t="n">
        <v>44405</v>
      </c>
      <c r="C4117" s="1" t="n">
        <v>45225</v>
      </c>
      <c r="D4117" t="inlineStr">
        <is>
          <t>JÄMTLANDS LÄN</t>
        </is>
      </c>
      <c r="E4117" t="inlineStr">
        <is>
          <t>STRÖMSUND</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38142-2021</t>
        </is>
      </c>
      <c r="B4118" s="1" t="n">
        <v>44405</v>
      </c>
      <c r="C4118" s="1" t="n">
        <v>45225</v>
      </c>
      <c r="D4118" t="inlineStr">
        <is>
          <t>JÄMTLANDS LÄN</t>
        </is>
      </c>
      <c r="E4118" t="inlineStr">
        <is>
          <t>ÖSTERSUND</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38212-2021</t>
        </is>
      </c>
      <c r="B4119" s="1" t="n">
        <v>44405</v>
      </c>
      <c r="C4119" s="1" t="n">
        <v>45225</v>
      </c>
      <c r="D4119" t="inlineStr">
        <is>
          <t>JÄMTLANDS LÄN</t>
        </is>
      </c>
      <c r="E4119" t="inlineStr">
        <is>
          <t>RAGUNDA</t>
        </is>
      </c>
      <c r="G4119" t="n">
        <v>5.5</v>
      </c>
      <c r="H4119" t="n">
        <v>0</v>
      </c>
      <c r="I4119" t="n">
        <v>0</v>
      </c>
      <c r="J4119" t="n">
        <v>0</v>
      </c>
      <c r="K4119" t="n">
        <v>0</v>
      </c>
      <c r="L4119" t="n">
        <v>0</v>
      </c>
      <c r="M4119" t="n">
        <v>0</v>
      </c>
      <c r="N4119" t="n">
        <v>0</v>
      </c>
      <c r="O4119" t="n">
        <v>0</v>
      </c>
      <c r="P4119" t="n">
        <v>0</v>
      </c>
      <c r="Q4119" t="n">
        <v>0</v>
      </c>
      <c r="R4119" s="2" t="inlineStr"/>
    </row>
    <row r="4120" ht="15" customHeight="1">
      <c r="A4120" t="inlineStr">
        <is>
          <t>A 38280-2021</t>
        </is>
      </c>
      <c r="B4120" s="1" t="n">
        <v>44405</v>
      </c>
      <c r="C4120" s="1" t="n">
        <v>45225</v>
      </c>
      <c r="D4120" t="inlineStr">
        <is>
          <t>JÄMTLANDS LÄN</t>
        </is>
      </c>
      <c r="E4120" t="inlineStr">
        <is>
          <t>BRÄCKE</t>
        </is>
      </c>
      <c r="F4120" t="inlineStr">
        <is>
          <t>SCA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38450-2021</t>
        </is>
      </c>
      <c r="B4121" s="1" t="n">
        <v>44406</v>
      </c>
      <c r="C4121" s="1" t="n">
        <v>45225</v>
      </c>
      <c r="D4121" t="inlineStr">
        <is>
          <t>JÄMTLANDS LÄN</t>
        </is>
      </c>
      <c r="E4121" t="inlineStr">
        <is>
          <t>ÅRE</t>
        </is>
      </c>
      <c r="G4121" t="n">
        <v>8.699999999999999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38456-2021</t>
        </is>
      </c>
      <c r="B4122" s="1" t="n">
        <v>44406</v>
      </c>
      <c r="C4122" s="1" t="n">
        <v>45225</v>
      </c>
      <c r="D4122" t="inlineStr">
        <is>
          <t>JÄMTLANDS LÄN</t>
        </is>
      </c>
      <c r="E4122" t="inlineStr">
        <is>
          <t>ÅRE</t>
        </is>
      </c>
      <c r="G4122" t="n">
        <v>19.8</v>
      </c>
      <c r="H4122" t="n">
        <v>0</v>
      </c>
      <c r="I4122" t="n">
        <v>0</v>
      </c>
      <c r="J4122" t="n">
        <v>0</v>
      </c>
      <c r="K4122" t="n">
        <v>0</v>
      </c>
      <c r="L4122" t="n">
        <v>0</v>
      </c>
      <c r="M4122" t="n">
        <v>0</v>
      </c>
      <c r="N4122" t="n">
        <v>0</v>
      </c>
      <c r="O4122" t="n">
        <v>0</v>
      </c>
      <c r="P4122" t="n">
        <v>0</v>
      </c>
      <c r="Q4122" t="n">
        <v>0</v>
      </c>
      <c r="R4122" s="2" t="inlineStr"/>
    </row>
    <row r="4123" ht="15" customHeight="1">
      <c r="A4123" t="inlineStr">
        <is>
          <t>A 38356-2021</t>
        </is>
      </c>
      <c r="B4123" s="1" t="n">
        <v>44406</v>
      </c>
      <c r="C4123" s="1" t="n">
        <v>45225</v>
      </c>
      <c r="D4123" t="inlineStr">
        <is>
          <t>JÄMTLANDS LÄN</t>
        </is>
      </c>
      <c r="E4123" t="inlineStr">
        <is>
          <t>HÄRJEDALEN</t>
        </is>
      </c>
      <c r="G4123" t="n">
        <v>5.4</v>
      </c>
      <c r="H4123" t="n">
        <v>0</v>
      </c>
      <c r="I4123" t="n">
        <v>0</v>
      </c>
      <c r="J4123" t="n">
        <v>0</v>
      </c>
      <c r="K4123" t="n">
        <v>0</v>
      </c>
      <c r="L4123" t="n">
        <v>0</v>
      </c>
      <c r="M4123" t="n">
        <v>0</v>
      </c>
      <c r="N4123" t="n">
        <v>0</v>
      </c>
      <c r="O4123" t="n">
        <v>0</v>
      </c>
      <c r="P4123" t="n">
        <v>0</v>
      </c>
      <c r="Q4123" t="n">
        <v>0</v>
      </c>
      <c r="R4123" s="2" t="inlineStr"/>
    </row>
    <row r="4124" ht="15" customHeight="1">
      <c r="A4124" t="inlineStr">
        <is>
          <t>A 38586-2021</t>
        </is>
      </c>
      <c r="B4124" s="1" t="n">
        <v>44407</v>
      </c>
      <c r="C4124" s="1" t="n">
        <v>45225</v>
      </c>
      <c r="D4124" t="inlineStr">
        <is>
          <t>JÄMTLANDS LÄN</t>
        </is>
      </c>
      <c r="E4124" t="inlineStr">
        <is>
          <t>STRÖMSUND</t>
        </is>
      </c>
      <c r="F4124" t="inlineStr">
        <is>
          <t>SCA</t>
        </is>
      </c>
      <c r="G4124" t="n">
        <v>1.4</v>
      </c>
      <c r="H4124" t="n">
        <v>0</v>
      </c>
      <c r="I4124" t="n">
        <v>0</v>
      </c>
      <c r="J4124" t="n">
        <v>0</v>
      </c>
      <c r="K4124" t="n">
        <v>0</v>
      </c>
      <c r="L4124" t="n">
        <v>0</v>
      </c>
      <c r="M4124" t="n">
        <v>0</v>
      </c>
      <c r="N4124" t="n">
        <v>0</v>
      </c>
      <c r="O4124" t="n">
        <v>0</v>
      </c>
      <c r="P4124" t="n">
        <v>0</v>
      </c>
      <c r="Q4124" t="n">
        <v>0</v>
      </c>
      <c r="R4124" s="2" t="inlineStr"/>
      <c r="U4124">
        <f>HYPERLINK("https://klasma.github.io/Logging_2313/knärot/A 38586-2021 karta knärot.png", "A 38586-2021")</f>
        <v/>
      </c>
      <c r="V4124">
        <f>HYPERLINK("https://klasma.github.io/Logging_2313/klagomål/A 38586-2021 FSC-klagomål.docx", "A 38586-2021")</f>
        <v/>
      </c>
      <c r="W4124">
        <f>HYPERLINK("https://klasma.github.io/Logging_2313/klagomålsmail/A 38586-2021 FSC-klagomål mail.docx", "A 38586-2021")</f>
        <v/>
      </c>
      <c r="X4124">
        <f>HYPERLINK("https://klasma.github.io/Logging_2313/tillsyn/A 38586-2021 tillsynsbegäran.docx", "A 38586-2021")</f>
        <v/>
      </c>
      <c r="Y4124">
        <f>HYPERLINK("https://klasma.github.io/Logging_2313/tillsynsmail/A 38586-2021 tillsynsbegäran mail.docx", "A 38586-2021")</f>
        <v/>
      </c>
    </row>
    <row r="4125" ht="15" customHeight="1">
      <c r="A4125" t="inlineStr">
        <is>
          <t>A 38593-2021</t>
        </is>
      </c>
      <c r="B4125" s="1" t="n">
        <v>44407</v>
      </c>
      <c r="C4125" s="1" t="n">
        <v>45225</v>
      </c>
      <c r="D4125" t="inlineStr">
        <is>
          <t>JÄMTLANDS LÄN</t>
        </is>
      </c>
      <c r="E4125" t="inlineStr">
        <is>
          <t>BRÄCKE</t>
        </is>
      </c>
      <c r="F4125" t="inlineStr">
        <is>
          <t>SCA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38576-2021</t>
        </is>
      </c>
      <c r="B4126" s="1" t="n">
        <v>44407</v>
      </c>
      <c r="C4126" s="1" t="n">
        <v>45225</v>
      </c>
      <c r="D4126" t="inlineStr">
        <is>
          <t>JÄMTLANDS LÄN</t>
        </is>
      </c>
      <c r="E4126" t="inlineStr">
        <is>
          <t>STRÖMSUND</t>
        </is>
      </c>
      <c r="F4126" t="inlineStr">
        <is>
          <t>SCA</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38578-2021</t>
        </is>
      </c>
      <c r="B4127" s="1" t="n">
        <v>44407</v>
      </c>
      <c r="C4127" s="1" t="n">
        <v>45225</v>
      </c>
      <c r="D4127" t="inlineStr">
        <is>
          <t>JÄMTLANDS LÄN</t>
        </is>
      </c>
      <c r="E4127" t="inlineStr">
        <is>
          <t>STRÖMSUND</t>
        </is>
      </c>
      <c r="F4127" t="inlineStr">
        <is>
          <t>SCA</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38511-2021</t>
        </is>
      </c>
      <c r="B4128" s="1" t="n">
        <v>44407</v>
      </c>
      <c r="C4128" s="1" t="n">
        <v>45225</v>
      </c>
      <c r="D4128" t="inlineStr">
        <is>
          <t>JÄMTLANDS LÄN</t>
        </is>
      </c>
      <c r="E4128" t="inlineStr">
        <is>
          <t>KROKOM</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38786-2021</t>
        </is>
      </c>
      <c r="B4129" s="1" t="n">
        <v>44410</v>
      </c>
      <c r="C4129" s="1" t="n">
        <v>45225</v>
      </c>
      <c r="D4129" t="inlineStr">
        <is>
          <t>JÄMTLANDS LÄN</t>
        </is>
      </c>
      <c r="E4129" t="inlineStr">
        <is>
          <t>STRÖMSUND</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38763-2021</t>
        </is>
      </c>
      <c r="B4130" s="1" t="n">
        <v>44410</v>
      </c>
      <c r="C4130" s="1" t="n">
        <v>45225</v>
      </c>
      <c r="D4130" t="inlineStr">
        <is>
          <t>JÄMTLANDS LÄN</t>
        </is>
      </c>
      <c r="E4130" t="inlineStr">
        <is>
          <t>STRÖMSUND</t>
        </is>
      </c>
      <c r="F4130" t="inlineStr">
        <is>
          <t>Kyrkan</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38782-2021</t>
        </is>
      </c>
      <c r="B4131" s="1" t="n">
        <v>44410</v>
      </c>
      <c r="C4131" s="1" t="n">
        <v>45225</v>
      </c>
      <c r="D4131" t="inlineStr">
        <is>
          <t>JÄMTLANDS LÄN</t>
        </is>
      </c>
      <c r="E4131" t="inlineStr">
        <is>
          <t>RAGUNDA</t>
        </is>
      </c>
      <c r="G4131" t="n">
        <v>3.2</v>
      </c>
      <c r="H4131" t="n">
        <v>0</v>
      </c>
      <c r="I4131" t="n">
        <v>0</v>
      </c>
      <c r="J4131" t="n">
        <v>0</v>
      </c>
      <c r="K4131" t="n">
        <v>0</v>
      </c>
      <c r="L4131" t="n">
        <v>0</v>
      </c>
      <c r="M4131" t="n">
        <v>0</v>
      </c>
      <c r="N4131" t="n">
        <v>0</v>
      </c>
      <c r="O4131" t="n">
        <v>0</v>
      </c>
      <c r="P4131" t="n">
        <v>0</v>
      </c>
      <c r="Q4131" t="n">
        <v>0</v>
      </c>
      <c r="R4131" s="2" t="inlineStr"/>
    </row>
    <row r="4132" ht="15" customHeight="1">
      <c r="A4132" t="inlineStr">
        <is>
          <t>A 38956-2021</t>
        </is>
      </c>
      <c r="B4132" s="1" t="n">
        <v>44411</v>
      </c>
      <c r="C4132" s="1" t="n">
        <v>45225</v>
      </c>
      <c r="D4132" t="inlineStr">
        <is>
          <t>JÄMTLANDS LÄN</t>
        </is>
      </c>
      <c r="E4132" t="inlineStr">
        <is>
          <t>BRÄCKE</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39258-2021</t>
        </is>
      </c>
      <c r="B4133" s="1" t="n">
        <v>44413</v>
      </c>
      <c r="C4133" s="1" t="n">
        <v>45225</v>
      </c>
      <c r="D4133" t="inlineStr">
        <is>
          <t>JÄMTLANDS LÄN</t>
        </is>
      </c>
      <c r="E4133" t="inlineStr">
        <is>
          <t>RAGUNDA</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39332-2021</t>
        </is>
      </c>
      <c r="B4134" s="1" t="n">
        <v>44413</v>
      </c>
      <c r="C4134" s="1" t="n">
        <v>45225</v>
      </c>
      <c r="D4134" t="inlineStr">
        <is>
          <t>JÄMTLANDS LÄN</t>
        </is>
      </c>
      <c r="E4134" t="inlineStr">
        <is>
          <t>STRÖMSUND</t>
        </is>
      </c>
      <c r="F4134" t="inlineStr">
        <is>
          <t>SCA</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39321-2021</t>
        </is>
      </c>
      <c r="B4135" s="1" t="n">
        <v>44413</v>
      </c>
      <c r="C4135" s="1" t="n">
        <v>45225</v>
      </c>
      <c r="D4135" t="inlineStr">
        <is>
          <t>JÄMTLANDS LÄN</t>
        </is>
      </c>
      <c r="E4135" t="inlineStr">
        <is>
          <t>HÄRJEDALEN</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39493-2021</t>
        </is>
      </c>
      <c r="B4136" s="1" t="n">
        <v>44414</v>
      </c>
      <c r="C4136" s="1" t="n">
        <v>45225</v>
      </c>
      <c r="D4136" t="inlineStr">
        <is>
          <t>JÄMTLANDS LÄN</t>
        </is>
      </c>
      <c r="E4136" t="inlineStr">
        <is>
          <t>HÄRJEDALEN</t>
        </is>
      </c>
      <c r="G4136" t="n">
        <v>13.5</v>
      </c>
      <c r="H4136" t="n">
        <v>0</v>
      </c>
      <c r="I4136" t="n">
        <v>0</v>
      </c>
      <c r="J4136" t="n">
        <v>0</v>
      </c>
      <c r="K4136" t="n">
        <v>0</v>
      </c>
      <c r="L4136" t="n">
        <v>0</v>
      </c>
      <c r="M4136" t="n">
        <v>0</v>
      </c>
      <c r="N4136" t="n">
        <v>0</v>
      </c>
      <c r="O4136" t="n">
        <v>0</v>
      </c>
      <c r="P4136" t="n">
        <v>0</v>
      </c>
      <c r="Q4136" t="n">
        <v>0</v>
      </c>
      <c r="R4136" s="2" t="inlineStr"/>
    </row>
    <row r="4137" ht="15" customHeight="1">
      <c r="A4137" t="inlineStr">
        <is>
          <t>A 39511-2021</t>
        </is>
      </c>
      <c r="B4137" s="1" t="n">
        <v>44414</v>
      </c>
      <c r="C4137" s="1" t="n">
        <v>45225</v>
      </c>
      <c r="D4137" t="inlineStr">
        <is>
          <t>JÄMTLANDS LÄN</t>
        </is>
      </c>
      <c r="E4137" t="inlineStr">
        <is>
          <t>STRÖMSUND</t>
        </is>
      </c>
      <c r="F4137" t="inlineStr">
        <is>
          <t>SCA</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39492-2021</t>
        </is>
      </c>
      <c r="B4138" s="1" t="n">
        <v>44414</v>
      </c>
      <c r="C4138" s="1" t="n">
        <v>45225</v>
      </c>
      <c r="D4138" t="inlineStr">
        <is>
          <t>JÄMTLANDS LÄN</t>
        </is>
      </c>
      <c r="E4138" t="inlineStr">
        <is>
          <t>HÄRJEDALEN</t>
        </is>
      </c>
      <c r="G4138" t="n">
        <v>28.3</v>
      </c>
      <c r="H4138" t="n">
        <v>0</v>
      </c>
      <c r="I4138" t="n">
        <v>0</v>
      </c>
      <c r="J4138" t="n">
        <v>0</v>
      </c>
      <c r="K4138" t="n">
        <v>0</v>
      </c>
      <c r="L4138" t="n">
        <v>0</v>
      </c>
      <c r="M4138" t="n">
        <v>0</v>
      </c>
      <c r="N4138" t="n">
        <v>0</v>
      </c>
      <c r="O4138" t="n">
        <v>0</v>
      </c>
      <c r="P4138" t="n">
        <v>0</v>
      </c>
      <c r="Q4138" t="n">
        <v>0</v>
      </c>
      <c r="R4138" s="2" t="inlineStr"/>
    </row>
    <row r="4139" ht="15" customHeight="1">
      <c r="A4139" t="inlineStr">
        <is>
          <t>A 39510-2021</t>
        </is>
      </c>
      <c r="B4139" s="1" t="n">
        <v>44414</v>
      </c>
      <c r="C4139" s="1" t="n">
        <v>45225</v>
      </c>
      <c r="D4139" t="inlineStr">
        <is>
          <t>JÄMTLANDS LÄN</t>
        </is>
      </c>
      <c r="E4139" t="inlineStr">
        <is>
          <t>STRÖMSUND</t>
        </is>
      </c>
      <c r="F4139" t="inlineStr">
        <is>
          <t>SCA</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39735-2021</t>
        </is>
      </c>
      <c r="B4140" s="1" t="n">
        <v>44414</v>
      </c>
      <c r="C4140" s="1" t="n">
        <v>45225</v>
      </c>
      <c r="D4140" t="inlineStr">
        <is>
          <t>JÄMTLANDS LÄN</t>
        </is>
      </c>
      <c r="E4140" t="inlineStr">
        <is>
          <t>ÖSTERSUND</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39611-2021</t>
        </is>
      </c>
      <c r="B4141" s="1" t="n">
        <v>44417</v>
      </c>
      <c r="C4141" s="1" t="n">
        <v>45225</v>
      </c>
      <c r="D4141" t="inlineStr">
        <is>
          <t>JÄMTLANDS LÄN</t>
        </is>
      </c>
      <c r="E4141" t="inlineStr">
        <is>
          <t>HÄRJEDALEN</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39934-2021</t>
        </is>
      </c>
      <c r="B4142" s="1" t="n">
        <v>44417</v>
      </c>
      <c r="C4142" s="1" t="n">
        <v>45225</v>
      </c>
      <c r="D4142" t="inlineStr">
        <is>
          <t>JÄMTLANDS LÄN</t>
        </is>
      </c>
      <c r="E4142" t="inlineStr">
        <is>
          <t>BRÄCKE</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39945-2021</t>
        </is>
      </c>
      <c r="B4143" s="1" t="n">
        <v>44417</v>
      </c>
      <c r="C4143" s="1" t="n">
        <v>45225</v>
      </c>
      <c r="D4143" t="inlineStr">
        <is>
          <t>JÄMTLANDS LÄN</t>
        </is>
      </c>
      <c r="E4143" t="inlineStr">
        <is>
          <t>STRÖMSUND</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39943-2021</t>
        </is>
      </c>
      <c r="B4144" s="1" t="n">
        <v>44417</v>
      </c>
      <c r="C4144" s="1" t="n">
        <v>45225</v>
      </c>
      <c r="D4144" t="inlineStr">
        <is>
          <t>JÄMTLANDS LÄN</t>
        </is>
      </c>
      <c r="E4144" t="inlineStr">
        <is>
          <t>BERG</t>
        </is>
      </c>
      <c r="F4144" t="inlineStr">
        <is>
          <t>SCA</t>
        </is>
      </c>
      <c r="G4144" t="n">
        <v>8.199999999999999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39610-2021</t>
        </is>
      </c>
      <c r="B4145" s="1" t="n">
        <v>44417</v>
      </c>
      <c r="C4145" s="1" t="n">
        <v>45225</v>
      </c>
      <c r="D4145" t="inlineStr">
        <is>
          <t>JÄMTLANDS LÄN</t>
        </is>
      </c>
      <c r="E4145" t="inlineStr">
        <is>
          <t>HÄRJEDALEN</t>
        </is>
      </c>
      <c r="G4145" t="n">
        <v>5.1</v>
      </c>
      <c r="H4145" t="n">
        <v>0</v>
      </c>
      <c r="I4145" t="n">
        <v>0</v>
      </c>
      <c r="J4145" t="n">
        <v>0</v>
      </c>
      <c r="K4145" t="n">
        <v>0</v>
      </c>
      <c r="L4145" t="n">
        <v>0</v>
      </c>
      <c r="M4145" t="n">
        <v>0</v>
      </c>
      <c r="N4145" t="n">
        <v>0</v>
      </c>
      <c r="O4145" t="n">
        <v>0</v>
      </c>
      <c r="P4145" t="n">
        <v>0</v>
      </c>
      <c r="Q4145" t="n">
        <v>0</v>
      </c>
      <c r="R4145" s="2" t="inlineStr"/>
    </row>
    <row r="4146" ht="15" customHeight="1">
      <c r="A4146" t="inlineStr">
        <is>
          <t>A 39944-2021</t>
        </is>
      </c>
      <c r="B4146" s="1" t="n">
        <v>44417</v>
      </c>
      <c r="C4146" s="1" t="n">
        <v>45225</v>
      </c>
      <c r="D4146" t="inlineStr">
        <is>
          <t>JÄMTLANDS LÄN</t>
        </is>
      </c>
      <c r="E4146" t="inlineStr">
        <is>
          <t>STRÖMSUND</t>
        </is>
      </c>
      <c r="F4146" t="inlineStr">
        <is>
          <t>SCA</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39950-2021</t>
        </is>
      </c>
      <c r="B4147" s="1" t="n">
        <v>44418</v>
      </c>
      <c r="C4147" s="1" t="n">
        <v>45225</v>
      </c>
      <c r="D4147" t="inlineStr">
        <is>
          <t>JÄMTLANDS LÄN</t>
        </is>
      </c>
      <c r="E4147" t="inlineStr">
        <is>
          <t>HÄRJEDALEN</t>
        </is>
      </c>
      <c r="F4147" t="inlineStr">
        <is>
          <t>Sveaskog</t>
        </is>
      </c>
      <c r="G4147" t="n">
        <v>6.5</v>
      </c>
      <c r="H4147" t="n">
        <v>0</v>
      </c>
      <c r="I4147" t="n">
        <v>0</v>
      </c>
      <c r="J4147" t="n">
        <v>0</v>
      </c>
      <c r="K4147" t="n">
        <v>0</v>
      </c>
      <c r="L4147" t="n">
        <v>0</v>
      </c>
      <c r="M4147" t="n">
        <v>0</v>
      </c>
      <c r="N4147" t="n">
        <v>0</v>
      </c>
      <c r="O4147" t="n">
        <v>0</v>
      </c>
      <c r="P4147" t="n">
        <v>0</v>
      </c>
      <c r="Q4147" t="n">
        <v>0</v>
      </c>
      <c r="R4147" s="2" t="inlineStr"/>
    </row>
    <row r="4148" ht="15" customHeight="1">
      <c r="A4148" t="inlineStr">
        <is>
          <t>A 39979-2021</t>
        </is>
      </c>
      <c r="B4148" s="1" t="n">
        <v>44418</v>
      </c>
      <c r="C4148" s="1" t="n">
        <v>45225</v>
      </c>
      <c r="D4148" t="inlineStr">
        <is>
          <t>JÄMTLANDS LÄN</t>
        </is>
      </c>
      <c r="E4148" t="inlineStr">
        <is>
          <t>HÄRJEDALEN</t>
        </is>
      </c>
      <c r="G4148" t="n">
        <v>9</v>
      </c>
      <c r="H4148" t="n">
        <v>0</v>
      </c>
      <c r="I4148" t="n">
        <v>0</v>
      </c>
      <c r="J4148" t="n">
        <v>0</v>
      </c>
      <c r="K4148" t="n">
        <v>0</v>
      </c>
      <c r="L4148" t="n">
        <v>0</v>
      </c>
      <c r="M4148" t="n">
        <v>0</v>
      </c>
      <c r="N4148" t="n">
        <v>0</v>
      </c>
      <c r="O4148" t="n">
        <v>0</v>
      </c>
      <c r="P4148" t="n">
        <v>0</v>
      </c>
      <c r="Q4148" t="n">
        <v>0</v>
      </c>
      <c r="R4148" s="2" t="inlineStr"/>
    </row>
    <row r="4149" ht="15" customHeight="1">
      <c r="A4149" t="inlineStr">
        <is>
          <t>A 39951-2021</t>
        </is>
      </c>
      <c r="B4149" s="1" t="n">
        <v>44418</v>
      </c>
      <c r="C4149" s="1" t="n">
        <v>45225</v>
      </c>
      <c r="D4149" t="inlineStr">
        <is>
          <t>JÄMTLANDS LÄN</t>
        </is>
      </c>
      <c r="E4149" t="inlineStr">
        <is>
          <t>HÄRJEDALEN</t>
        </is>
      </c>
      <c r="F4149" t="inlineStr">
        <is>
          <t>Sveaskog</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40339-2021</t>
        </is>
      </c>
      <c r="B4150" s="1" t="n">
        <v>44419</v>
      </c>
      <c r="C4150" s="1" t="n">
        <v>45225</v>
      </c>
      <c r="D4150" t="inlineStr">
        <is>
          <t>JÄMTLANDS LÄN</t>
        </is>
      </c>
      <c r="E4150" t="inlineStr">
        <is>
          <t>ÅRE</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40290-2021</t>
        </is>
      </c>
      <c r="B4151" s="1" t="n">
        <v>44419</v>
      </c>
      <c r="C4151" s="1" t="n">
        <v>45225</v>
      </c>
      <c r="D4151" t="inlineStr">
        <is>
          <t>JÄMTLANDS LÄN</t>
        </is>
      </c>
      <c r="E4151" t="inlineStr">
        <is>
          <t>KROKOM</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40341-2021</t>
        </is>
      </c>
      <c r="B4152" s="1" t="n">
        <v>44419</v>
      </c>
      <c r="C4152" s="1" t="n">
        <v>45225</v>
      </c>
      <c r="D4152" t="inlineStr">
        <is>
          <t>JÄMTLANDS LÄN</t>
        </is>
      </c>
      <c r="E4152" t="inlineStr">
        <is>
          <t>ÅRE</t>
        </is>
      </c>
      <c r="G4152" t="n">
        <v>3</v>
      </c>
      <c r="H4152" t="n">
        <v>0</v>
      </c>
      <c r="I4152" t="n">
        <v>0</v>
      </c>
      <c r="J4152" t="n">
        <v>0</v>
      </c>
      <c r="K4152" t="n">
        <v>0</v>
      </c>
      <c r="L4152" t="n">
        <v>0</v>
      </c>
      <c r="M4152" t="n">
        <v>0</v>
      </c>
      <c r="N4152" t="n">
        <v>0</v>
      </c>
      <c r="O4152" t="n">
        <v>0</v>
      </c>
      <c r="P4152" t="n">
        <v>0</v>
      </c>
      <c r="Q4152" t="n">
        <v>0</v>
      </c>
      <c r="R4152" s="2" t="inlineStr"/>
    </row>
    <row r="4153" ht="15" customHeight="1">
      <c r="A4153" t="inlineStr">
        <is>
          <t>A 40336-2021</t>
        </is>
      </c>
      <c r="B4153" s="1" t="n">
        <v>44419</v>
      </c>
      <c r="C4153" s="1" t="n">
        <v>45225</v>
      </c>
      <c r="D4153" t="inlineStr">
        <is>
          <t>JÄMTLANDS LÄN</t>
        </is>
      </c>
      <c r="E4153" t="inlineStr">
        <is>
          <t>ÅRE</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40354-2021</t>
        </is>
      </c>
      <c r="B4154" s="1" t="n">
        <v>44419</v>
      </c>
      <c r="C4154" s="1" t="n">
        <v>45225</v>
      </c>
      <c r="D4154" t="inlineStr">
        <is>
          <t>JÄMTLANDS LÄN</t>
        </is>
      </c>
      <c r="E4154" t="inlineStr">
        <is>
          <t>STRÖMSUND</t>
        </is>
      </c>
      <c r="G4154" t="n">
        <v>10</v>
      </c>
      <c r="H4154" t="n">
        <v>0</v>
      </c>
      <c r="I4154" t="n">
        <v>0</v>
      </c>
      <c r="J4154" t="n">
        <v>0</v>
      </c>
      <c r="K4154" t="n">
        <v>0</v>
      </c>
      <c r="L4154" t="n">
        <v>0</v>
      </c>
      <c r="M4154" t="n">
        <v>0</v>
      </c>
      <c r="N4154" t="n">
        <v>0</v>
      </c>
      <c r="O4154" t="n">
        <v>0</v>
      </c>
      <c r="P4154" t="n">
        <v>0</v>
      </c>
      <c r="Q4154" t="n">
        <v>0</v>
      </c>
      <c r="R4154" s="2" t="inlineStr"/>
    </row>
    <row r="4155" ht="15" customHeight="1">
      <c r="A4155" t="inlineStr">
        <is>
          <t>A 40769-2021</t>
        </is>
      </c>
      <c r="B4155" s="1" t="n">
        <v>44420</v>
      </c>
      <c r="C4155" s="1" t="n">
        <v>45225</v>
      </c>
      <c r="D4155" t="inlineStr">
        <is>
          <t>JÄMTLANDS LÄN</t>
        </is>
      </c>
      <c r="E4155" t="inlineStr">
        <is>
          <t>BRÄCKE</t>
        </is>
      </c>
      <c r="F4155" t="inlineStr">
        <is>
          <t>SCA</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40808-2021</t>
        </is>
      </c>
      <c r="B4156" s="1" t="n">
        <v>44421</v>
      </c>
      <c r="C4156" s="1" t="n">
        <v>45225</v>
      </c>
      <c r="D4156" t="inlineStr">
        <is>
          <t>JÄMTLANDS LÄN</t>
        </is>
      </c>
      <c r="E4156" t="inlineStr">
        <is>
          <t>HÄRJEDALEN</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41146-2021</t>
        </is>
      </c>
      <c r="B4157" s="1" t="n">
        <v>44423</v>
      </c>
      <c r="C4157" s="1" t="n">
        <v>45225</v>
      </c>
      <c r="D4157" t="inlineStr">
        <is>
          <t>JÄMTLANDS LÄN</t>
        </is>
      </c>
      <c r="E4157" t="inlineStr">
        <is>
          <t>HÄRJEDALEN</t>
        </is>
      </c>
      <c r="G4157" t="n">
        <v>14.9</v>
      </c>
      <c r="H4157" t="n">
        <v>0</v>
      </c>
      <c r="I4157" t="n">
        <v>0</v>
      </c>
      <c r="J4157" t="n">
        <v>0</v>
      </c>
      <c r="K4157" t="n">
        <v>0</v>
      </c>
      <c r="L4157" t="n">
        <v>0</v>
      </c>
      <c r="M4157" t="n">
        <v>0</v>
      </c>
      <c r="N4157" t="n">
        <v>0</v>
      </c>
      <c r="O4157" t="n">
        <v>0</v>
      </c>
      <c r="P4157" t="n">
        <v>0</v>
      </c>
      <c r="Q4157" t="n">
        <v>0</v>
      </c>
      <c r="R4157" s="2" t="inlineStr"/>
    </row>
    <row r="4158" ht="15" customHeight="1">
      <c r="A4158" t="inlineStr">
        <is>
          <t>A 41149-2021</t>
        </is>
      </c>
      <c r="B4158" s="1" t="n">
        <v>44423</v>
      </c>
      <c r="C4158" s="1" t="n">
        <v>45225</v>
      </c>
      <c r="D4158" t="inlineStr">
        <is>
          <t>JÄMTLANDS LÄN</t>
        </is>
      </c>
      <c r="E4158" t="inlineStr">
        <is>
          <t>HÄRJEDALEN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41147-2021</t>
        </is>
      </c>
      <c r="B4159" s="1" t="n">
        <v>44423</v>
      </c>
      <c r="C4159" s="1" t="n">
        <v>45225</v>
      </c>
      <c r="D4159" t="inlineStr">
        <is>
          <t>JÄMTLANDS LÄN</t>
        </is>
      </c>
      <c r="E4159" t="inlineStr">
        <is>
          <t>HÄRJEDALEN</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41387-2021</t>
        </is>
      </c>
      <c r="B4160" s="1" t="n">
        <v>44424</v>
      </c>
      <c r="C4160" s="1" t="n">
        <v>45225</v>
      </c>
      <c r="D4160" t="inlineStr">
        <is>
          <t>JÄMTLANDS LÄN</t>
        </is>
      </c>
      <c r="E4160" t="inlineStr">
        <is>
          <t>HÄRJEDALEN</t>
        </is>
      </c>
      <c r="G4160" t="n">
        <v>9.5</v>
      </c>
      <c r="H4160" t="n">
        <v>0</v>
      </c>
      <c r="I4160" t="n">
        <v>0</v>
      </c>
      <c r="J4160" t="n">
        <v>0</v>
      </c>
      <c r="K4160" t="n">
        <v>0</v>
      </c>
      <c r="L4160" t="n">
        <v>0</v>
      </c>
      <c r="M4160" t="n">
        <v>0</v>
      </c>
      <c r="N4160" t="n">
        <v>0</v>
      </c>
      <c r="O4160" t="n">
        <v>0</v>
      </c>
      <c r="P4160" t="n">
        <v>0</v>
      </c>
      <c r="Q4160" t="n">
        <v>0</v>
      </c>
      <c r="R4160" s="2" t="inlineStr"/>
    </row>
    <row r="4161" ht="15" customHeight="1">
      <c r="A4161" t="inlineStr">
        <is>
          <t>A 41395-2021</t>
        </is>
      </c>
      <c r="B4161" s="1" t="n">
        <v>44424</v>
      </c>
      <c r="C4161" s="1" t="n">
        <v>45225</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41400-2021</t>
        </is>
      </c>
      <c r="B4162" s="1" t="n">
        <v>44424</v>
      </c>
      <c r="C4162" s="1" t="n">
        <v>45225</v>
      </c>
      <c r="D4162" t="inlineStr">
        <is>
          <t>JÄMTLANDS LÄN</t>
        </is>
      </c>
      <c r="E4162" t="inlineStr">
        <is>
          <t>HÄRJEDALEN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41489-2021</t>
        </is>
      </c>
      <c r="B4163" s="1" t="n">
        <v>44424</v>
      </c>
      <c r="C4163" s="1" t="n">
        <v>45225</v>
      </c>
      <c r="D4163" t="inlineStr">
        <is>
          <t>JÄMTLANDS LÄN</t>
        </is>
      </c>
      <c r="E4163" t="inlineStr">
        <is>
          <t>STRÖMSUND</t>
        </is>
      </c>
      <c r="F4163" t="inlineStr">
        <is>
          <t>SCA</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41391-2021</t>
        </is>
      </c>
      <c r="B4164" s="1" t="n">
        <v>44424</v>
      </c>
      <c r="C4164" s="1" t="n">
        <v>45225</v>
      </c>
      <c r="D4164" t="inlineStr">
        <is>
          <t>JÄMTLANDS LÄN</t>
        </is>
      </c>
      <c r="E4164" t="inlineStr">
        <is>
          <t>HÄRJEDALEN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41491-2021</t>
        </is>
      </c>
      <c r="B4165" s="1" t="n">
        <v>44424</v>
      </c>
      <c r="C4165" s="1" t="n">
        <v>45225</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41262-2021</t>
        </is>
      </c>
      <c r="B4166" s="1" t="n">
        <v>44424</v>
      </c>
      <c r="C4166" s="1" t="n">
        <v>45225</v>
      </c>
      <c r="D4166" t="inlineStr">
        <is>
          <t>JÄMTLANDS LÄN</t>
        </is>
      </c>
      <c r="E4166" t="inlineStr">
        <is>
          <t>RAGUNDA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41474-2021</t>
        </is>
      </c>
      <c r="B4167" s="1" t="n">
        <v>44424</v>
      </c>
      <c r="C4167" s="1" t="n">
        <v>45225</v>
      </c>
      <c r="D4167" t="inlineStr">
        <is>
          <t>JÄMTLANDS LÄN</t>
        </is>
      </c>
      <c r="E4167" t="inlineStr">
        <is>
          <t>BRÄCKE</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41488-2021</t>
        </is>
      </c>
      <c r="B4168" s="1" t="n">
        <v>44424</v>
      </c>
      <c r="C4168" s="1" t="n">
        <v>45225</v>
      </c>
      <c r="D4168" t="inlineStr">
        <is>
          <t>JÄMTLANDS LÄN</t>
        </is>
      </c>
      <c r="E4168" t="inlineStr">
        <is>
          <t>STRÖMSUND</t>
        </is>
      </c>
      <c r="F4168" t="inlineStr">
        <is>
          <t>SCA</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41606-2021</t>
        </is>
      </c>
      <c r="B4169" s="1" t="n">
        <v>44425</v>
      </c>
      <c r="C4169" s="1" t="n">
        <v>45225</v>
      </c>
      <c r="D4169" t="inlineStr">
        <is>
          <t>JÄMTLANDS LÄN</t>
        </is>
      </c>
      <c r="E4169" t="inlineStr">
        <is>
          <t>RAGUNDA</t>
        </is>
      </c>
      <c r="F4169" t="inlineStr">
        <is>
          <t>Kommuner</t>
        </is>
      </c>
      <c r="G4169" t="n">
        <v>3.5</v>
      </c>
      <c r="H4169" t="n">
        <v>0</v>
      </c>
      <c r="I4169" t="n">
        <v>0</v>
      </c>
      <c r="J4169" t="n">
        <v>0</v>
      </c>
      <c r="K4169" t="n">
        <v>0</v>
      </c>
      <c r="L4169" t="n">
        <v>0</v>
      </c>
      <c r="M4169" t="n">
        <v>0</v>
      </c>
      <c r="N4169" t="n">
        <v>0</v>
      </c>
      <c r="O4169" t="n">
        <v>0</v>
      </c>
      <c r="P4169" t="n">
        <v>0</v>
      </c>
      <c r="Q4169" t="n">
        <v>0</v>
      </c>
      <c r="R4169" s="2" t="inlineStr"/>
    </row>
    <row r="4170" ht="15" customHeight="1">
      <c r="A4170" t="inlineStr">
        <is>
          <t>A 41609-2021</t>
        </is>
      </c>
      <c r="B4170" s="1" t="n">
        <v>44425</v>
      </c>
      <c r="C4170" s="1" t="n">
        <v>45225</v>
      </c>
      <c r="D4170" t="inlineStr">
        <is>
          <t>JÄMTLANDS LÄN</t>
        </is>
      </c>
      <c r="E4170" t="inlineStr">
        <is>
          <t>RAGUNDA</t>
        </is>
      </c>
      <c r="F4170" t="inlineStr">
        <is>
          <t>Kommuner</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41639-2021</t>
        </is>
      </c>
      <c r="B4171" s="1" t="n">
        <v>44425</v>
      </c>
      <c r="C4171" s="1" t="n">
        <v>45225</v>
      </c>
      <c r="D4171" t="inlineStr">
        <is>
          <t>JÄMTLANDS LÄN</t>
        </is>
      </c>
      <c r="E4171" t="inlineStr">
        <is>
          <t>STRÖMSUND</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41802-2021</t>
        </is>
      </c>
      <c r="B4172" s="1" t="n">
        <v>44425</v>
      </c>
      <c r="C4172" s="1" t="n">
        <v>45225</v>
      </c>
      <c r="D4172" t="inlineStr">
        <is>
          <t>JÄMTLANDS LÄN</t>
        </is>
      </c>
      <c r="E4172" t="inlineStr">
        <is>
          <t>ÖSTERSUND</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41613-2021</t>
        </is>
      </c>
      <c r="B4173" s="1" t="n">
        <v>44425</v>
      </c>
      <c r="C4173" s="1" t="n">
        <v>45225</v>
      </c>
      <c r="D4173" t="inlineStr">
        <is>
          <t>JÄMTLANDS LÄN</t>
        </is>
      </c>
      <c r="E4173" t="inlineStr">
        <is>
          <t>RAGUNDA</t>
        </is>
      </c>
      <c r="F4173" t="inlineStr">
        <is>
          <t>Kommuner</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42247-2021</t>
        </is>
      </c>
      <c r="B4174" s="1" t="n">
        <v>44426</v>
      </c>
      <c r="C4174" s="1" t="n">
        <v>45225</v>
      </c>
      <c r="D4174" t="inlineStr">
        <is>
          <t>JÄMTLANDS LÄN</t>
        </is>
      </c>
      <c r="E4174" t="inlineStr">
        <is>
          <t>STRÖMSUND</t>
        </is>
      </c>
      <c r="F4174" t="inlineStr">
        <is>
          <t>SCA</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42258-2021</t>
        </is>
      </c>
      <c r="B4175" s="1" t="n">
        <v>44426</v>
      </c>
      <c r="C4175" s="1" t="n">
        <v>45225</v>
      </c>
      <c r="D4175" t="inlineStr">
        <is>
          <t>JÄMTLANDS LÄN</t>
        </is>
      </c>
      <c r="E4175" t="inlineStr">
        <is>
          <t>STRÖMSUND</t>
        </is>
      </c>
      <c r="F4175" t="inlineStr">
        <is>
          <t>SCA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42243-2021</t>
        </is>
      </c>
      <c r="B4176" s="1" t="n">
        <v>44426</v>
      </c>
      <c r="C4176" s="1" t="n">
        <v>45225</v>
      </c>
      <c r="D4176" t="inlineStr">
        <is>
          <t>JÄMTLANDS LÄN</t>
        </is>
      </c>
      <c r="E4176" t="inlineStr">
        <is>
          <t>BRÄCKE</t>
        </is>
      </c>
      <c r="F4176" t="inlineStr">
        <is>
          <t>SCA</t>
        </is>
      </c>
      <c r="G4176" t="n">
        <v>6.2</v>
      </c>
      <c r="H4176" t="n">
        <v>0</v>
      </c>
      <c r="I4176" t="n">
        <v>0</v>
      </c>
      <c r="J4176" t="n">
        <v>0</v>
      </c>
      <c r="K4176" t="n">
        <v>0</v>
      </c>
      <c r="L4176" t="n">
        <v>0</v>
      </c>
      <c r="M4176" t="n">
        <v>0</v>
      </c>
      <c r="N4176" t="n">
        <v>0</v>
      </c>
      <c r="O4176" t="n">
        <v>0</v>
      </c>
      <c r="P4176" t="n">
        <v>0</v>
      </c>
      <c r="Q4176" t="n">
        <v>0</v>
      </c>
      <c r="R4176" s="2" t="inlineStr"/>
    </row>
    <row r="4177" ht="15" customHeight="1">
      <c r="A4177" t="inlineStr">
        <is>
          <t>A 42369-2021</t>
        </is>
      </c>
      <c r="B4177" s="1" t="n">
        <v>44427</v>
      </c>
      <c r="C4177" s="1" t="n">
        <v>45225</v>
      </c>
      <c r="D4177" t="inlineStr">
        <is>
          <t>JÄMTLANDS LÄN</t>
        </is>
      </c>
      <c r="E4177" t="inlineStr">
        <is>
          <t>KROKOM</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42469-2021</t>
        </is>
      </c>
      <c r="B4178" s="1" t="n">
        <v>44427</v>
      </c>
      <c r="C4178" s="1" t="n">
        <v>45225</v>
      </c>
      <c r="D4178" t="inlineStr">
        <is>
          <t>JÄMTLANDS LÄN</t>
        </is>
      </c>
      <c r="E4178" t="inlineStr">
        <is>
          <t>ÖSTERSUND</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42549-2021</t>
        </is>
      </c>
      <c r="B4179" s="1" t="n">
        <v>44427</v>
      </c>
      <c r="C4179" s="1" t="n">
        <v>45225</v>
      </c>
      <c r="D4179" t="inlineStr">
        <is>
          <t>JÄMTLANDS LÄN</t>
        </is>
      </c>
      <c r="E4179" t="inlineStr">
        <is>
          <t>STRÖMSUND</t>
        </is>
      </c>
      <c r="F4179" t="inlineStr">
        <is>
          <t>SCA</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42551-2021</t>
        </is>
      </c>
      <c r="B4180" s="1" t="n">
        <v>44427</v>
      </c>
      <c r="C4180" s="1" t="n">
        <v>45225</v>
      </c>
      <c r="D4180" t="inlineStr">
        <is>
          <t>JÄMTLANDS LÄN</t>
        </is>
      </c>
      <c r="E4180" t="inlineStr">
        <is>
          <t>STRÖMSUND</t>
        </is>
      </c>
      <c r="F4180" t="inlineStr">
        <is>
          <t>SCA</t>
        </is>
      </c>
      <c r="G4180" t="n">
        <v>4</v>
      </c>
      <c r="H4180" t="n">
        <v>0</v>
      </c>
      <c r="I4180" t="n">
        <v>0</v>
      </c>
      <c r="J4180" t="n">
        <v>0</v>
      </c>
      <c r="K4180" t="n">
        <v>0</v>
      </c>
      <c r="L4180" t="n">
        <v>0</v>
      </c>
      <c r="M4180" t="n">
        <v>0</v>
      </c>
      <c r="N4180" t="n">
        <v>0</v>
      </c>
      <c r="O4180" t="n">
        <v>0</v>
      </c>
      <c r="P4180" t="n">
        <v>0</v>
      </c>
      <c r="Q4180" t="n">
        <v>0</v>
      </c>
      <c r="R4180" s="2" t="inlineStr"/>
    </row>
    <row r="4181" ht="15" customHeight="1">
      <c r="A4181" t="inlineStr">
        <is>
          <t>A 42793-2021</t>
        </is>
      </c>
      <c r="B4181" s="1" t="n">
        <v>44428</v>
      </c>
      <c r="C4181" s="1" t="n">
        <v>45225</v>
      </c>
      <c r="D4181" t="inlineStr">
        <is>
          <t>JÄMTLANDS LÄN</t>
        </is>
      </c>
      <c r="E4181" t="inlineStr">
        <is>
          <t>ÖSTERSUND</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42827-2021</t>
        </is>
      </c>
      <c r="B4182" s="1" t="n">
        <v>44430</v>
      </c>
      <c r="C4182" s="1" t="n">
        <v>45225</v>
      </c>
      <c r="D4182" t="inlineStr">
        <is>
          <t>JÄMTLANDS LÄN</t>
        </is>
      </c>
      <c r="E4182" t="inlineStr">
        <is>
          <t>HÄRJEDALEN</t>
        </is>
      </c>
      <c r="F4182" t="inlineStr">
        <is>
          <t>Sveaskog</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42832-2021</t>
        </is>
      </c>
      <c r="B4183" s="1" t="n">
        <v>44430</v>
      </c>
      <c r="C4183" s="1" t="n">
        <v>45225</v>
      </c>
      <c r="D4183" t="inlineStr">
        <is>
          <t>JÄMTLANDS LÄN</t>
        </is>
      </c>
      <c r="E4183" t="inlineStr">
        <is>
          <t>ÖSTERSUND</t>
        </is>
      </c>
      <c r="G4183" t="n">
        <v>9</v>
      </c>
      <c r="H4183" t="n">
        <v>0</v>
      </c>
      <c r="I4183" t="n">
        <v>0</v>
      </c>
      <c r="J4183" t="n">
        <v>0</v>
      </c>
      <c r="K4183" t="n">
        <v>0</v>
      </c>
      <c r="L4183" t="n">
        <v>0</v>
      </c>
      <c r="M4183" t="n">
        <v>0</v>
      </c>
      <c r="N4183" t="n">
        <v>0</v>
      </c>
      <c r="O4183" t="n">
        <v>0</v>
      </c>
      <c r="P4183" t="n">
        <v>0</v>
      </c>
      <c r="Q4183" t="n">
        <v>0</v>
      </c>
      <c r="R4183" s="2" t="inlineStr"/>
    </row>
    <row r="4184" ht="15" customHeight="1">
      <c r="A4184" t="inlineStr">
        <is>
          <t>A 43040-2021</t>
        </is>
      </c>
      <c r="B4184" s="1" t="n">
        <v>44431</v>
      </c>
      <c r="C4184" s="1" t="n">
        <v>45225</v>
      </c>
      <c r="D4184" t="inlineStr">
        <is>
          <t>JÄMTLANDS LÄN</t>
        </is>
      </c>
      <c r="E4184" t="inlineStr">
        <is>
          <t>RAGUNDA</t>
        </is>
      </c>
      <c r="G4184" t="n">
        <v>4.9</v>
      </c>
      <c r="H4184" t="n">
        <v>0</v>
      </c>
      <c r="I4184" t="n">
        <v>0</v>
      </c>
      <c r="J4184" t="n">
        <v>0</v>
      </c>
      <c r="K4184" t="n">
        <v>0</v>
      </c>
      <c r="L4184" t="n">
        <v>0</v>
      </c>
      <c r="M4184" t="n">
        <v>0</v>
      </c>
      <c r="N4184" t="n">
        <v>0</v>
      </c>
      <c r="O4184" t="n">
        <v>0</v>
      </c>
      <c r="P4184" t="n">
        <v>0</v>
      </c>
      <c r="Q4184" t="n">
        <v>0</v>
      </c>
      <c r="R4184" s="2" t="inlineStr"/>
    </row>
    <row r="4185" ht="15" customHeight="1">
      <c r="A4185" t="inlineStr">
        <is>
          <t>A 43310-2021</t>
        </is>
      </c>
      <c r="B4185" s="1" t="n">
        <v>44432</v>
      </c>
      <c r="C4185" s="1" t="n">
        <v>45225</v>
      </c>
      <c r="D4185" t="inlineStr">
        <is>
          <t>JÄMTLANDS LÄN</t>
        </is>
      </c>
      <c r="E4185" t="inlineStr">
        <is>
          <t>ÖSTERSUND</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43842-2021</t>
        </is>
      </c>
      <c r="B4186" s="1" t="n">
        <v>44433</v>
      </c>
      <c r="C4186" s="1" t="n">
        <v>45225</v>
      </c>
      <c r="D4186" t="inlineStr">
        <is>
          <t>JÄMTLANDS LÄN</t>
        </is>
      </c>
      <c r="E4186" t="inlineStr">
        <is>
          <t>STRÖMSUND</t>
        </is>
      </c>
      <c r="F4186" t="inlineStr">
        <is>
          <t>SCA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43844-2021</t>
        </is>
      </c>
      <c r="B4187" s="1" t="n">
        <v>44433</v>
      </c>
      <c r="C4187" s="1" t="n">
        <v>45225</v>
      </c>
      <c r="D4187" t="inlineStr">
        <is>
          <t>JÄMTLANDS LÄN</t>
        </is>
      </c>
      <c r="E4187" t="inlineStr">
        <is>
          <t>STRÖMSUND</t>
        </is>
      </c>
      <c r="F4187" t="inlineStr">
        <is>
          <t>SCA</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43831-2021</t>
        </is>
      </c>
      <c r="B4188" s="1" t="n">
        <v>44433</v>
      </c>
      <c r="C4188" s="1" t="n">
        <v>45225</v>
      </c>
      <c r="D4188" t="inlineStr">
        <is>
          <t>JÄMTLANDS LÄN</t>
        </is>
      </c>
      <c r="E4188" t="inlineStr">
        <is>
          <t>BRÄCKE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44013-2021</t>
        </is>
      </c>
      <c r="B4189" s="1" t="n">
        <v>44434</v>
      </c>
      <c r="C4189" s="1" t="n">
        <v>45225</v>
      </c>
      <c r="D4189" t="inlineStr">
        <is>
          <t>JÄMTLANDS LÄN</t>
        </is>
      </c>
      <c r="E4189" t="inlineStr">
        <is>
          <t>ÖSTERSUND</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44088-2021</t>
        </is>
      </c>
      <c r="B4190" s="1" t="n">
        <v>44434</v>
      </c>
      <c r="C4190" s="1" t="n">
        <v>45225</v>
      </c>
      <c r="D4190" t="inlineStr">
        <is>
          <t>JÄMTLANDS LÄN</t>
        </is>
      </c>
      <c r="E4190" t="inlineStr">
        <is>
          <t>BERG</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44243-2021</t>
        </is>
      </c>
      <c r="B4191" s="1" t="n">
        <v>44434</v>
      </c>
      <c r="C4191" s="1" t="n">
        <v>45225</v>
      </c>
      <c r="D4191" t="inlineStr">
        <is>
          <t>JÄMTLANDS LÄN</t>
        </is>
      </c>
      <c r="E4191" t="inlineStr">
        <is>
          <t>BRÄCKE</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44267-2021</t>
        </is>
      </c>
      <c r="B4192" s="1" t="n">
        <v>44434</v>
      </c>
      <c r="C4192" s="1" t="n">
        <v>45225</v>
      </c>
      <c r="D4192" t="inlineStr">
        <is>
          <t>JÄMTLANDS LÄN</t>
        </is>
      </c>
      <c r="E4192" t="inlineStr">
        <is>
          <t>ÖSTERSUND</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44051-2021</t>
        </is>
      </c>
      <c r="B4193" s="1" t="n">
        <v>44434</v>
      </c>
      <c r="C4193" s="1" t="n">
        <v>45225</v>
      </c>
      <c r="D4193" t="inlineStr">
        <is>
          <t>JÄMTLANDS LÄN</t>
        </is>
      </c>
      <c r="E4193" t="inlineStr">
        <is>
          <t>ÖSTERSUND</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44104-2021</t>
        </is>
      </c>
      <c r="B4194" s="1" t="n">
        <v>44434</v>
      </c>
      <c r="C4194" s="1" t="n">
        <v>45225</v>
      </c>
      <c r="D4194" t="inlineStr">
        <is>
          <t>JÄMTLANDS LÄN</t>
        </is>
      </c>
      <c r="E4194" t="inlineStr">
        <is>
          <t>STRÖMSUND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44163-2021</t>
        </is>
      </c>
      <c r="B4195" s="1" t="n">
        <v>44434</v>
      </c>
      <c r="C4195" s="1" t="n">
        <v>45225</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44229-2021</t>
        </is>
      </c>
      <c r="B4196" s="1" t="n">
        <v>44434</v>
      </c>
      <c r="C4196" s="1" t="n">
        <v>45225</v>
      </c>
      <c r="D4196" t="inlineStr">
        <is>
          <t>JÄMTLANDS LÄN</t>
        </is>
      </c>
      <c r="E4196" t="inlineStr">
        <is>
          <t>STRÖMSUND</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44244-2021</t>
        </is>
      </c>
      <c r="B4197" s="1" t="n">
        <v>44434</v>
      </c>
      <c r="C4197" s="1" t="n">
        <v>45225</v>
      </c>
      <c r="D4197" t="inlineStr">
        <is>
          <t>JÄMTLANDS LÄN</t>
        </is>
      </c>
      <c r="E4197" t="inlineStr">
        <is>
          <t>BRÄCKE</t>
        </is>
      </c>
      <c r="F4197" t="inlineStr">
        <is>
          <t>SCA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44410-2021</t>
        </is>
      </c>
      <c r="B4198" s="1" t="n">
        <v>44435</v>
      </c>
      <c r="C4198" s="1" t="n">
        <v>45225</v>
      </c>
      <c r="D4198" t="inlineStr">
        <is>
          <t>JÄMTLANDS LÄN</t>
        </is>
      </c>
      <c r="E4198" t="inlineStr">
        <is>
          <t>STRÖMSUND</t>
        </is>
      </c>
      <c r="F4198" t="inlineStr">
        <is>
          <t>Holmen skog AB</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44911-2021</t>
        </is>
      </c>
      <c r="B4199" s="1" t="n">
        <v>44435</v>
      </c>
      <c r="C4199" s="1" t="n">
        <v>45225</v>
      </c>
      <c r="D4199" t="inlineStr">
        <is>
          <t>JÄMTLANDS LÄN</t>
        </is>
      </c>
      <c r="E4199" t="inlineStr">
        <is>
          <t>BERG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44519-2021</t>
        </is>
      </c>
      <c r="B4200" s="1" t="n">
        <v>44435</v>
      </c>
      <c r="C4200" s="1" t="n">
        <v>45225</v>
      </c>
      <c r="D4200" t="inlineStr">
        <is>
          <t>JÄMTLANDS LÄN</t>
        </is>
      </c>
      <c r="E4200" t="inlineStr">
        <is>
          <t>HÄRJEDALEN</t>
        </is>
      </c>
      <c r="F4200" t="inlineStr">
        <is>
          <t>Kyrkan</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44914-2021</t>
        </is>
      </c>
      <c r="B4201" s="1" t="n">
        <v>44438</v>
      </c>
      <c r="C4201" s="1" t="n">
        <v>45225</v>
      </c>
      <c r="D4201" t="inlineStr">
        <is>
          <t>JÄMTLANDS LÄN</t>
        </is>
      </c>
      <c r="E4201" t="inlineStr">
        <is>
          <t>STRÖMSUND</t>
        </is>
      </c>
      <c r="F4201" t="inlineStr">
        <is>
          <t>Holmen skog AB</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44997-2021</t>
        </is>
      </c>
      <c r="B4202" s="1" t="n">
        <v>44438</v>
      </c>
      <c r="C4202" s="1" t="n">
        <v>45225</v>
      </c>
      <c r="D4202" t="inlineStr">
        <is>
          <t>JÄMTLANDS LÄN</t>
        </is>
      </c>
      <c r="E4202" t="inlineStr">
        <is>
          <t>BERG</t>
        </is>
      </c>
      <c r="G4202" t="n">
        <v>3.8</v>
      </c>
      <c r="H4202" t="n">
        <v>0</v>
      </c>
      <c r="I4202" t="n">
        <v>0</v>
      </c>
      <c r="J4202" t="n">
        <v>0</v>
      </c>
      <c r="K4202" t="n">
        <v>0</v>
      </c>
      <c r="L4202" t="n">
        <v>0</v>
      </c>
      <c r="M4202" t="n">
        <v>0</v>
      </c>
      <c r="N4202" t="n">
        <v>0</v>
      </c>
      <c r="O4202" t="n">
        <v>0</v>
      </c>
      <c r="P4202" t="n">
        <v>0</v>
      </c>
      <c r="Q4202" t="n">
        <v>0</v>
      </c>
      <c r="R4202" s="2" t="inlineStr"/>
    </row>
    <row r="4203" ht="15" customHeight="1">
      <c r="A4203" t="inlineStr">
        <is>
          <t>A 45333-2021</t>
        </is>
      </c>
      <c r="B4203" s="1" t="n">
        <v>44439</v>
      </c>
      <c r="C4203" s="1" t="n">
        <v>45225</v>
      </c>
      <c r="D4203" t="inlineStr">
        <is>
          <t>JÄMTLANDS LÄN</t>
        </is>
      </c>
      <c r="E4203" t="inlineStr">
        <is>
          <t>STRÖMSUND</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45409-2021</t>
        </is>
      </c>
      <c r="B4204" s="1" t="n">
        <v>44440</v>
      </c>
      <c r="C4204" s="1" t="n">
        <v>45225</v>
      </c>
      <c r="D4204" t="inlineStr">
        <is>
          <t>JÄMTLANDS LÄN</t>
        </is>
      </c>
      <c r="E4204" t="inlineStr">
        <is>
          <t>HÄRJEDALEN</t>
        </is>
      </c>
      <c r="G4204" t="n">
        <v>18.9</v>
      </c>
      <c r="H4204" t="n">
        <v>0</v>
      </c>
      <c r="I4204" t="n">
        <v>0</v>
      </c>
      <c r="J4204" t="n">
        <v>0</v>
      </c>
      <c r="K4204" t="n">
        <v>0</v>
      </c>
      <c r="L4204" t="n">
        <v>0</v>
      </c>
      <c r="M4204" t="n">
        <v>0</v>
      </c>
      <c r="N4204" t="n">
        <v>0</v>
      </c>
      <c r="O4204" t="n">
        <v>0</v>
      </c>
      <c r="P4204" t="n">
        <v>0</v>
      </c>
      <c r="Q4204" t="n">
        <v>0</v>
      </c>
      <c r="R4204" s="2" t="inlineStr"/>
    </row>
    <row r="4205" ht="15" customHeight="1">
      <c r="A4205" t="inlineStr">
        <is>
          <t>A 45640-2021</t>
        </is>
      </c>
      <c r="B4205" s="1" t="n">
        <v>44440</v>
      </c>
      <c r="C4205" s="1" t="n">
        <v>45225</v>
      </c>
      <c r="D4205" t="inlineStr">
        <is>
          <t>JÄMTLANDS LÄN</t>
        </is>
      </c>
      <c r="E4205" t="inlineStr">
        <is>
          <t>STRÖMSUND</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45365-2021</t>
        </is>
      </c>
      <c r="B4206" s="1" t="n">
        <v>44440</v>
      </c>
      <c r="C4206" s="1" t="n">
        <v>45225</v>
      </c>
      <c r="D4206" t="inlineStr">
        <is>
          <t>JÄMTLANDS LÄN</t>
        </is>
      </c>
      <c r="E4206" t="inlineStr">
        <is>
          <t>HÄRJEDALEN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45557-2021</t>
        </is>
      </c>
      <c r="B4207" s="1" t="n">
        <v>44440</v>
      </c>
      <c r="C4207" s="1" t="n">
        <v>45225</v>
      </c>
      <c r="D4207" t="inlineStr">
        <is>
          <t>JÄMTLANDS LÄN</t>
        </is>
      </c>
      <c r="E4207" t="inlineStr">
        <is>
          <t>HÄRJEDALEN</t>
        </is>
      </c>
      <c r="G4207" t="n">
        <v>11.4</v>
      </c>
      <c r="H4207" t="n">
        <v>0</v>
      </c>
      <c r="I4207" t="n">
        <v>0</v>
      </c>
      <c r="J4207" t="n">
        <v>0</v>
      </c>
      <c r="K4207" t="n">
        <v>0</v>
      </c>
      <c r="L4207" t="n">
        <v>0</v>
      </c>
      <c r="M4207" t="n">
        <v>0</v>
      </c>
      <c r="N4207" t="n">
        <v>0</v>
      </c>
      <c r="O4207" t="n">
        <v>0</v>
      </c>
      <c r="P4207" t="n">
        <v>0</v>
      </c>
      <c r="Q4207" t="n">
        <v>0</v>
      </c>
      <c r="R4207" s="2" t="inlineStr"/>
    </row>
    <row r="4208" ht="15" customHeight="1">
      <c r="A4208" t="inlineStr">
        <is>
          <t>A 45630-2021</t>
        </is>
      </c>
      <c r="B4208" s="1" t="n">
        <v>44440</v>
      </c>
      <c r="C4208" s="1" t="n">
        <v>45225</v>
      </c>
      <c r="D4208" t="inlineStr">
        <is>
          <t>JÄMTLANDS LÄN</t>
        </is>
      </c>
      <c r="E4208" t="inlineStr">
        <is>
          <t>STRÖMSUND</t>
        </is>
      </c>
      <c r="F4208" t="inlineStr">
        <is>
          <t>SCA</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45639-2021</t>
        </is>
      </c>
      <c r="B4209" s="1" t="n">
        <v>44440</v>
      </c>
      <c r="C4209" s="1" t="n">
        <v>45225</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45363-2021</t>
        </is>
      </c>
      <c r="B4210" s="1" t="n">
        <v>44440</v>
      </c>
      <c r="C4210" s="1" t="n">
        <v>45225</v>
      </c>
      <c r="D4210" t="inlineStr">
        <is>
          <t>JÄMTLANDS LÄN</t>
        </is>
      </c>
      <c r="E4210" t="inlineStr">
        <is>
          <t>HÄRJEDALEN</t>
        </is>
      </c>
      <c r="F4210" t="inlineStr">
        <is>
          <t>Sveaskog</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45638-2021</t>
        </is>
      </c>
      <c r="B4211" s="1" t="n">
        <v>44440</v>
      </c>
      <c r="C4211" s="1" t="n">
        <v>45225</v>
      </c>
      <c r="D4211" t="inlineStr">
        <is>
          <t>JÄMTLANDS LÄN</t>
        </is>
      </c>
      <c r="E4211" t="inlineStr">
        <is>
          <t>STRÖMSUND</t>
        </is>
      </c>
      <c r="F4211" t="inlineStr">
        <is>
          <t>SCA</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45635-2021</t>
        </is>
      </c>
      <c r="B4212" s="1" t="n">
        <v>44440</v>
      </c>
      <c r="C4212" s="1" t="n">
        <v>45225</v>
      </c>
      <c r="D4212" t="inlineStr">
        <is>
          <t>JÄMTLANDS LÄN</t>
        </is>
      </c>
      <c r="E4212" t="inlineStr">
        <is>
          <t>STRÖMSUND</t>
        </is>
      </c>
      <c r="F4212" t="inlineStr">
        <is>
          <t>SCA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45641-2021</t>
        </is>
      </c>
      <c r="B4213" s="1" t="n">
        <v>44440</v>
      </c>
      <c r="C4213" s="1" t="n">
        <v>45225</v>
      </c>
      <c r="D4213" t="inlineStr">
        <is>
          <t>JÄMTLANDS LÄN</t>
        </is>
      </c>
      <c r="E4213" t="inlineStr">
        <is>
          <t>STRÖMSUND</t>
        </is>
      </c>
      <c r="F4213" t="inlineStr">
        <is>
          <t>SCA</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46139-2021</t>
        </is>
      </c>
      <c r="B4214" s="1" t="n">
        <v>44441</v>
      </c>
      <c r="C4214" s="1" t="n">
        <v>45225</v>
      </c>
      <c r="D4214" t="inlineStr">
        <is>
          <t>JÄMTLANDS LÄN</t>
        </is>
      </c>
      <c r="E4214" t="inlineStr">
        <is>
          <t>ÖSTERSUND</t>
        </is>
      </c>
      <c r="G4214" t="n">
        <v>12.8</v>
      </c>
      <c r="H4214" t="n">
        <v>0</v>
      </c>
      <c r="I4214" t="n">
        <v>0</v>
      </c>
      <c r="J4214" t="n">
        <v>0</v>
      </c>
      <c r="K4214" t="n">
        <v>0</v>
      </c>
      <c r="L4214" t="n">
        <v>0</v>
      </c>
      <c r="M4214" t="n">
        <v>0</v>
      </c>
      <c r="N4214" t="n">
        <v>0</v>
      </c>
      <c r="O4214" t="n">
        <v>0</v>
      </c>
      <c r="P4214" t="n">
        <v>0</v>
      </c>
      <c r="Q4214" t="n">
        <v>0</v>
      </c>
      <c r="R4214" s="2" t="inlineStr"/>
    </row>
    <row r="4215" ht="15" customHeight="1">
      <c r="A4215" t="inlineStr">
        <is>
          <t>A 46228-2021</t>
        </is>
      </c>
      <c r="B4215" s="1" t="n">
        <v>44441</v>
      </c>
      <c r="C4215" s="1" t="n">
        <v>45225</v>
      </c>
      <c r="D4215" t="inlineStr">
        <is>
          <t>JÄMTLANDS LÄN</t>
        </is>
      </c>
      <c r="E4215" t="inlineStr">
        <is>
          <t>RAGUNDA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45717-2021</t>
        </is>
      </c>
      <c r="B4216" s="1" t="n">
        <v>44441</v>
      </c>
      <c r="C4216" s="1" t="n">
        <v>45225</v>
      </c>
      <c r="D4216" t="inlineStr">
        <is>
          <t>JÄMTLANDS LÄN</t>
        </is>
      </c>
      <c r="E4216" t="inlineStr">
        <is>
          <t>HÄRJEDALEN</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46044-2021</t>
        </is>
      </c>
      <c r="B4217" s="1" t="n">
        <v>44441</v>
      </c>
      <c r="C4217" s="1" t="n">
        <v>45225</v>
      </c>
      <c r="D4217" t="inlineStr">
        <is>
          <t>JÄMTLANDS LÄN</t>
        </is>
      </c>
      <c r="E4217" t="inlineStr">
        <is>
          <t>STRÖMSUND</t>
        </is>
      </c>
      <c r="F4217" t="inlineStr">
        <is>
          <t>SCA</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46111-2021</t>
        </is>
      </c>
      <c r="B4218" s="1" t="n">
        <v>44441</v>
      </c>
      <c r="C4218" s="1" t="n">
        <v>45225</v>
      </c>
      <c r="D4218" t="inlineStr">
        <is>
          <t>JÄMTLANDS LÄN</t>
        </is>
      </c>
      <c r="E4218" t="inlineStr">
        <is>
          <t>ÖSTERSUND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45744-2021</t>
        </is>
      </c>
      <c r="B4219" s="1" t="n">
        <v>44441</v>
      </c>
      <c r="C4219" s="1" t="n">
        <v>45225</v>
      </c>
      <c r="D4219" t="inlineStr">
        <is>
          <t>JÄMTLANDS LÄN</t>
        </is>
      </c>
      <c r="E4219" t="inlineStr">
        <is>
          <t>HÄRJEDALEN</t>
        </is>
      </c>
      <c r="F4219" t="inlineStr">
        <is>
          <t>Holmen skog AB</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45870-2021</t>
        </is>
      </c>
      <c r="B4220" s="1" t="n">
        <v>44441</v>
      </c>
      <c r="C4220" s="1" t="n">
        <v>45225</v>
      </c>
      <c r="D4220" t="inlineStr">
        <is>
          <t>JÄMTLANDS LÄN</t>
        </is>
      </c>
      <c r="E4220" t="inlineStr">
        <is>
          <t>STRÖMSUND</t>
        </is>
      </c>
      <c r="F4220" t="inlineStr">
        <is>
          <t>Holmen skog AB</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46115-2021</t>
        </is>
      </c>
      <c r="B4221" s="1" t="n">
        <v>44441</v>
      </c>
      <c r="C4221" s="1" t="n">
        <v>45225</v>
      </c>
      <c r="D4221" t="inlineStr">
        <is>
          <t>JÄMTLANDS LÄN</t>
        </is>
      </c>
      <c r="E4221" t="inlineStr">
        <is>
          <t>BERG</t>
        </is>
      </c>
      <c r="G4221" t="n">
        <v>15.1</v>
      </c>
      <c r="H4221" t="n">
        <v>0</v>
      </c>
      <c r="I4221" t="n">
        <v>0</v>
      </c>
      <c r="J4221" t="n">
        <v>0</v>
      </c>
      <c r="K4221" t="n">
        <v>0</v>
      </c>
      <c r="L4221" t="n">
        <v>0</v>
      </c>
      <c r="M4221" t="n">
        <v>0</v>
      </c>
      <c r="N4221" t="n">
        <v>0</v>
      </c>
      <c r="O4221" t="n">
        <v>0</v>
      </c>
      <c r="P4221" t="n">
        <v>0</v>
      </c>
      <c r="Q4221" t="n">
        <v>0</v>
      </c>
      <c r="R4221" s="2" t="inlineStr"/>
    </row>
    <row r="4222" ht="15" customHeight="1">
      <c r="A4222" t="inlineStr">
        <is>
          <t>A 46352-2021</t>
        </is>
      </c>
      <c r="B4222" s="1" t="n">
        <v>44442</v>
      </c>
      <c r="C4222" s="1" t="n">
        <v>45225</v>
      </c>
      <c r="D4222" t="inlineStr">
        <is>
          <t>JÄMTLANDS LÄN</t>
        </is>
      </c>
      <c r="E4222" t="inlineStr">
        <is>
          <t>HÄRJEDALEN</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46401-2021</t>
        </is>
      </c>
      <c r="B4223" s="1" t="n">
        <v>44443</v>
      </c>
      <c r="C4223" s="1" t="n">
        <v>45225</v>
      </c>
      <c r="D4223" t="inlineStr">
        <is>
          <t>JÄMTLANDS LÄN</t>
        </is>
      </c>
      <c r="E4223" t="inlineStr">
        <is>
          <t>RAGUNDA</t>
        </is>
      </c>
      <c r="G4223" t="n">
        <v>7</v>
      </c>
      <c r="H4223" t="n">
        <v>0</v>
      </c>
      <c r="I4223" t="n">
        <v>0</v>
      </c>
      <c r="J4223" t="n">
        <v>0</v>
      </c>
      <c r="K4223" t="n">
        <v>0</v>
      </c>
      <c r="L4223" t="n">
        <v>0</v>
      </c>
      <c r="M4223" t="n">
        <v>0</v>
      </c>
      <c r="N4223" t="n">
        <v>0</v>
      </c>
      <c r="O4223" t="n">
        <v>0</v>
      </c>
      <c r="P4223" t="n">
        <v>0</v>
      </c>
      <c r="Q4223" t="n">
        <v>0</v>
      </c>
      <c r="R4223" s="2" t="inlineStr"/>
    </row>
    <row r="4224" ht="15" customHeight="1">
      <c r="A4224" t="inlineStr">
        <is>
          <t>A 46793-2021</t>
        </is>
      </c>
      <c r="B4224" s="1" t="n">
        <v>44445</v>
      </c>
      <c r="C4224" s="1" t="n">
        <v>45225</v>
      </c>
      <c r="D4224" t="inlineStr">
        <is>
          <t>JÄMTLANDS LÄN</t>
        </is>
      </c>
      <c r="E4224" t="inlineStr">
        <is>
          <t>BRÄCKE</t>
        </is>
      </c>
      <c r="F4224" t="inlineStr">
        <is>
          <t>SCA</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46515-2021</t>
        </is>
      </c>
      <c r="B4225" s="1" t="n">
        <v>44445</v>
      </c>
      <c r="C4225" s="1" t="n">
        <v>45225</v>
      </c>
      <c r="D4225" t="inlineStr">
        <is>
          <t>JÄMTLANDS LÄN</t>
        </is>
      </c>
      <c r="E4225" t="inlineStr">
        <is>
          <t>BERG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46792-2021</t>
        </is>
      </c>
      <c r="B4226" s="1" t="n">
        <v>44445</v>
      </c>
      <c r="C4226" s="1" t="n">
        <v>45225</v>
      </c>
      <c r="D4226" t="inlineStr">
        <is>
          <t>JÄMTLANDS LÄN</t>
        </is>
      </c>
      <c r="E4226" t="inlineStr">
        <is>
          <t>BRÄCKE</t>
        </is>
      </c>
      <c r="F4226" t="inlineStr">
        <is>
          <t>SCA</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46625-2021</t>
        </is>
      </c>
      <c r="B4227" s="1" t="n">
        <v>44445</v>
      </c>
      <c r="C4227" s="1" t="n">
        <v>45225</v>
      </c>
      <c r="D4227" t="inlineStr">
        <is>
          <t>JÄMTLANDS LÄN</t>
        </is>
      </c>
      <c r="E4227" t="inlineStr">
        <is>
          <t>KROKOM</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46853-2021</t>
        </is>
      </c>
      <c r="B4228" s="1" t="n">
        <v>44446</v>
      </c>
      <c r="C4228" s="1" t="n">
        <v>45225</v>
      </c>
      <c r="D4228" t="inlineStr">
        <is>
          <t>JÄMTLANDS LÄN</t>
        </is>
      </c>
      <c r="E4228" t="inlineStr">
        <is>
          <t>BERG</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46937-2021</t>
        </is>
      </c>
      <c r="B4229" s="1" t="n">
        <v>44446</v>
      </c>
      <c r="C4229" s="1" t="n">
        <v>45225</v>
      </c>
      <c r="D4229" t="inlineStr">
        <is>
          <t>JÄMTLANDS LÄN</t>
        </is>
      </c>
      <c r="E4229" t="inlineStr">
        <is>
          <t>BERG</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46952-2021</t>
        </is>
      </c>
      <c r="B4230" s="1" t="n">
        <v>44446</v>
      </c>
      <c r="C4230" s="1" t="n">
        <v>45225</v>
      </c>
      <c r="D4230" t="inlineStr">
        <is>
          <t>JÄMTLANDS LÄN</t>
        </is>
      </c>
      <c r="E4230" t="inlineStr">
        <is>
          <t>BRÄCKE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46969-2021</t>
        </is>
      </c>
      <c r="B4231" s="1" t="n">
        <v>44446</v>
      </c>
      <c r="C4231" s="1" t="n">
        <v>45225</v>
      </c>
      <c r="D4231" t="inlineStr">
        <is>
          <t>JÄMTLANDS LÄN</t>
        </is>
      </c>
      <c r="E4231" t="inlineStr">
        <is>
          <t>STRÖMSUND</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47261-2021</t>
        </is>
      </c>
      <c r="B4232" s="1" t="n">
        <v>44447</v>
      </c>
      <c r="C4232" s="1" t="n">
        <v>45225</v>
      </c>
      <c r="D4232" t="inlineStr">
        <is>
          <t>JÄMTLANDS LÄN</t>
        </is>
      </c>
      <c r="E4232" t="inlineStr">
        <is>
          <t>STRÖMSUND</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47289-2021</t>
        </is>
      </c>
      <c r="B4233" s="1" t="n">
        <v>44447</v>
      </c>
      <c r="C4233" s="1" t="n">
        <v>45225</v>
      </c>
      <c r="D4233" t="inlineStr">
        <is>
          <t>JÄMTLANDS LÄN</t>
        </is>
      </c>
      <c r="E4233" t="inlineStr">
        <is>
          <t>HÄRJEDALEN</t>
        </is>
      </c>
      <c r="F4233" t="inlineStr">
        <is>
          <t>Holmen skog AB</t>
        </is>
      </c>
      <c r="G4233" t="n">
        <v>31.7</v>
      </c>
      <c r="H4233" t="n">
        <v>0</v>
      </c>
      <c r="I4233" t="n">
        <v>0</v>
      </c>
      <c r="J4233" t="n">
        <v>0</v>
      </c>
      <c r="K4233" t="n">
        <v>0</v>
      </c>
      <c r="L4233" t="n">
        <v>0</v>
      </c>
      <c r="M4233" t="n">
        <v>0</v>
      </c>
      <c r="N4233" t="n">
        <v>0</v>
      </c>
      <c r="O4233" t="n">
        <v>0</v>
      </c>
      <c r="P4233" t="n">
        <v>0</v>
      </c>
      <c r="Q4233" t="n">
        <v>0</v>
      </c>
      <c r="R4233" s="2" t="inlineStr"/>
    </row>
    <row r="4234" ht="15" customHeight="1">
      <c r="A4234" t="inlineStr">
        <is>
          <t>A 47607-2021</t>
        </is>
      </c>
      <c r="B4234" s="1" t="n">
        <v>44447</v>
      </c>
      <c r="C4234" s="1" t="n">
        <v>45225</v>
      </c>
      <c r="D4234" t="inlineStr">
        <is>
          <t>JÄMTLANDS LÄN</t>
        </is>
      </c>
      <c r="E4234" t="inlineStr">
        <is>
          <t>STRÖMSUND</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47559-2021</t>
        </is>
      </c>
      <c r="B4235" s="1" t="n">
        <v>44447</v>
      </c>
      <c r="C4235" s="1" t="n">
        <v>45225</v>
      </c>
      <c r="D4235" t="inlineStr">
        <is>
          <t>JÄMTLANDS LÄN</t>
        </is>
      </c>
      <c r="E4235" t="inlineStr">
        <is>
          <t>BRÄCKE</t>
        </is>
      </c>
      <c r="F4235" t="inlineStr">
        <is>
          <t>SCA</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44374-2021</t>
        </is>
      </c>
      <c r="B4236" s="1" t="n">
        <v>44447</v>
      </c>
      <c r="C4236" s="1" t="n">
        <v>45225</v>
      </c>
      <c r="D4236" t="inlineStr">
        <is>
          <t>JÄMTLANDS LÄN</t>
        </is>
      </c>
      <c r="E4236" t="inlineStr">
        <is>
          <t>KROKOM</t>
        </is>
      </c>
      <c r="G4236" t="n">
        <v>7.8</v>
      </c>
      <c r="H4236" t="n">
        <v>0</v>
      </c>
      <c r="I4236" t="n">
        <v>0</v>
      </c>
      <c r="J4236" t="n">
        <v>0</v>
      </c>
      <c r="K4236" t="n">
        <v>0</v>
      </c>
      <c r="L4236" t="n">
        <v>0</v>
      </c>
      <c r="M4236" t="n">
        <v>0</v>
      </c>
      <c r="N4236" t="n">
        <v>0</v>
      </c>
      <c r="O4236" t="n">
        <v>0</v>
      </c>
      <c r="P4236" t="n">
        <v>0</v>
      </c>
      <c r="Q4236" t="n">
        <v>0</v>
      </c>
      <c r="R4236" s="2" t="inlineStr"/>
    </row>
    <row r="4237" ht="15" customHeight="1">
      <c r="A4237" t="inlineStr">
        <is>
          <t>A 47693-2021</t>
        </is>
      </c>
      <c r="B4237" s="1" t="n">
        <v>44448</v>
      </c>
      <c r="C4237" s="1" t="n">
        <v>45225</v>
      </c>
      <c r="D4237" t="inlineStr">
        <is>
          <t>JÄMTLANDS LÄN</t>
        </is>
      </c>
      <c r="E4237" t="inlineStr">
        <is>
          <t>ÖSTERSUND</t>
        </is>
      </c>
      <c r="G4237" t="n">
        <v>5.6</v>
      </c>
      <c r="H4237" t="n">
        <v>0</v>
      </c>
      <c r="I4237" t="n">
        <v>0</v>
      </c>
      <c r="J4237" t="n">
        <v>0</v>
      </c>
      <c r="K4237" t="n">
        <v>0</v>
      </c>
      <c r="L4237" t="n">
        <v>0</v>
      </c>
      <c r="M4237" t="n">
        <v>0</v>
      </c>
      <c r="N4237" t="n">
        <v>0</v>
      </c>
      <c r="O4237" t="n">
        <v>0</v>
      </c>
      <c r="P4237" t="n">
        <v>0</v>
      </c>
      <c r="Q4237" t="n">
        <v>0</v>
      </c>
      <c r="R4237" s="2" t="inlineStr"/>
    </row>
    <row r="4238" ht="15" customHeight="1">
      <c r="A4238" t="inlineStr">
        <is>
          <t>A 47936-2021</t>
        </is>
      </c>
      <c r="B4238" s="1" t="n">
        <v>44448</v>
      </c>
      <c r="C4238" s="1" t="n">
        <v>45225</v>
      </c>
      <c r="D4238" t="inlineStr">
        <is>
          <t>JÄMTLANDS LÄN</t>
        </is>
      </c>
      <c r="E4238" t="inlineStr">
        <is>
          <t>STRÖMSUND</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47996-2021</t>
        </is>
      </c>
      <c r="B4239" s="1" t="n">
        <v>44448</v>
      </c>
      <c r="C4239" s="1" t="n">
        <v>45225</v>
      </c>
      <c r="D4239" t="inlineStr">
        <is>
          <t>JÄMTLANDS LÄN</t>
        </is>
      </c>
      <c r="E4239" t="inlineStr">
        <is>
          <t>RAGUNDA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47847-2021</t>
        </is>
      </c>
      <c r="B4240" s="1" t="n">
        <v>44448</v>
      </c>
      <c r="C4240" s="1" t="n">
        <v>45225</v>
      </c>
      <c r="D4240" t="inlineStr">
        <is>
          <t>JÄMTLANDS LÄN</t>
        </is>
      </c>
      <c r="E4240" t="inlineStr">
        <is>
          <t>STRÖMSUND</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47943-2021</t>
        </is>
      </c>
      <c r="B4241" s="1" t="n">
        <v>44448</v>
      </c>
      <c r="C4241" s="1" t="n">
        <v>45225</v>
      </c>
      <c r="D4241" t="inlineStr">
        <is>
          <t>JÄMTLANDS LÄN</t>
        </is>
      </c>
      <c r="E4241" t="inlineStr">
        <is>
          <t>STRÖMSUND</t>
        </is>
      </c>
      <c r="F4241" t="inlineStr">
        <is>
          <t>SCA</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47934-2021</t>
        </is>
      </c>
      <c r="B4242" s="1" t="n">
        <v>44448</v>
      </c>
      <c r="C4242" s="1" t="n">
        <v>45225</v>
      </c>
      <c r="D4242" t="inlineStr">
        <is>
          <t>JÄMTLANDS LÄN</t>
        </is>
      </c>
      <c r="E4242" t="inlineStr">
        <is>
          <t>STRÖMSUND</t>
        </is>
      </c>
      <c r="F4242" t="inlineStr">
        <is>
          <t>SCA</t>
        </is>
      </c>
      <c r="G4242" t="n">
        <v>6.4</v>
      </c>
      <c r="H4242" t="n">
        <v>0</v>
      </c>
      <c r="I4242" t="n">
        <v>0</v>
      </c>
      <c r="J4242" t="n">
        <v>0</v>
      </c>
      <c r="K4242" t="n">
        <v>0</v>
      </c>
      <c r="L4242" t="n">
        <v>0</v>
      </c>
      <c r="M4242" t="n">
        <v>0</v>
      </c>
      <c r="N4242" t="n">
        <v>0</v>
      </c>
      <c r="O4242" t="n">
        <v>0</v>
      </c>
      <c r="P4242" t="n">
        <v>0</v>
      </c>
      <c r="Q4242" t="n">
        <v>0</v>
      </c>
      <c r="R4242" s="2" t="inlineStr"/>
    </row>
    <row r="4243" ht="15" customHeight="1">
      <c r="A4243" t="inlineStr">
        <is>
          <t>A 47983-2021</t>
        </is>
      </c>
      <c r="B4243" s="1" t="n">
        <v>44448</v>
      </c>
      <c r="C4243" s="1" t="n">
        <v>45225</v>
      </c>
      <c r="D4243" t="inlineStr">
        <is>
          <t>JÄMTLANDS LÄN</t>
        </is>
      </c>
      <c r="E4243" t="inlineStr">
        <is>
          <t>BRÄCKE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48132-2021</t>
        </is>
      </c>
      <c r="B4244" s="1" t="n">
        <v>44449</v>
      </c>
      <c r="C4244" s="1" t="n">
        <v>45225</v>
      </c>
      <c r="D4244" t="inlineStr">
        <is>
          <t>JÄMTLANDS LÄN</t>
        </is>
      </c>
      <c r="E4244" t="inlineStr">
        <is>
          <t>HÄRJEDALEN</t>
        </is>
      </c>
      <c r="F4244" t="inlineStr">
        <is>
          <t>Holmen skog AB</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48440-2021</t>
        </is>
      </c>
      <c r="B4245" s="1" t="n">
        <v>44449</v>
      </c>
      <c r="C4245" s="1" t="n">
        <v>45225</v>
      </c>
      <c r="D4245" t="inlineStr">
        <is>
          <t>JÄMTLANDS LÄN</t>
        </is>
      </c>
      <c r="E4245" t="inlineStr">
        <is>
          <t>KROKOM</t>
        </is>
      </c>
      <c r="G4245" t="n">
        <v>8.6</v>
      </c>
      <c r="H4245" t="n">
        <v>0</v>
      </c>
      <c r="I4245" t="n">
        <v>0</v>
      </c>
      <c r="J4245" t="n">
        <v>0</v>
      </c>
      <c r="K4245" t="n">
        <v>0</v>
      </c>
      <c r="L4245" t="n">
        <v>0</v>
      </c>
      <c r="M4245" t="n">
        <v>0</v>
      </c>
      <c r="N4245" t="n">
        <v>0</v>
      </c>
      <c r="O4245" t="n">
        <v>0</v>
      </c>
      <c r="P4245" t="n">
        <v>0</v>
      </c>
      <c r="Q4245" t="n">
        <v>0</v>
      </c>
      <c r="R4245" s="2" t="inlineStr"/>
    </row>
    <row r="4246" ht="15" customHeight="1">
      <c r="A4246" t="inlineStr">
        <is>
          <t>A 48065-2021</t>
        </is>
      </c>
      <c r="B4246" s="1" t="n">
        <v>44449</v>
      </c>
      <c r="C4246" s="1" t="n">
        <v>45225</v>
      </c>
      <c r="D4246" t="inlineStr">
        <is>
          <t>JÄMTLANDS LÄN</t>
        </is>
      </c>
      <c r="E4246" t="inlineStr">
        <is>
          <t>HÄRJEDALEN</t>
        </is>
      </c>
      <c r="G4246" t="n">
        <v>24.8</v>
      </c>
      <c r="H4246" t="n">
        <v>0</v>
      </c>
      <c r="I4246" t="n">
        <v>0</v>
      </c>
      <c r="J4246" t="n">
        <v>0</v>
      </c>
      <c r="K4246" t="n">
        <v>0</v>
      </c>
      <c r="L4246" t="n">
        <v>0</v>
      </c>
      <c r="M4246" t="n">
        <v>0</v>
      </c>
      <c r="N4246" t="n">
        <v>0</v>
      </c>
      <c r="O4246" t="n">
        <v>0</v>
      </c>
      <c r="P4246" t="n">
        <v>0</v>
      </c>
      <c r="Q4246" t="n">
        <v>0</v>
      </c>
      <c r="R4246" s="2" t="inlineStr"/>
    </row>
    <row r="4247" ht="15" customHeight="1">
      <c r="A4247" t="inlineStr">
        <is>
          <t>A 48079-2021</t>
        </is>
      </c>
      <c r="B4247" s="1" t="n">
        <v>44449</v>
      </c>
      <c r="C4247" s="1" t="n">
        <v>45225</v>
      </c>
      <c r="D4247" t="inlineStr">
        <is>
          <t>JÄMTLANDS LÄN</t>
        </is>
      </c>
      <c r="E4247" t="inlineStr">
        <is>
          <t>HÄRJEDALEN</t>
        </is>
      </c>
      <c r="G4247" t="n">
        <v>12.5</v>
      </c>
      <c r="H4247" t="n">
        <v>0</v>
      </c>
      <c r="I4247" t="n">
        <v>0</v>
      </c>
      <c r="J4247" t="n">
        <v>0</v>
      </c>
      <c r="K4247" t="n">
        <v>0</v>
      </c>
      <c r="L4247" t="n">
        <v>0</v>
      </c>
      <c r="M4247" t="n">
        <v>0</v>
      </c>
      <c r="N4247" t="n">
        <v>0</v>
      </c>
      <c r="O4247" t="n">
        <v>0</v>
      </c>
      <c r="P4247" t="n">
        <v>0</v>
      </c>
      <c r="Q4247" t="n">
        <v>0</v>
      </c>
      <c r="R4247" s="2" t="inlineStr"/>
    </row>
    <row r="4248" ht="15" customHeight="1">
      <c r="A4248" t="inlineStr">
        <is>
          <t>A 48508-2021</t>
        </is>
      </c>
      <c r="B4248" s="1" t="n">
        <v>44451</v>
      </c>
      <c r="C4248" s="1" t="n">
        <v>45225</v>
      </c>
      <c r="D4248" t="inlineStr">
        <is>
          <t>JÄMTLANDS LÄN</t>
        </is>
      </c>
      <c r="E4248" t="inlineStr">
        <is>
          <t>STRÖMSUND</t>
        </is>
      </c>
      <c r="G4248" t="n">
        <v>11.1</v>
      </c>
      <c r="H4248" t="n">
        <v>0</v>
      </c>
      <c r="I4248" t="n">
        <v>0</v>
      </c>
      <c r="J4248" t="n">
        <v>0</v>
      </c>
      <c r="K4248" t="n">
        <v>0</v>
      </c>
      <c r="L4248" t="n">
        <v>0</v>
      </c>
      <c r="M4248" t="n">
        <v>0</v>
      </c>
      <c r="N4248" t="n">
        <v>0</v>
      </c>
      <c r="O4248" t="n">
        <v>0</v>
      </c>
      <c r="P4248" t="n">
        <v>0</v>
      </c>
      <c r="Q4248" t="n">
        <v>0</v>
      </c>
      <c r="R4248" s="2" t="inlineStr"/>
    </row>
    <row r="4249" ht="15" customHeight="1">
      <c r="A4249" t="inlineStr">
        <is>
          <t>A 48586-2021</t>
        </is>
      </c>
      <c r="B4249" s="1" t="n">
        <v>44452</v>
      </c>
      <c r="C4249" s="1" t="n">
        <v>45225</v>
      </c>
      <c r="D4249" t="inlineStr">
        <is>
          <t>JÄMTLANDS LÄN</t>
        </is>
      </c>
      <c r="E4249" t="inlineStr">
        <is>
          <t>HÄRJEDALEN</t>
        </is>
      </c>
      <c r="F4249" t="inlineStr">
        <is>
          <t>Holmen skog AB</t>
        </is>
      </c>
      <c r="G4249" t="n">
        <v>5.2</v>
      </c>
      <c r="H4249" t="n">
        <v>0</v>
      </c>
      <c r="I4249" t="n">
        <v>0</v>
      </c>
      <c r="J4249" t="n">
        <v>0</v>
      </c>
      <c r="K4249" t="n">
        <v>0</v>
      </c>
      <c r="L4249" t="n">
        <v>0</v>
      </c>
      <c r="M4249" t="n">
        <v>0</v>
      </c>
      <c r="N4249" t="n">
        <v>0</v>
      </c>
      <c r="O4249" t="n">
        <v>0</v>
      </c>
      <c r="P4249" t="n">
        <v>0</v>
      </c>
      <c r="Q4249" t="n">
        <v>0</v>
      </c>
      <c r="R4249" s="2" t="inlineStr"/>
    </row>
    <row r="4250" ht="15" customHeight="1">
      <c r="A4250" t="inlineStr">
        <is>
          <t>A 48681-2021</t>
        </is>
      </c>
      <c r="B4250" s="1" t="n">
        <v>44452</v>
      </c>
      <c r="C4250" s="1" t="n">
        <v>45225</v>
      </c>
      <c r="D4250" t="inlineStr">
        <is>
          <t>JÄMTLANDS LÄN</t>
        </is>
      </c>
      <c r="E4250" t="inlineStr">
        <is>
          <t>HÄRJEDALEN</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48842-2021</t>
        </is>
      </c>
      <c r="B4251" s="1" t="n">
        <v>44452</v>
      </c>
      <c r="C4251" s="1" t="n">
        <v>45225</v>
      </c>
      <c r="D4251" t="inlineStr">
        <is>
          <t>JÄMTLANDS LÄN</t>
        </is>
      </c>
      <c r="E4251" t="inlineStr">
        <is>
          <t>KROKOM</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48444-2021</t>
        </is>
      </c>
      <c r="B4252" s="1" t="n">
        <v>44452</v>
      </c>
      <c r="C4252" s="1" t="n">
        <v>45225</v>
      </c>
      <c r="D4252" t="inlineStr">
        <is>
          <t>JÄMTLANDS LÄN</t>
        </is>
      </c>
      <c r="E4252" t="inlineStr">
        <is>
          <t>HÄRJEDALEN</t>
        </is>
      </c>
      <c r="F4252" t="inlineStr">
        <is>
          <t>Holmen skog AB</t>
        </is>
      </c>
      <c r="G4252" t="n">
        <v>7.4</v>
      </c>
      <c r="H4252" t="n">
        <v>0</v>
      </c>
      <c r="I4252" t="n">
        <v>0</v>
      </c>
      <c r="J4252" t="n">
        <v>0</v>
      </c>
      <c r="K4252" t="n">
        <v>0</v>
      </c>
      <c r="L4252" t="n">
        <v>0</v>
      </c>
      <c r="M4252" t="n">
        <v>0</v>
      </c>
      <c r="N4252" t="n">
        <v>0</v>
      </c>
      <c r="O4252" t="n">
        <v>0</v>
      </c>
      <c r="P4252" t="n">
        <v>0</v>
      </c>
      <c r="Q4252" t="n">
        <v>0</v>
      </c>
      <c r="R4252" s="2" t="inlineStr"/>
    </row>
    <row r="4253" ht="15" customHeight="1">
      <c r="A4253" t="inlineStr">
        <is>
          <t>A 48769-2021</t>
        </is>
      </c>
      <c r="B4253" s="1" t="n">
        <v>44452</v>
      </c>
      <c r="C4253" s="1" t="n">
        <v>45225</v>
      </c>
      <c r="D4253" t="inlineStr">
        <is>
          <t>JÄMTLANDS LÄN</t>
        </is>
      </c>
      <c r="E4253" t="inlineStr">
        <is>
          <t>HÄRJEDALEN</t>
        </is>
      </c>
      <c r="F4253" t="inlineStr">
        <is>
          <t>Holmen skog AB</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48832-2021</t>
        </is>
      </c>
      <c r="B4254" s="1" t="n">
        <v>44452</v>
      </c>
      <c r="C4254" s="1" t="n">
        <v>45225</v>
      </c>
      <c r="D4254" t="inlineStr">
        <is>
          <t>JÄMTLANDS LÄN</t>
        </is>
      </c>
      <c r="E4254" t="inlineStr">
        <is>
          <t>RAGUNDA</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49202-2021</t>
        </is>
      </c>
      <c r="B4255" s="1" t="n">
        <v>44453</v>
      </c>
      <c r="C4255" s="1" t="n">
        <v>45225</v>
      </c>
      <c r="D4255" t="inlineStr">
        <is>
          <t>JÄMTLANDS LÄN</t>
        </is>
      </c>
      <c r="E4255" t="inlineStr">
        <is>
          <t>RAGUNDA</t>
        </is>
      </c>
      <c r="G4255" t="n">
        <v>23.4</v>
      </c>
      <c r="H4255" t="n">
        <v>0</v>
      </c>
      <c r="I4255" t="n">
        <v>0</v>
      </c>
      <c r="J4255" t="n">
        <v>0</v>
      </c>
      <c r="K4255" t="n">
        <v>0</v>
      </c>
      <c r="L4255" t="n">
        <v>0</v>
      </c>
      <c r="M4255" t="n">
        <v>0</v>
      </c>
      <c r="N4255" t="n">
        <v>0</v>
      </c>
      <c r="O4255" t="n">
        <v>0</v>
      </c>
      <c r="P4255" t="n">
        <v>0</v>
      </c>
      <c r="Q4255" t="n">
        <v>0</v>
      </c>
      <c r="R4255" s="2" t="inlineStr"/>
    </row>
    <row r="4256" ht="15" customHeight="1">
      <c r="A4256" t="inlineStr">
        <is>
          <t>A 48947-2021</t>
        </is>
      </c>
      <c r="B4256" s="1" t="n">
        <v>44453</v>
      </c>
      <c r="C4256" s="1" t="n">
        <v>45225</v>
      </c>
      <c r="D4256" t="inlineStr">
        <is>
          <t>JÄMTLANDS LÄN</t>
        </is>
      </c>
      <c r="E4256" t="inlineStr">
        <is>
          <t>ÖSTERSUND</t>
        </is>
      </c>
      <c r="G4256" t="n">
        <v>22.3</v>
      </c>
      <c r="H4256" t="n">
        <v>0</v>
      </c>
      <c r="I4256" t="n">
        <v>0</v>
      </c>
      <c r="J4256" t="n">
        <v>0</v>
      </c>
      <c r="K4256" t="n">
        <v>0</v>
      </c>
      <c r="L4256" t="n">
        <v>0</v>
      </c>
      <c r="M4256" t="n">
        <v>0</v>
      </c>
      <c r="N4256" t="n">
        <v>0</v>
      </c>
      <c r="O4256" t="n">
        <v>0</v>
      </c>
      <c r="P4256" t="n">
        <v>0</v>
      </c>
      <c r="Q4256" t="n">
        <v>0</v>
      </c>
      <c r="R4256" s="2" t="inlineStr"/>
    </row>
    <row r="4257" ht="15" customHeight="1">
      <c r="A4257" t="inlineStr">
        <is>
          <t>A 49208-2021</t>
        </is>
      </c>
      <c r="B4257" s="1" t="n">
        <v>44454</v>
      </c>
      <c r="C4257" s="1" t="n">
        <v>45225</v>
      </c>
      <c r="D4257" t="inlineStr">
        <is>
          <t>JÄMTLANDS LÄN</t>
        </is>
      </c>
      <c r="E4257" t="inlineStr">
        <is>
          <t>STRÖMSUND</t>
        </is>
      </c>
      <c r="F4257" t="inlineStr">
        <is>
          <t>Sveaskog</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49204-2021</t>
        </is>
      </c>
      <c r="B4258" s="1" t="n">
        <v>44454</v>
      </c>
      <c r="C4258" s="1" t="n">
        <v>45225</v>
      </c>
      <c r="D4258" t="inlineStr">
        <is>
          <t>JÄMTLANDS LÄN</t>
        </is>
      </c>
      <c r="E4258" t="inlineStr">
        <is>
          <t>STRÖMSUND</t>
        </is>
      </c>
      <c r="F4258" t="inlineStr">
        <is>
          <t>Sveaskog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49212-2021</t>
        </is>
      </c>
      <c r="B4259" s="1" t="n">
        <v>44454</v>
      </c>
      <c r="C4259" s="1" t="n">
        <v>45225</v>
      </c>
      <c r="D4259" t="inlineStr">
        <is>
          <t>JÄMTLANDS LÄN</t>
        </is>
      </c>
      <c r="E4259" t="inlineStr">
        <is>
          <t>STRÖMSUND</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49206-2021</t>
        </is>
      </c>
      <c r="B4260" s="1" t="n">
        <v>44454</v>
      </c>
      <c r="C4260" s="1" t="n">
        <v>45225</v>
      </c>
      <c r="D4260" t="inlineStr">
        <is>
          <t>JÄMTLANDS LÄN</t>
        </is>
      </c>
      <c r="E4260" t="inlineStr">
        <is>
          <t>STRÖMSUND</t>
        </is>
      </c>
      <c r="F4260" t="inlineStr">
        <is>
          <t>Sveaskog</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49937-2021</t>
        </is>
      </c>
      <c r="B4261" s="1" t="n">
        <v>44455</v>
      </c>
      <c r="C4261" s="1" t="n">
        <v>45225</v>
      </c>
      <c r="D4261" t="inlineStr">
        <is>
          <t>JÄMTLANDS LÄN</t>
        </is>
      </c>
      <c r="E4261" t="inlineStr">
        <is>
          <t>BRÄCKE</t>
        </is>
      </c>
      <c r="F4261" t="inlineStr">
        <is>
          <t>SCA</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50453-2021</t>
        </is>
      </c>
      <c r="B4262" s="1" t="n">
        <v>44455</v>
      </c>
      <c r="C4262" s="1" t="n">
        <v>45225</v>
      </c>
      <c r="D4262" t="inlineStr">
        <is>
          <t>JÄMTLANDS LÄN</t>
        </is>
      </c>
      <c r="E4262" t="inlineStr">
        <is>
          <t>BERG</t>
        </is>
      </c>
      <c r="G4262" t="n">
        <v>3.9</v>
      </c>
      <c r="H4262" t="n">
        <v>0</v>
      </c>
      <c r="I4262" t="n">
        <v>0</v>
      </c>
      <c r="J4262" t="n">
        <v>0</v>
      </c>
      <c r="K4262" t="n">
        <v>0</v>
      </c>
      <c r="L4262" t="n">
        <v>0</v>
      </c>
      <c r="M4262" t="n">
        <v>0</v>
      </c>
      <c r="N4262" t="n">
        <v>0</v>
      </c>
      <c r="O4262" t="n">
        <v>0</v>
      </c>
      <c r="P4262" t="n">
        <v>0</v>
      </c>
      <c r="Q4262" t="n">
        <v>0</v>
      </c>
      <c r="R4262" s="2" t="inlineStr"/>
    </row>
    <row r="4263" ht="15" customHeight="1">
      <c r="A4263" t="inlineStr">
        <is>
          <t>A 50020-2021</t>
        </is>
      </c>
      <c r="B4263" s="1" t="n">
        <v>44456</v>
      </c>
      <c r="C4263" s="1" t="n">
        <v>45225</v>
      </c>
      <c r="D4263" t="inlineStr">
        <is>
          <t>JÄMTLANDS LÄN</t>
        </is>
      </c>
      <c r="E4263" t="inlineStr">
        <is>
          <t>STRÖMSUND</t>
        </is>
      </c>
      <c r="F4263" t="inlineStr">
        <is>
          <t>Sveaskog</t>
        </is>
      </c>
      <c r="G4263" t="n">
        <v>18.7</v>
      </c>
      <c r="H4263" t="n">
        <v>0</v>
      </c>
      <c r="I4263" t="n">
        <v>0</v>
      </c>
      <c r="J4263" t="n">
        <v>0</v>
      </c>
      <c r="K4263" t="n">
        <v>0</v>
      </c>
      <c r="L4263" t="n">
        <v>0</v>
      </c>
      <c r="M4263" t="n">
        <v>0</v>
      </c>
      <c r="N4263" t="n">
        <v>0</v>
      </c>
      <c r="O4263" t="n">
        <v>0</v>
      </c>
      <c r="P4263" t="n">
        <v>0</v>
      </c>
      <c r="Q4263" t="n">
        <v>0</v>
      </c>
      <c r="R4263" s="2" t="inlineStr"/>
    </row>
    <row r="4264" ht="15" customHeight="1">
      <c r="A4264" t="inlineStr">
        <is>
          <t>A 50099-2021</t>
        </is>
      </c>
      <c r="B4264" s="1" t="n">
        <v>44456</v>
      </c>
      <c r="C4264" s="1" t="n">
        <v>45225</v>
      </c>
      <c r="D4264" t="inlineStr">
        <is>
          <t>JÄMTLANDS LÄN</t>
        </is>
      </c>
      <c r="E4264" t="inlineStr">
        <is>
          <t>ÅRE</t>
        </is>
      </c>
      <c r="G4264" t="n">
        <v>6.2</v>
      </c>
      <c r="H4264" t="n">
        <v>0</v>
      </c>
      <c r="I4264" t="n">
        <v>0</v>
      </c>
      <c r="J4264" t="n">
        <v>0</v>
      </c>
      <c r="K4264" t="n">
        <v>0</v>
      </c>
      <c r="L4264" t="n">
        <v>0</v>
      </c>
      <c r="M4264" t="n">
        <v>0</v>
      </c>
      <c r="N4264" t="n">
        <v>0</v>
      </c>
      <c r="O4264" t="n">
        <v>0</v>
      </c>
      <c r="P4264" t="n">
        <v>0</v>
      </c>
      <c r="Q4264" t="n">
        <v>0</v>
      </c>
      <c r="R4264" s="2" t="inlineStr"/>
    </row>
    <row r="4265" ht="15" customHeight="1">
      <c r="A4265" t="inlineStr">
        <is>
          <t>A 50180-2021</t>
        </is>
      </c>
      <c r="B4265" s="1" t="n">
        <v>44456</v>
      </c>
      <c r="C4265" s="1" t="n">
        <v>45225</v>
      </c>
      <c r="D4265" t="inlineStr">
        <is>
          <t>JÄMTLANDS LÄN</t>
        </is>
      </c>
      <c r="E4265" t="inlineStr">
        <is>
          <t>STRÖMSUND</t>
        </is>
      </c>
      <c r="F4265" t="inlineStr">
        <is>
          <t>SCA</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50025-2021</t>
        </is>
      </c>
      <c r="B4266" s="1" t="n">
        <v>44456</v>
      </c>
      <c r="C4266" s="1" t="n">
        <v>45225</v>
      </c>
      <c r="D4266" t="inlineStr">
        <is>
          <t>JÄMTLANDS LÄN</t>
        </is>
      </c>
      <c r="E4266" t="inlineStr">
        <is>
          <t>STRÖMSUND</t>
        </is>
      </c>
      <c r="F4266" t="inlineStr">
        <is>
          <t>Sveaskog</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50034-2021</t>
        </is>
      </c>
      <c r="B4267" s="1" t="n">
        <v>44456</v>
      </c>
      <c r="C4267" s="1" t="n">
        <v>45225</v>
      </c>
      <c r="D4267" t="inlineStr">
        <is>
          <t>JÄMTLANDS LÄN</t>
        </is>
      </c>
      <c r="E4267" t="inlineStr">
        <is>
          <t>STRÖMSUND</t>
        </is>
      </c>
      <c r="F4267" t="inlineStr">
        <is>
          <t>Sveaskog</t>
        </is>
      </c>
      <c r="G4267" t="n">
        <v>12.9</v>
      </c>
      <c r="H4267" t="n">
        <v>0</v>
      </c>
      <c r="I4267" t="n">
        <v>0</v>
      </c>
      <c r="J4267" t="n">
        <v>0</v>
      </c>
      <c r="K4267" t="n">
        <v>0</v>
      </c>
      <c r="L4267" t="n">
        <v>0</v>
      </c>
      <c r="M4267" t="n">
        <v>0</v>
      </c>
      <c r="N4267" t="n">
        <v>0</v>
      </c>
      <c r="O4267" t="n">
        <v>0</v>
      </c>
      <c r="P4267" t="n">
        <v>0</v>
      </c>
      <c r="Q4267" t="n">
        <v>0</v>
      </c>
      <c r="R4267" s="2" t="inlineStr"/>
    </row>
    <row r="4268" ht="15" customHeight="1">
      <c r="A4268" t="inlineStr">
        <is>
          <t>A 50030-2021</t>
        </is>
      </c>
      <c r="B4268" s="1" t="n">
        <v>44456</v>
      </c>
      <c r="C4268" s="1" t="n">
        <v>45225</v>
      </c>
      <c r="D4268" t="inlineStr">
        <is>
          <t>JÄMTLANDS LÄN</t>
        </is>
      </c>
      <c r="E4268" t="inlineStr">
        <is>
          <t>STRÖMSUND</t>
        </is>
      </c>
      <c r="F4268" t="inlineStr">
        <is>
          <t>Sveaskog</t>
        </is>
      </c>
      <c r="G4268" t="n">
        <v>21.5</v>
      </c>
      <c r="H4268" t="n">
        <v>0</v>
      </c>
      <c r="I4268" t="n">
        <v>0</v>
      </c>
      <c r="J4268" t="n">
        <v>0</v>
      </c>
      <c r="K4268" t="n">
        <v>0</v>
      </c>
      <c r="L4268" t="n">
        <v>0</v>
      </c>
      <c r="M4268" t="n">
        <v>0</v>
      </c>
      <c r="N4268" t="n">
        <v>0</v>
      </c>
      <c r="O4268" t="n">
        <v>0</v>
      </c>
      <c r="P4268" t="n">
        <v>0</v>
      </c>
      <c r="Q4268" t="n">
        <v>0</v>
      </c>
      <c r="R4268" s="2" t="inlineStr"/>
    </row>
    <row r="4269" ht="15" customHeight="1">
      <c r="A4269" t="inlineStr">
        <is>
          <t>A 50179-2021</t>
        </is>
      </c>
      <c r="B4269" s="1" t="n">
        <v>44456</v>
      </c>
      <c r="C4269" s="1" t="n">
        <v>45225</v>
      </c>
      <c r="D4269" t="inlineStr">
        <is>
          <t>JÄMTLANDS LÄN</t>
        </is>
      </c>
      <c r="E4269" t="inlineStr">
        <is>
          <t>STRÖMSUND</t>
        </is>
      </c>
      <c r="F4269" t="inlineStr">
        <is>
          <t>SCA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50026-2021</t>
        </is>
      </c>
      <c r="B4270" s="1" t="n">
        <v>44456</v>
      </c>
      <c r="C4270" s="1" t="n">
        <v>45225</v>
      </c>
      <c r="D4270" t="inlineStr">
        <is>
          <t>JÄMTLANDS LÄN</t>
        </is>
      </c>
      <c r="E4270" t="inlineStr">
        <is>
          <t>STRÖMSUND</t>
        </is>
      </c>
      <c r="F4270" t="inlineStr">
        <is>
          <t>Sveaskog</t>
        </is>
      </c>
      <c r="G4270" t="n">
        <v>13.5</v>
      </c>
      <c r="H4270" t="n">
        <v>0</v>
      </c>
      <c r="I4270" t="n">
        <v>0</v>
      </c>
      <c r="J4270" t="n">
        <v>0</v>
      </c>
      <c r="K4270" t="n">
        <v>0</v>
      </c>
      <c r="L4270" t="n">
        <v>0</v>
      </c>
      <c r="M4270" t="n">
        <v>0</v>
      </c>
      <c r="N4270" t="n">
        <v>0</v>
      </c>
      <c r="O4270" t="n">
        <v>0</v>
      </c>
      <c r="P4270" t="n">
        <v>0</v>
      </c>
      <c r="Q4270" t="n">
        <v>0</v>
      </c>
      <c r="R4270" s="2" t="inlineStr"/>
    </row>
    <row r="4271" ht="15" customHeight="1">
      <c r="A4271" t="inlineStr">
        <is>
          <t>A 50177-2021</t>
        </is>
      </c>
      <c r="B4271" s="1" t="n">
        <v>44456</v>
      </c>
      <c r="C4271" s="1" t="n">
        <v>45225</v>
      </c>
      <c r="D4271" t="inlineStr">
        <is>
          <t>JÄMTLANDS LÄN</t>
        </is>
      </c>
      <c r="E4271" t="inlineStr">
        <is>
          <t>KROKOM</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50780-2021</t>
        </is>
      </c>
      <c r="B4272" s="1" t="n">
        <v>44459</v>
      </c>
      <c r="C4272" s="1" t="n">
        <v>45225</v>
      </c>
      <c r="D4272" t="inlineStr">
        <is>
          <t>JÄMTLANDS LÄN</t>
        </is>
      </c>
      <c r="E4272" t="inlineStr">
        <is>
          <t>BERG</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50476-2021</t>
        </is>
      </c>
      <c r="B4273" s="1" t="n">
        <v>44459</v>
      </c>
      <c r="C4273" s="1" t="n">
        <v>45225</v>
      </c>
      <c r="D4273" t="inlineStr">
        <is>
          <t>JÄMTLANDS LÄN</t>
        </is>
      </c>
      <c r="E4273" t="inlineStr">
        <is>
          <t>KROKOM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50887-2021</t>
        </is>
      </c>
      <c r="B4274" s="1" t="n">
        <v>44459</v>
      </c>
      <c r="C4274" s="1" t="n">
        <v>45225</v>
      </c>
      <c r="D4274" t="inlineStr">
        <is>
          <t>JÄMTLANDS LÄN</t>
        </is>
      </c>
      <c r="E4274" t="inlineStr">
        <is>
          <t>KROKOM</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50790-2021</t>
        </is>
      </c>
      <c r="B4275" s="1" t="n">
        <v>44460</v>
      </c>
      <c r="C4275" s="1" t="n">
        <v>45225</v>
      </c>
      <c r="D4275" t="inlineStr">
        <is>
          <t>JÄMTLANDS LÄN</t>
        </is>
      </c>
      <c r="E4275" t="inlineStr">
        <is>
          <t>KROKOM</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51042-2021</t>
        </is>
      </c>
      <c r="B4276" s="1" t="n">
        <v>44461</v>
      </c>
      <c r="C4276" s="1" t="n">
        <v>45225</v>
      </c>
      <c r="D4276" t="inlineStr">
        <is>
          <t>JÄMTLANDS LÄN</t>
        </is>
      </c>
      <c r="E4276" t="inlineStr">
        <is>
          <t>ÅRE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51040-2021</t>
        </is>
      </c>
      <c r="B4277" s="1" t="n">
        <v>44461</v>
      </c>
      <c r="C4277" s="1" t="n">
        <v>45225</v>
      </c>
      <c r="D4277" t="inlineStr">
        <is>
          <t>JÄMTLANDS LÄN</t>
        </is>
      </c>
      <c r="E4277" t="inlineStr">
        <is>
          <t>ÅRE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51446-2021</t>
        </is>
      </c>
      <c r="B4278" s="1" t="n">
        <v>44461</v>
      </c>
      <c r="C4278" s="1" t="n">
        <v>45225</v>
      </c>
      <c r="D4278" t="inlineStr">
        <is>
          <t>JÄMTLANDS LÄN</t>
        </is>
      </c>
      <c r="E4278" t="inlineStr">
        <is>
          <t>STRÖMSUND</t>
        </is>
      </c>
      <c r="F4278" t="inlineStr">
        <is>
          <t>SCA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51951-2021</t>
        </is>
      </c>
      <c r="B4279" s="1" t="n">
        <v>44462</v>
      </c>
      <c r="C4279" s="1" t="n">
        <v>45225</v>
      </c>
      <c r="D4279" t="inlineStr">
        <is>
          <t>JÄMTLANDS LÄN</t>
        </is>
      </c>
      <c r="E4279" t="inlineStr">
        <is>
          <t>BERG</t>
        </is>
      </c>
      <c r="F4279" t="inlineStr">
        <is>
          <t>SCA</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52332-2021</t>
        </is>
      </c>
      <c r="B4280" s="1" t="n">
        <v>44463</v>
      </c>
      <c r="C4280" s="1" t="n">
        <v>45225</v>
      </c>
      <c r="D4280" t="inlineStr">
        <is>
          <t>JÄMTLANDS LÄN</t>
        </is>
      </c>
      <c r="E4280" t="inlineStr">
        <is>
          <t>STRÖMSUND</t>
        </is>
      </c>
      <c r="F4280" t="inlineStr">
        <is>
          <t>SCA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52022-2021</t>
        </is>
      </c>
      <c r="B4281" s="1" t="n">
        <v>44463</v>
      </c>
      <c r="C4281" s="1" t="n">
        <v>45225</v>
      </c>
      <c r="D4281" t="inlineStr">
        <is>
          <t>JÄMTLANDS LÄN</t>
        </is>
      </c>
      <c r="E4281" t="inlineStr">
        <is>
          <t>BRÄCKE</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52327-2021</t>
        </is>
      </c>
      <c r="B4282" s="1" t="n">
        <v>44463</v>
      </c>
      <c r="C4282" s="1" t="n">
        <v>45225</v>
      </c>
      <c r="D4282" t="inlineStr">
        <is>
          <t>JÄMTLANDS LÄN</t>
        </is>
      </c>
      <c r="E4282" t="inlineStr">
        <is>
          <t>STRÖMSUND</t>
        </is>
      </c>
      <c r="F4282" t="inlineStr">
        <is>
          <t>SCA</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52397-2021</t>
        </is>
      </c>
      <c r="B4283" s="1" t="n">
        <v>44463</v>
      </c>
      <c r="C4283" s="1" t="n">
        <v>45225</v>
      </c>
      <c r="D4283" t="inlineStr">
        <is>
          <t>JÄMTLANDS LÄN</t>
        </is>
      </c>
      <c r="E4283" t="inlineStr">
        <is>
          <t>STRÖMSUND</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52950-2021</t>
        </is>
      </c>
      <c r="B4284" s="1" t="n">
        <v>44466</v>
      </c>
      <c r="C4284" s="1" t="n">
        <v>45225</v>
      </c>
      <c r="D4284" t="inlineStr">
        <is>
          <t>JÄMTLANDS LÄN</t>
        </is>
      </c>
      <c r="E4284" t="inlineStr">
        <is>
          <t>STRÖMSUND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52725-2021</t>
        </is>
      </c>
      <c r="B4285" s="1" t="n">
        <v>44466</v>
      </c>
      <c r="C4285" s="1" t="n">
        <v>45225</v>
      </c>
      <c r="D4285" t="inlineStr">
        <is>
          <t>JÄMTLANDS LÄN</t>
        </is>
      </c>
      <c r="E4285" t="inlineStr">
        <is>
          <t>RAGUNDA</t>
        </is>
      </c>
      <c r="F4285" t="inlineStr">
        <is>
          <t>SCA</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52913-2021</t>
        </is>
      </c>
      <c r="B4286" s="1" t="n">
        <v>44466</v>
      </c>
      <c r="C4286" s="1" t="n">
        <v>45225</v>
      </c>
      <c r="D4286" t="inlineStr">
        <is>
          <t>JÄMTLANDS LÄN</t>
        </is>
      </c>
      <c r="E4286" t="inlineStr">
        <is>
          <t>ÖSTERSUND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52969-2021</t>
        </is>
      </c>
      <c r="B4287" s="1" t="n">
        <v>44466</v>
      </c>
      <c r="C4287" s="1" t="n">
        <v>45225</v>
      </c>
      <c r="D4287" t="inlineStr">
        <is>
          <t>JÄMTLANDS LÄN</t>
        </is>
      </c>
      <c r="E4287" t="inlineStr">
        <is>
          <t>STRÖMSUND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53518-2021</t>
        </is>
      </c>
      <c r="B4288" s="1" t="n">
        <v>44468</v>
      </c>
      <c r="C4288" s="1" t="n">
        <v>45225</v>
      </c>
      <c r="D4288" t="inlineStr">
        <is>
          <t>JÄMTLANDS LÄN</t>
        </is>
      </c>
      <c r="E4288" t="inlineStr">
        <is>
          <t>STRÖMSUND</t>
        </is>
      </c>
      <c r="F4288" t="inlineStr">
        <is>
          <t>SCA</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53516-2021</t>
        </is>
      </c>
      <c r="B4289" s="1" t="n">
        <v>44468</v>
      </c>
      <c r="C4289" s="1" t="n">
        <v>45225</v>
      </c>
      <c r="D4289" t="inlineStr">
        <is>
          <t>JÄMTLANDS LÄN</t>
        </is>
      </c>
      <c r="E4289" t="inlineStr">
        <is>
          <t>BRÄCKE</t>
        </is>
      </c>
      <c r="F4289" t="inlineStr">
        <is>
          <t>SCA</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53513-2021</t>
        </is>
      </c>
      <c r="B4290" s="1" t="n">
        <v>44468</v>
      </c>
      <c r="C4290" s="1" t="n">
        <v>45225</v>
      </c>
      <c r="D4290" t="inlineStr">
        <is>
          <t>JÄMTLANDS LÄN</t>
        </is>
      </c>
      <c r="E4290" t="inlineStr">
        <is>
          <t>STRÖMSUND</t>
        </is>
      </c>
      <c r="F4290" t="inlineStr">
        <is>
          <t>SCA</t>
        </is>
      </c>
      <c r="G4290" t="n">
        <v>5.2</v>
      </c>
      <c r="H4290" t="n">
        <v>0</v>
      </c>
      <c r="I4290" t="n">
        <v>0</v>
      </c>
      <c r="J4290" t="n">
        <v>0</v>
      </c>
      <c r="K4290" t="n">
        <v>0</v>
      </c>
      <c r="L4290" t="n">
        <v>0</v>
      </c>
      <c r="M4290" t="n">
        <v>0</v>
      </c>
      <c r="N4290" t="n">
        <v>0</v>
      </c>
      <c r="O4290" t="n">
        <v>0</v>
      </c>
      <c r="P4290" t="n">
        <v>0</v>
      </c>
      <c r="Q4290" t="n">
        <v>0</v>
      </c>
      <c r="R4290" s="2" t="inlineStr"/>
    </row>
    <row r="4291" ht="15" customHeight="1">
      <c r="A4291" t="inlineStr">
        <is>
          <t>A 53191-2021</t>
        </is>
      </c>
      <c r="B4291" s="1" t="n">
        <v>44468</v>
      </c>
      <c r="C4291" s="1" t="n">
        <v>45225</v>
      </c>
      <c r="D4291" t="inlineStr">
        <is>
          <t>JÄMTLANDS LÄN</t>
        </is>
      </c>
      <c r="E4291" t="inlineStr">
        <is>
          <t>KROKOM</t>
        </is>
      </c>
      <c r="F4291" t="inlineStr">
        <is>
          <t>Kyrkan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53414-2021</t>
        </is>
      </c>
      <c r="B4292" s="1" t="n">
        <v>44468</v>
      </c>
      <c r="C4292" s="1" t="n">
        <v>45225</v>
      </c>
      <c r="D4292" t="inlineStr">
        <is>
          <t>JÄMTLANDS LÄN</t>
        </is>
      </c>
      <c r="E4292" t="inlineStr">
        <is>
          <t>STRÖMSUND</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53612-2021</t>
        </is>
      </c>
      <c r="B4293" s="1" t="n">
        <v>44469</v>
      </c>
      <c r="C4293" s="1" t="n">
        <v>45225</v>
      </c>
      <c r="D4293" t="inlineStr">
        <is>
          <t>JÄMTLANDS LÄN</t>
        </is>
      </c>
      <c r="E4293" t="inlineStr">
        <is>
          <t>BRÄCKE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54050-2021</t>
        </is>
      </c>
      <c r="B4294" s="1" t="n">
        <v>44470</v>
      </c>
      <c r="C4294" s="1" t="n">
        <v>45225</v>
      </c>
      <c r="D4294" t="inlineStr">
        <is>
          <t>JÄMTLANDS LÄN</t>
        </is>
      </c>
      <c r="E4294" t="inlineStr">
        <is>
          <t>STRÖMSUND</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54103-2021</t>
        </is>
      </c>
      <c r="B4295" s="1" t="n">
        <v>44470</v>
      </c>
      <c r="C4295" s="1" t="n">
        <v>45225</v>
      </c>
      <c r="D4295" t="inlineStr">
        <is>
          <t>JÄMTLANDS LÄN</t>
        </is>
      </c>
      <c r="E4295" t="inlineStr">
        <is>
          <t>HÄRJEDALEN</t>
        </is>
      </c>
      <c r="F4295" t="inlineStr">
        <is>
          <t>Holmen skog AB</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54037-2021</t>
        </is>
      </c>
      <c r="B4296" s="1" t="n">
        <v>44470</v>
      </c>
      <c r="C4296" s="1" t="n">
        <v>45225</v>
      </c>
      <c r="D4296" t="inlineStr">
        <is>
          <t>JÄMTLANDS LÄN</t>
        </is>
      </c>
      <c r="E4296" t="inlineStr">
        <is>
          <t>KROKOM</t>
        </is>
      </c>
      <c r="G4296" t="n">
        <v>6.3</v>
      </c>
      <c r="H4296" t="n">
        <v>0</v>
      </c>
      <c r="I4296" t="n">
        <v>0</v>
      </c>
      <c r="J4296" t="n">
        <v>0</v>
      </c>
      <c r="K4296" t="n">
        <v>0</v>
      </c>
      <c r="L4296" t="n">
        <v>0</v>
      </c>
      <c r="M4296" t="n">
        <v>0</v>
      </c>
      <c r="N4296" t="n">
        <v>0</v>
      </c>
      <c r="O4296" t="n">
        <v>0</v>
      </c>
      <c r="P4296" t="n">
        <v>0</v>
      </c>
      <c r="Q4296" t="n">
        <v>0</v>
      </c>
      <c r="R4296" s="2" t="inlineStr"/>
    </row>
    <row r="4297" ht="15" customHeight="1">
      <c r="A4297" t="inlineStr">
        <is>
          <t>A 54152-2021</t>
        </is>
      </c>
      <c r="B4297" s="1" t="n">
        <v>44470</v>
      </c>
      <c r="C4297" s="1" t="n">
        <v>45225</v>
      </c>
      <c r="D4297" t="inlineStr">
        <is>
          <t>JÄMTLANDS LÄN</t>
        </is>
      </c>
      <c r="E4297" t="inlineStr">
        <is>
          <t>KROKOM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54035-2021</t>
        </is>
      </c>
      <c r="B4298" s="1" t="n">
        <v>44470</v>
      </c>
      <c r="C4298" s="1" t="n">
        <v>45225</v>
      </c>
      <c r="D4298" t="inlineStr">
        <is>
          <t>JÄMTLANDS LÄN</t>
        </is>
      </c>
      <c r="E4298" t="inlineStr">
        <is>
          <t>BRÄCKE</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54218-2021</t>
        </is>
      </c>
      <c r="B4299" s="1" t="n">
        <v>44470</v>
      </c>
      <c r="C4299" s="1" t="n">
        <v>45225</v>
      </c>
      <c r="D4299" t="inlineStr">
        <is>
          <t>JÄMTLANDS LÄN</t>
        </is>
      </c>
      <c r="E4299" t="inlineStr">
        <is>
          <t>HÄRJEDALEN</t>
        </is>
      </c>
      <c r="F4299" t="inlineStr">
        <is>
          <t>Holmen skog AB</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54331-2021</t>
        </is>
      </c>
      <c r="B4300" s="1" t="n">
        <v>44472</v>
      </c>
      <c r="C4300" s="1" t="n">
        <v>45225</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54766-2021</t>
        </is>
      </c>
      <c r="B4301" s="1" t="n">
        <v>44473</v>
      </c>
      <c r="C4301" s="1" t="n">
        <v>45225</v>
      </c>
      <c r="D4301" t="inlineStr">
        <is>
          <t>JÄMTLANDS LÄN</t>
        </is>
      </c>
      <c r="E4301" t="inlineStr">
        <is>
          <t>BERG</t>
        </is>
      </c>
      <c r="F4301" t="inlineStr">
        <is>
          <t>SCA</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54799-2021</t>
        </is>
      </c>
      <c r="B4302" s="1" t="n">
        <v>44473</v>
      </c>
      <c r="C4302" s="1" t="n">
        <v>45225</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54573-2021</t>
        </is>
      </c>
      <c r="B4303" s="1" t="n">
        <v>44473</v>
      </c>
      <c r="C4303" s="1" t="n">
        <v>45225</v>
      </c>
      <c r="D4303" t="inlineStr">
        <is>
          <t>JÄMTLANDS LÄN</t>
        </is>
      </c>
      <c r="E4303" t="inlineStr">
        <is>
          <t>KROKOM</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54802-2021</t>
        </is>
      </c>
      <c r="B4304" s="1" t="n">
        <v>44473</v>
      </c>
      <c r="C4304" s="1" t="n">
        <v>45225</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54842-2021</t>
        </is>
      </c>
      <c r="B4305" s="1" t="n">
        <v>44473</v>
      </c>
      <c r="C4305" s="1" t="n">
        <v>45225</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54476-2021</t>
        </is>
      </c>
      <c r="B4306" s="1" t="n">
        <v>44473</v>
      </c>
      <c r="C4306" s="1" t="n">
        <v>45225</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54497-2021</t>
        </is>
      </c>
      <c r="B4307" s="1" t="n">
        <v>44473</v>
      </c>
      <c r="C4307" s="1" t="n">
        <v>45225</v>
      </c>
      <c r="D4307" t="inlineStr">
        <is>
          <t>JÄMTLANDS LÄN</t>
        </is>
      </c>
      <c r="E4307" t="inlineStr">
        <is>
          <t>KROKOM</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54571-2021</t>
        </is>
      </c>
      <c r="B4308" s="1" t="n">
        <v>44473</v>
      </c>
      <c r="C4308" s="1" t="n">
        <v>45225</v>
      </c>
      <c r="D4308" t="inlineStr">
        <is>
          <t>JÄMTLANDS LÄN</t>
        </is>
      </c>
      <c r="E4308" t="inlineStr">
        <is>
          <t>BRÄCKE</t>
        </is>
      </c>
      <c r="G4308" t="n">
        <v>3</v>
      </c>
      <c r="H4308" t="n">
        <v>0</v>
      </c>
      <c r="I4308" t="n">
        <v>0</v>
      </c>
      <c r="J4308" t="n">
        <v>0</v>
      </c>
      <c r="K4308" t="n">
        <v>0</v>
      </c>
      <c r="L4308" t="n">
        <v>0</v>
      </c>
      <c r="M4308" t="n">
        <v>0</v>
      </c>
      <c r="N4308" t="n">
        <v>0</v>
      </c>
      <c r="O4308" t="n">
        <v>0</v>
      </c>
      <c r="P4308" t="n">
        <v>0</v>
      </c>
      <c r="Q4308" t="n">
        <v>0</v>
      </c>
      <c r="R4308" s="2" t="inlineStr"/>
    </row>
    <row r="4309" ht="15" customHeight="1">
      <c r="A4309" t="inlineStr">
        <is>
          <t>A 55215-2021</t>
        </is>
      </c>
      <c r="B4309" s="1" t="n">
        <v>44475</v>
      </c>
      <c r="C4309" s="1" t="n">
        <v>45225</v>
      </c>
      <c r="D4309" t="inlineStr">
        <is>
          <t>JÄMTLANDS LÄN</t>
        </is>
      </c>
      <c r="E4309" t="inlineStr">
        <is>
          <t>HÄRJEDALEN</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55232-2021</t>
        </is>
      </c>
      <c r="B4310" s="1" t="n">
        <v>44475</v>
      </c>
      <c r="C4310" s="1" t="n">
        <v>45225</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55246-2021</t>
        </is>
      </c>
      <c r="B4311" s="1" t="n">
        <v>44475</v>
      </c>
      <c r="C4311" s="1" t="n">
        <v>45225</v>
      </c>
      <c r="D4311" t="inlineStr">
        <is>
          <t>JÄMTLANDS LÄN</t>
        </is>
      </c>
      <c r="E4311" t="inlineStr">
        <is>
          <t>HÄRJEDALEN</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55257-2021</t>
        </is>
      </c>
      <c r="B4312" s="1" t="n">
        <v>44475</v>
      </c>
      <c r="C4312" s="1" t="n">
        <v>45225</v>
      </c>
      <c r="D4312" t="inlineStr">
        <is>
          <t>JÄMTLANDS LÄN</t>
        </is>
      </c>
      <c r="E4312" t="inlineStr">
        <is>
          <t>HÄRJEDALEN</t>
        </is>
      </c>
      <c r="G4312" t="n">
        <v>0</v>
      </c>
      <c r="H4312" t="n">
        <v>0</v>
      </c>
      <c r="I4312" t="n">
        <v>0</v>
      </c>
      <c r="J4312" t="n">
        <v>0</v>
      </c>
      <c r="K4312" t="n">
        <v>0</v>
      </c>
      <c r="L4312" t="n">
        <v>0</v>
      </c>
      <c r="M4312" t="n">
        <v>0</v>
      </c>
      <c r="N4312" t="n">
        <v>0</v>
      </c>
      <c r="O4312" t="n">
        <v>0</v>
      </c>
      <c r="P4312" t="n">
        <v>0</v>
      </c>
      <c r="Q4312" t="n">
        <v>0</v>
      </c>
      <c r="R4312" s="2" t="inlineStr"/>
    </row>
    <row r="4313" ht="15" customHeight="1">
      <c r="A4313" t="inlineStr">
        <is>
          <t>A 55385-2021</t>
        </is>
      </c>
      <c r="B4313" s="1" t="n">
        <v>44475</v>
      </c>
      <c r="C4313" s="1" t="n">
        <v>45225</v>
      </c>
      <c r="D4313" t="inlineStr">
        <is>
          <t>JÄMTLANDS LÄN</t>
        </is>
      </c>
      <c r="E4313" t="inlineStr">
        <is>
          <t>HÄRJEDALEN</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55608-2021</t>
        </is>
      </c>
      <c r="B4314" s="1" t="n">
        <v>44475</v>
      </c>
      <c r="C4314" s="1" t="n">
        <v>45225</v>
      </c>
      <c r="D4314" t="inlineStr">
        <is>
          <t>JÄMTLANDS LÄN</t>
        </is>
      </c>
      <c r="E4314" t="inlineStr">
        <is>
          <t>STRÖMSUND</t>
        </is>
      </c>
      <c r="F4314" t="inlineStr">
        <is>
          <t>SCA</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55231-2021</t>
        </is>
      </c>
      <c r="B4315" s="1" t="n">
        <v>44475</v>
      </c>
      <c r="C4315" s="1" t="n">
        <v>45225</v>
      </c>
      <c r="D4315" t="inlineStr">
        <is>
          <t>JÄMTLANDS LÄN</t>
        </is>
      </c>
      <c r="E4315" t="inlineStr">
        <is>
          <t>HÄRJEDALEN</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55238-2021</t>
        </is>
      </c>
      <c r="B4316" s="1" t="n">
        <v>44475</v>
      </c>
      <c r="C4316" s="1" t="n">
        <v>45225</v>
      </c>
      <c r="D4316" t="inlineStr">
        <is>
          <t>JÄMTLANDS LÄN</t>
        </is>
      </c>
      <c r="E4316" t="inlineStr">
        <is>
          <t>HÄRJEDALEN</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55255-2021</t>
        </is>
      </c>
      <c r="B4317" s="1" t="n">
        <v>44475</v>
      </c>
      <c r="C4317" s="1" t="n">
        <v>45225</v>
      </c>
      <c r="D4317" t="inlineStr">
        <is>
          <t>JÄMTLANDS LÄN</t>
        </is>
      </c>
      <c r="E4317" t="inlineStr">
        <is>
          <t>HÄRJEDALEN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55302-2021</t>
        </is>
      </c>
      <c r="B4318" s="1" t="n">
        <v>44475</v>
      </c>
      <c r="C4318" s="1" t="n">
        <v>45225</v>
      </c>
      <c r="D4318" t="inlineStr">
        <is>
          <t>JÄMTLANDS LÄN</t>
        </is>
      </c>
      <c r="E4318" t="inlineStr">
        <is>
          <t>ÖSTERSUND</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55384-2021</t>
        </is>
      </c>
      <c r="B4319" s="1" t="n">
        <v>44475</v>
      </c>
      <c r="C4319" s="1" t="n">
        <v>45225</v>
      </c>
      <c r="D4319" t="inlineStr">
        <is>
          <t>JÄMTLANDS LÄN</t>
        </is>
      </c>
      <c r="E4319" t="inlineStr">
        <is>
          <t>HÄRJEDALEN</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55393-2021</t>
        </is>
      </c>
      <c r="B4320" s="1" t="n">
        <v>44475</v>
      </c>
      <c r="C4320" s="1" t="n">
        <v>45225</v>
      </c>
      <c r="D4320" t="inlineStr">
        <is>
          <t>JÄMTLANDS LÄN</t>
        </is>
      </c>
      <c r="E4320" t="inlineStr">
        <is>
          <t>HÄRJEDALEN</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55517-2021</t>
        </is>
      </c>
      <c r="B4321" s="1" t="n">
        <v>44475</v>
      </c>
      <c r="C4321" s="1" t="n">
        <v>45225</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55252-2021</t>
        </is>
      </c>
      <c r="B4322" s="1" t="n">
        <v>44475</v>
      </c>
      <c r="C4322" s="1" t="n">
        <v>45225</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55381-2021</t>
        </is>
      </c>
      <c r="B4323" s="1" t="n">
        <v>44475</v>
      </c>
      <c r="C4323" s="1" t="n">
        <v>45225</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55399-2021</t>
        </is>
      </c>
      <c r="B4324" s="1" t="n">
        <v>44475</v>
      </c>
      <c r="C4324" s="1" t="n">
        <v>45225</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55542-2021</t>
        </is>
      </c>
      <c r="B4325" s="1" t="n">
        <v>44475</v>
      </c>
      <c r="C4325" s="1" t="n">
        <v>45225</v>
      </c>
      <c r="D4325" t="inlineStr">
        <is>
          <t>JÄMTLANDS LÄN</t>
        </is>
      </c>
      <c r="E4325" t="inlineStr">
        <is>
          <t>HÄRJEDALEN</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55219-2021</t>
        </is>
      </c>
      <c r="B4326" s="1" t="n">
        <v>44475</v>
      </c>
      <c r="C4326" s="1" t="n">
        <v>45225</v>
      </c>
      <c r="D4326" t="inlineStr">
        <is>
          <t>JÄMTLANDS LÄN</t>
        </is>
      </c>
      <c r="E4326" t="inlineStr">
        <is>
          <t>HÄRJEDALEN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55226-2021</t>
        </is>
      </c>
      <c r="B4327" s="1" t="n">
        <v>44475</v>
      </c>
      <c r="C4327" s="1" t="n">
        <v>45225</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55242-2021</t>
        </is>
      </c>
      <c r="B4328" s="1" t="n">
        <v>44475</v>
      </c>
      <c r="C4328" s="1" t="n">
        <v>45225</v>
      </c>
      <c r="D4328" t="inlineStr">
        <is>
          <t>JÄMTLANDS LÄN</t>
        </is>
      </c>
      <c r="E4328" t="inlineStr">
        <is>
          <t>HÄRJEDALEN</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55250-2021</t>
        </is>
      </c>
      <c r="B4329" s="1" t="n">
        <v>44475</v>
      </c>
      <c r="C4329" s="1" t="n">
        <v>45225</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55379-2021</t>
        </is>
      </c>
      <c r="B4330" s="1" t="n">
        <v>44475</v>
      </c>
      <c r="C4330" s="1" t="n">
        <v>45225</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55388-2021</t>
        </is>
      </c>
      <c r="B4331" s="1" t="n">
        <v>44475</v>
      </c>
      <c r="C4331" s="1" t="n">
        <v>45225</v>
      </c>
      <c r="D4331" t="inlineStr">
        <is>
          <t>JÄMTLANDS LÄN</t>
        </is>
      </c>
      <c r="E4331" t="inlineStr">
        <is>
          <t>HÄRJEDALEN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55396-2021</t>
        </is>
      </c>
      <c r="B4332" s="1" t="n">
        <v>44475</v>
      </c>
      <c r="C4332" s="1" t="n">
        <v>45225</v>
      </c>
      <c r="D4332" t="inlineStr">
        <is>
          <t>JÄMTLANDS LÄN</t>
        </is>
      </c>
      <c r="E4332" t="inlineStr">
        <is>
          <t>HÄRJEDALEN</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55701-2021</t>
        </is>
      </c>
      <c r="B4333" s="1" t="n">
        <v>44475</v>
      </c>
      <c r="C4333" s="1" t="n">
        <v>45225</v>
      </c>
      <c r="D4333" t="inlineStr">
        <is>
          <t>JÄMTLANDS LÄN</t>
        </is>
      </c>
      <c r="E4333" t="inlineStr">
        <is>
          <t>RAGUNDA</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55918-2021</t>
        </is>
      </c>
      <c r="B4334" s="1" t="n">
        <v>44476</v>
      </c>
      <c r="C4334" s="1" t="n">
        <v>45225</v>
      </c>
      <c r="D4334" t="inlineStr">
        <is>
          <t>JÄMTLANDS LÄN</t>
        </is>
      </c>
      <c r="E4334" t="inlineStr">
        <is>
          <t>STRÖMSUND</t>
        </is>
      </c>
      <c r="F4334" t="inlineStr">
        <is>
          <t>SCA</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55932-2021</t>
        </is>
      </c>
      <c r="B4335" s="1" t="n">
        <v>44476</v>
      </c>
      <c r="C4335" s="1" t="n">
        <v>45225</v>
      </c>
      <c r="D4335" t="inlineStr">
        <is>
          <t>JÄMTLANDS LÄN</t>
        </is>
      </c>
      <c r="E4335" t="inlineStr">
        <is>
          <t>RAGUNDA</t>
        </is>
      </c>
      <c r="F4335" t="inlineStr">
        <is>
          <t>SCA</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55920-2021</t>
        </is>
      </c>
      <c r="B4336" s="1" t="n">
        <v>44476</v>
      </c>
      <c r="C4336" s="1" t="n">
        <v>45225</v>
      </c>
      <c r="D4336" t="inlineStr">
        <is>
          <t>JÄMTLANDS LÄN</t>
        </is>
      </c>
      <c r="E4336" t="inlineStr">
        <is>
          <t>STRÖMSUND</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55927-2021</t>
        </is>
      </c>
      <c r="B4337" s="1" t="n">
        <v>44476</v>
      </c>
      <c r="C4337" s="1" t="n">
        <v>45225</v>
      </c>
      <c r="D4337" t="inlineStr">
        <is>
          <t>JÄMTLANDS LÄN</t>
        </is>
      </c>
      <c r="E4337" t="inlineStr">
        <is>
          <t>STRÖMSUND</t>
        </is>
      </c>
      <c r="F4337" t="inlineStr">
        <is>
          <t>SCA</t>
        </is>
      </c>
      <c r="G4337" t="n">
        <v>16.9</v>
      </c>
      <c r="H4337" t="n">
        <v>0</v>
      </c>
      <c r="I4337" t="n">
        <v>0</v>
      </c>
      <c r="J4337" t="n">
        <v>0</v>
      </c>
      <c r="K4337" t="n">
        <v>0</v>
      </c>
      <c r="L4337" t="n">
        <v>0</v>
      </c>
      <c r="M4337" t="n">
        <v>0</v>
      </c>
      <c r="N4337" t="n">
        <v>0</v>
      </c>
      <c r="O4337" t="n">
        <v>0</v>
      </c>
      <c r="P4337" t="n">
        <v>0</v>
      </c>
      <c r="Q4337" t="n">
        <v>0</v>
      </c>
      <c r="R4337" s="2" t="inlineStr"/>
    </row>
    <row r="4338" ht="15" customHeight="1">
      <c r="A4338" t="inlineStr">
        <is>
          <t>A 55939-2021</t>
        </is>
      </c>
      <c r="B4338" s="1" t="n">
        <v>44476</v>
      </c>
      <c r="C4338" s="1" t="n">
        <v>45225</v>
      </c>
      <c r="D4338" t="inlineStr">
        <is>
          <t>JÄMTLANDS LÄN</t>
        </is>
      </c>
      <c r="E4338" t="inlineStr">
        <is>
          <t>STRÖMSUND</t>
        </is>
      </c>
      <c r="F4338" t="inlineStr">
        <is>
          <t>SCA</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56220-2021</t>
        </is>
      </c>
      <c r="B4339" s="1" t="n">
        <v>44477</v>
      </c>
      <c r="C4339" s="1" t="n">
        <v>45225</v>
      </c>
      <c r="D4339" t="inlineStr">
        <is>
          <t>JÄMTLANDS LÄN</t>
        </is>
      </c>
      <c r="E4339" t="inlineStr">
        <is>
          <t>BERG</t>
        </is>
      </c>
      <c r="F4339" t="inlineStr">
        <is>
          <t>SCA</t>
        </is>
      </c>
      <c r="G4339" t="n">
        <v>12.8</v>
      </c>
      <c r="H4339" t="n">
        <v>0</v>
      </c>
      <c r="I4339" t="n">
        <v>0</v>
      </c>
      <c r="J4339" t="n">
        <v>0</v>
      </c>
      <c r="K4339" t="n">
        <v>0</v>
      </c>
      <c r="L4339" t="n">
        <v>0</v>
      </c>
      <c r="M4339" t="n">
        <v>0</v>
      </c>
      <c r="N4339" t="n">
        <v>0</v>
      </c>
      <c r="O4339" t="n">
        <v>0</v>
      </c>
      <c r="P4339" t="n">
        <v>0</v>
      </c>
      <c r="Q4339" t="n">
        <v>0</v>
      </c>
      <c r="R4339" s="2" t="inlineStr"/>
    </row>
    <row r="4340" ht="15" customHeight="1">
      <c r="A4340" t="inlineStr">
        <is>
          <t>A 56203-2021</t>
        </is>
      </c>
      <c r="B4340" s="1" t="n">
        <v>44477</v>
      </c>
      <c r="C4340" s="1" t="n">
        <v>45225</v>
      </c>
      <c r="D4340" t="inlineStr">
        <is>
          <t>JÄMTLANDS LÄN</t>
        </is>
      </c>
      <c r="E4340" t="inlineStr">
        <is>
          <t>BERG</t>
        </is>
      </c>
      <c r="F4340" t="inlineStr">
        <is>
          <t>SCA</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56202-2021</t>
        </is>
      </c>
      <c r="B4341" s="1" t="n">
        <v>44477</v>
      </c>
      <c r="C4341" s="1" t="n">
        <v>45225</v>
      </c>
      <c r="D4341" t="inlineStr">
        <is>
          <t>JÄMTLANDS LÄN</t>
        </is>
      </c>
      <c r="E4341" t="inlineStr">
        <is>
          <t>BERG</t>
        </is>
      </c>
      <c r="F4341" t="inlineStr">
        <is>
          <t>SCA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56192-2021</t>
        </is>
      </c>
      <c r="B4342" s="1" t="n">
        <v>44477</v>
      </c>
      <c r="C4342" s="1" t="n">
        <v>45225</v>
      </c>
      <c r="D4342" t="inlineStr">
        <is>
          <t>JÄMTLANDS LÄN</t>
        </is>
      </c>
      <c r="E4342" t="inlineStr">
        <is>
          <t>ÅRE</t>
        </is>
      </c>
      <c r="F4342" t="inlineStr">
        <is>
          <t>Övriga Aktiebolag</t>
        </is>
      </c>
      <c r="G4342" t="n">
        <v>21.5</v>
      </c>
      <c r="H4342" t="n">
        <v>0</v>
      </c>
      <c r="I4342" t="n">
        <v>0</v>
      </c>
      <c r="J4342" t="n">
        <v>0</v>
      </c>
      <c r="K4342" t="n">
        <v>0</v>
      </c>
      <c r="L4342" t="n">
        <v>0</v>
      </c>
      <c r="M4342" t="n">
        <v>0</v>
      </c>
      <c r="N4342" t="n">
        <v>0</v>
      </c>
      <c r="O4342" t="n">
        <v>0</v>
      </c>
      <c r="P4342" t="n">
        <v>0</v>
      </c>
      <c r="Q4342" t="n">
        <v>0</v>
      </c>
      <c r="R4342" s="2" t="inlineStr"/>
    </row>
    <row r="4343" ht="15" customHeight="1">
      <c r="A4343" t="inlineStr">
        <is>
          <t>A 56208-2021</t>
        </is>
      </c>
      <c r="B4343" s="1" t="n">
        <v>44477</v>
      </c>
      <c r="C4343" s="1" t="n">
        <v>45225</v>
      </c>
      <c r="D4343" t="inlineStr">
        <is>
          <t>JÄMTLANDS LÄN</t>
        </is>
      </c>
      <c r="E4343" t="inlineStr">
        <is>
          <t>STRÖMSUND</t>
        </is>
      </c>
      <c r="F4343" t="inlineStr">
        <is>
          <t>SCA</t>
        </is>
      </c>
      <c r="G4343" t="n">
        <v>23.9</v>
      </c>
      <c r="H4343" t="n">
        <v>0</v>
      </c>
      <c r="I4343" t="n">
        <v>0</v>
      </c>
      <c r="J4343" t="n">
        <v>0</v>
      </c>
      <c r="K4343" t="n">
        <v>0</v>
      </c>
      <c r="L4343" t="n">
        <v>0</v>
      </c>
      <c r="M4343" t="n">
        <v>0</v>
      </c>
      <c r="N4343" t="n">
        <v>0</v>
      </c>
      <c r="O4343" t="n">
        <v>0</v>
      </c>
      <c r="P4343" t="n">
        <v>0</v>
      </c>
      <c r="Q4343" t="n">
        <v>0</v>
      </c>
      <c r="R4343" s="2" t="inlineStr"/>
    </row>
    <row r="4344" ht="15" customHeight="1">
      <c r="A4344" t="inlineStr">
        <is>
          <t>A 56221-2021</t>
        </is>
      </c>
      <c r="B4344" s="1" t="n">
        <v>44477</v>
      </c>
      <c r="C4344" s="1" t="n">
        <v>45225</v>
      </c>
      <c r="D4344" t="inlineStr">
        <is>
          <t>JÄMTLANDS LÄN</t>
        </is>
      </c>
      <c r="E4344" t="inlineStr">
        <is>
          <t>BRÄCKE</t>
        </is>
      </c>
      <c r="F4344" t="inlineStr">
        <is>
          <t>SCA</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56649-2021</t>
        </is>
      </c>
      <c r="B4345" s="1" t="n">
        <v>44480</v>
      </c>
      <c r="C4345" s="1" t="n">
        <v>45225</v>
      </c>
      <c r="D4345" t="inlineStr">
        <is>
          <t>JÄMTLANDS LÄN</t>
        </is>
      </c>
      <c r="E4345" t="inlineStr">
        <is>
          <t>BRÄCKE</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56639-2021</t>
        </is>
      </c>
      <c r="B4346" s="1" t="n">
        <v>44480</v>
      </c>
      <c r="C4346" s="1" t="n">
        <v>45225</v>
      </c>
      <c r="D4346" t="inlineStr">
        <is>
          <t>JÄMTLANDS LÄN</t>
        </is>
      </c>
      <c r="E4346" t="inlineStr">
        <is>
          <t>BRÄCKE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56594-2021</t>
        </is>
      </c>
      <c r="B4347" s="1" t="n">
        <v>44480</v>
      </c>
      <c r="C4347" s="1" t="n">
        <v>45225</v>
      </c>
      <c r="D4347" t="inlineStr">
        <is>
          <t>JÄMTLANDS LÄN</t>
        </is>
      </c>
      <c r="E4347" t="inlineStr">
        <is>
          <t>RAGUNDA</t>
        </is>
      </c>
      <c r="G4347" t="n">
        <v>5.4</v>
      </c>
      <c r="H4347" t="n">
        <v>0</v>
      </c>
      <c r="I4347" t="n">
        <v>0</v>
      </c>
      <c r="J4347" t="n">
        <v>0</v>
      </c>
      <c r="K4347" t="n">
        <v>0</v>
      </c>
      <c r="L4347" t="n">
        <v>0</v>
      </c>
      <c r="M4347" t="n">
        <v>0</v>
      </c>
      <c r="N4347" t="n">
        <v>0</v>
      </c>
      <c r="O4347" t="n">
        <v>0</v>
      </c>
      <c r="P4347" t="n">
        <v>0</v>
      </c>
      <c r="Q4347" t="n">
        <v>0</v>
      </c>
      <c r="R4347" s="2" t="inlineStr"/>
    </row>
    <row r="4348" ht="15" customHeight="1">
      <c r="A4348" t="inlineStr">
        <is>
          <t>A 56655-2021</t>
        </is>
      </c>
      <c r="B4348" s="1" t="n">
        <v>44480</v>
      </c>
      <c r="C4348" s="1" t="n">
        <v>45225</v>
      </c>
      <c r="D4348" t="inlineStr">
        <is>
          <t>JÄMTLANDS LÄN</t>
        </is>
      </c>
      <c r="E4348" t="inlineStr">
        <is>
          <t>STRÖMSUND</t>
        </is>
      </c>
      <c r="F4348" t="inlineStr">
        <is>
          <t>SCA</t>
        </is>
      </c>
      <c r="G4348" t="n">
        <v>6.4</v>
      </c>
      <c r="H4348" t="n">
        <v>0</v>
      </c>
      <c r="I4348" t="n">
        <v>0</v>
      </c>
      <c r="J4348" t="n">
        <v>0</v>
      </c>
      <c r="K4348" t="n">
        <v>0</v>
      </c>
      <c r="L4348" t="n">
        <v>0</v>
      </c>
      <c r="M4348" t="n">
        <v>0</v>
      </c>
      <c r="N4348" t="n">
        <v>0</v>
      </c>
      <c r="O4348" t="n">
        <v>0</v>
      </c>
      <c r="P4348" t="n">
        <v>0</v>
      </c>
      <c r="Q4348" t="n">
        <v>0</v>
      </c>
      <c r="R4348" s="2" t="inlineStr"/>
    </row>
    <row r="4349" ht="15" customHeight="1">
      <c r="A4349" t="inlineStr">
        <is>
          <t>A 56577-2021</t>
        </is>
      </c>
      <c r="B4349" s="1" t="n">
        <v>44480</v>
      </c>
      <c r="C4349" s="1" t="n">
        <v>45225</v>
      </c>
      <c r="D4349" t="inlineStr">
        <is>
          <t>JÄMTLANDS LÄN</t>
        </is>
      </c>
      <c r="E4349" t="inlineStr">
        <is>
          <t>KROKOM</t>
        </is>
      </c>
      <c r="F4349" t="inlineStr">
        <is>
          <t>Kyrkan</t>
        </is>
      </c>
      <c r="G4349" t="n">
        <v>13.8</v>
      </c>
      <c r="H4349" t="n">
        <v>0</v>
      </c>
      <c r="I4349" t="n">
        <v>0</v>
      </c>
      <c r="J4349" t="n">
        <v>0</v>
      </c>
      <c r="K4349" t="n">
        <v>0</v>
      </c>
      <c r="L4349" t="n">
        <v>0</v>
      </c>
      <c r="M4349" t="n">
        <v>0</v>
      </c>
      <c r="N4349" t="n">
        <v>0</v>
      </c>
      <c r="O4349" t="n">
        <v>0</v>
      </c>
      <c r="P4349" t="n">
        <v>0</v>
      </c>
      <c r="Q4349" t="n">
        <v>0</v>
      </c>
      <c r="R4349" s="2" t="inlineStr"/>
    </row>
    <row r="4350" ht="15" customHeight="1">
      <c r="A4350" t="inlineStr">
        <is>
          <t>A 56640-2021</t>
        </is>
      </c>
      <c r="B4350" s="1" t="n">
        <v>44480</v>
      </c>
      <c r="C4350" s="1" t="n">
        <v>45225</v>
      </c>
      <c r="D4350" t="inlineStr">
        <is>
          <t>JÄMTLANDS LÄN</t>
        </is>
      </c>
      <c r="E4350" t="inlineStr">
        <is>
          <t>BRÄCKE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56654-2021</t>
        </is>
      </c>
      <c r="B4351" s="1" t="n">
        <v>44480</v>
      </c>
      <c r="C4351" s="1" t="n">
        <v>45225</v>
      </c>
      <c r="D4351" t="inlineStr">
        <is>
          <t>JÄMTLANDS LÄN</t>
        </is>
      </c>
      <c r="E4351" t="inlineStr">
        <is>
          <t>STRÖMSUND</t>
        </is>
      </c>
      <c r="F4351" t="inlineStr">
        <is>
          <t>SCA</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57150-2021</t>
        </is>
      </c>
      <c r="B4352" s="1" t="n">
        <v>44482</v>
      </c>
      <c r="C4352" s="1" t="n">
        <v>45225</v>
      </c>
      <c r="D4352" t="inlineStr">
        <is>
          <t>JÄMTLANDS LÄN</t>
        </is>
      </c>
      <c r="E4352" t="inlineStr">
        <is>
          <t>ÅRE</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57158-2021</t>
        </is>
      </c>
      <c r="B4353" s="1" t="n">
        <v>44482</v>
      </c>
      <c r="C4353" s="1" t="n">
        <v>45225</v>
      </c>
      <c r="D4353" t="inlineStr">
        <is>
          <t>JÄMTLANDS LÄN</t>
        </is>
      </c>
      <c r="E4353" t="inlineStr">
        <is>
          <t>ÅRE</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57381-2021</t>
        </is>
      </c>
      <c r="B4354" s="1" t="n">
        <v>44483</v>
      </c>
      <c r="C4354" s="1" t="n">
        <v>45225</v>
      </c>
      <c r="D4354" t="inlineStr">
        <is>
          <t>JÄMTLANDS LÄN</t>
        </is>
      </c>
      <c r="E4354" t="inlineStr">
        <is>
          <t>HÄRJEDALEN</t>
        </is>
      </c>
      <c r="G4354" t="n">
        <v>17.9</v>
      </c>
      <c r="H4354" t="n">
        <v>0</v>
      </c>
      <c r="I4354" t="n">
        <v>0</v>
      </c>
      <c r="J4354" t="n">
        <v>0</v>
      </c>
      <c r="K4354" t="n">
        <v>0</v>
      </c>
      <c r="L4354" t="n">
        <v>0</v>
      </c>
      <c r="M4354" t="n">
        <v>0</v>
      </c>
      <c r="N4354" t="n">
        <v>0</v>
      </c>
      <c r="O4354" t="n">
        <v>0</v>
      </c>
      <c r="P4354" t="n">
        <v>0</v>
      </c>
      <c r="Q4354" t="n">
        <v>0</v>
      </c>
      <c r="R4354" s="2" t="inlineStr"/>
    </row>
    <row r="4355" ht="15" customHeight="1">
      <c r="A4355" t="inlineStr">
        <is>
          <t>A 57373-2021</t>
        </is>
      </c>
      <c r="B4355" s="1" t="n">
        <v>44483</v>
      </c>
      <c r="C4355" s="1" t="n">
        <v>45225</v>
      </c>
      <c r="D4355" t="inlineStr">
        <is>
          <t>JÄMTLANDS LÄN</t>
        </is>
      </c>
      <c r="E4355" t="inlineStr">
        <is>
          <t>HÄRJEDALEN</t>
        </is>
      </c>
      <c r="G4355" t="n">
        <v>10.8</v>
      </c>
      <c r="H4355" t="n">
        <v>0</v>
      </c>
      <c r="I4355" t="n">
        <v>0</v>
      </c>
      <c r="J4355" t="n">
        <v>0</v>
      </c>
      <c r="K4355" t="n">
        <v>0</v>
      </c>
      <c r="L4355" t="n">
        <v>0</v>
      </c>
      <c r="M4355" t="n">
        <v>0</v>
      </c>
      <c r="N4355" t="n">
        <v>0</v>
      </c>
      <c r="O4355" t="n">
        <v>0</v>
      </c>
      <c r="P4355" t="n">
        <v>0</v>
      </c>
      <c r="Q4355" t="n">
        <v>0</v>
      </c>
      <c r="R4355" s="2" t="inlineStr"/>
    </row>
    <row r="4356" ht="15" customHeight="1">
      <c r="A4356" t="inlineStr">
        <is>
          <t>A 57560-2021</t>
        </is>
      </c>
      <c r="B4356" s="1" t="n">
        <v>44483</v>
      </c>
      <c r="C4356" s="1" t="n">
        <v>45225</v>
      </c>
      <c r="D4356" t="inlineStr">
        <is>
          <t>JÄMTLANDS LÄN</t>
        </is>
      </c>
      <c r="E4356" t="inlineStr">
        <is>
          <t>STRÖMSUND</t>
        </is>
      </c>
      <c r="F4356" t="inlineStr">
        <is>
          <t>SCA</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57710-2021</t>
        </is>
      </c>
      <c r="B4357" s="1" t="n">
        <v>44484</v>
      </c>
      <c r="C4357" s="1" t="n">
        <v>45225</v>
      </c>
      <c r="D4357" t="inlineStr">
        <is>
          <t>JÄMTLANDS LÄN</t>
        </is>
      </c>
      <c r="E4357" t="inlineStr">
        <is>
          <t>ÅRE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58039-2021</t>
        </is>
      </c>
      <c r="B4358" s="1" t="n">
        <v>44487</v>
      </c>
      <c r="C4358" s="1" t="n">
        <v>45225</v>
      </c>
      <c r="D4358" t="inlineStr">
        <is>
          <t>JÄMTLANDS LÄN</t>
        </is>
      </c>
      <c r="E4358" t="inlineStr">
        <is>
          <t>BRÄCKE</t>
        </is>
      </c>
      <c r="G4358" t="n">
        <v>7.4</v>
      </c>
      <c r="H4358" t="n">
        <v>0</v>
      </c>
      <c r="I4358" t="n">
        <v>0</v>
      </c>
      <c r="J4358" t="n">
        <v>0</v>
      </c>
      <c r="K4358" t="n">
        <v>0</v>
      </c>
      <c r="L4358" t="n">
        <v>0</v>
      </c>
      <c r="M4358" t="n">
        <v>0</v>
      </c>
      <c r="N4358" t="n">
        <v>0</v>
      </c>
      <c r="O4358" t="n">
        <v>0</v>
      </c>
      <c r="P4358" t="n">
        <v>0</v>
      </c>
      <c r="Q4358" t="n">
        <v>0</v>
      </c>
      <c r="R4358" s="2" t="inlineStr"/>
    </row>
    <row r="4359" ht="15" customHeight="1">
      <c r="A4359" t="inlineStr">
        <is>
          <t>A 58228-2021</t>
        </is>
      </c>
      <c r="B4359" s="1" t="n">
        <v>44487</v>
      </c>
      <c r="C4359" s="1" t="n">
        <v>45225</v>
      </c>
      <c r="D4359" t="inlineStr">
        <is>
          <t>JÄMTLANDS LÄN</t>
        </is>
      </c>
      <c r="E4359" t="inlineStr">
        <is>
          <t>ÅRE</t>
        </is>
      </c>
      <c r="G4359" t="n">
        <v>46.2</v>
      </c>
      <c r="H4359" t="n">
        <v>0</v>
      </c>
      <c r="I4359" t="n">
        <v>0</v>
      </c>
      <c r="J4359" t="n">
        <v>0</v>
      </c>
      <c r="K4359" t="n">
        <v>0</v>
      </c>
      <c r="L4359" t="n">
        <v>0</v>
      </c>
      <c r="M4359" t="n">
        <v>0</v>
      </c>
      <c r="N4359" t="n">
        <v>0</v>
      </c>
      <c r="O4359" t="n">
        <v>0</v>
      </c>
      <c r="P4359" t="n">
        <v>0</v>
      </c>
      <c r="Q4359" t="n">
        <v>0</v>
      </c>
      <c r="R4359" s="2" t="inlineStr"/>
    </row>
    <row r="4360" ht="15" customHeight="1">
      <c r="A4360" t="inlineStr">
        <is>
          <t>A 58269-2021</t>
        </is>
      </c>
      <c r="B4360" s="1" t="n">
        <v>44487</v>
      </c>
      <c r="C4360" s="1" t="n">
        <v>45225</v>
      </c>
      <c r="D4360" t="inlineStr">
        <is>
          <t>JÄMTLANDS LÄN</t>
        </is>
      </c>
      <c r="E4360" t="inlineStr">
        <is>
          <t>BRÄCKE</t>
        </is>
      </c>
      <c r="F4360" t="inlineStr">
        <is>
          <t>SCA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58311-2021</t>
        </is>
      </c>
      <c r="B4361" s="1" t="n">
        <v>44487</v>
      </c>
      <c r="C4361" s="1" t="n">
        <v>45225</v>
      </c>
      <c r="D4361" t="inlineStr">
        <is>
          <t>JÄMTLANDS LÄN</t>
        </is>
      </c>
      <c r="E4361" t="inlineStr">
        <is>
          <t>BRÄCKE</t>
        </is>
      </c>
      <c r="G4361" t="n">
        <v>9.1</v>
      </c>
      <c r="H4361" t="n">
        <v>0</v>
      </c>
      <c r="I4361" t="n">
        <v>0</v>
      </c>
      <c r="J4361" t="n">
        <v>0</v>
      </c>
      <c r="K4361" t="n">
        <v>0</v>
      </c>
      <c r="L4361" t="n">
        <v>0</v>
      </c>
      <c r="M4361" t="n">
        <v>0</v>
      </c>
      <c r="N4361" t="n">
        <v>0</v>
      </c>
      <c r="O4361" t="n">
        <v>0</v>
      </c>
      <c r="P4361" t="n">
        <v>0</v>
      </c>
      <c r="Q4361" t="n">
        <v>0</v>
      </c>
      <c r="R4361" s="2" t="inlineStr"/>
    </row>
    <row r="4362" ht="15" customHeight="1">
      <c r="A4362" t="inlineStr">
        <is>
          <t>A 58230-2021</t>
        </is>
      </c>
      <c r="B4362" s="1" t="n">
        <v>44487</v>
      </c>
      <c r="C4362" s="1" t="n">
        <v>45225</v>
      </c>
      <c r="D4362" t="inlineStr">
        <is>
          <t>JÄMTLANDS LÄN</t>
        </is>
      </c>
      <c r="E4362" t="inlineStr">
        <is>
          <t>ÅRE</t>
        </is>
      </c>
      <c r="G4362" t="n">
        <v>19.3</v>
      </c>
      <c r="H4362" t="n">
        <v>0</v>
      </c>
      <c r="I4362" t="n">
        <v>0</v>
      </c>
      <c r="J4362" t="n">
        <v>0</v>
      </c>
      <c r="K4362" t="n">
        <v>0</v>
      </c>
      <c r="L4362" t="n">
        <v>0</v>
      </c>
      <c r="M4362" t="n">
        <v>0</v>
      </c>
      <c r="N4362" t="n">
        <v>0</v>
      </c>
      <c r="O4362" t="n">
        <v>0</v>
      </c>
      <c r="P4362" t="n">
        <v>0</v>
      </c>
      <c r="Q4362" t="n">
        <v>0</v>
      </c>
      <c r="R4362" s="2" t="inlineStr"/>
    </row>
    <row r="4363" ht="15" customHeight="1">
      <c r="A4363" t="inlineStr">
        <is>
          <t>A 58260-2021</t>
        </is>
      </c>
      <c r="B4363" s="1" t="n">
        <v>44487</v>
      </c>
      <c r="C4363" s="1" t="n">
        <v>45225</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58272-2021</t>
        </is>
      </c>
      <c r="B4364" s="1" t="n">
        <v>44487</v>
      </c>
      <c r="C4364" s="1" t="n">
        <v>45225</v>
      </c>
      <c r="D4364" t="inlineStr">
        <is>
          <t>JÄMTLANDS LÄN</t>
        </is>
      </c>
      <c r="E4364" t="inlineStr">
        <is>
          <t>BRÄCKE</t>
        </is>
      </c>
      <c r="F4364" t="inlineStr">
        <is>
          <t>SCA</t>
        </is>
      </c>
      <c r="G4364" t="n">
        <v>6.1</v>
      </c>
      <c r="H4364" t="n">
        <v>0</v>
      </c>
      <c r="I4364" t="n">
        <v>0</v>
      </c>
      <c r="J4364" t="n">
        <v>0</v>
      </c>
      <c r="K4364" t="n">
        <v>0</v>
      </c>
      <c r="L4364" t="n">
        <v>0</v>
      </c>
      <c r="M4364" t="n">
        <v>0</v>
      </c>
      <c r="N4364" t="n">
        <v>0</v>
      </c>
      <c r="O4364" t="n">
        <v>0</v>
      </c>
      <c r="P4364" t="n">
        <v>0</v>
      </c>
      <c r="Q4364" t="n">
        <v>0</v>
      </c>
      <c r="R4364" s="2" t="inlineStr"/>
    </row>
    <row r="4365" ht="15" customHeight="1">
      <c r="A4365" t="inlineStr">
        <is>
          <t>A 57949-2021</t>
        </is>
      </c>
      <c r="B4365" s="1" t="n">
        <v>44487</v>
      </c>
      <c r="C4365" s="1" t="n">
        <v>45225</v>
      </c>
      <c r="D4365" t="inlineStr">
        <is>
          <t>JÄMTLANDS LÄN</t>
        </is>
      </c>
      <c r="E4365" t="inlineStr">
        <is>
          <t>BERG</t>
        </is>
      </c>
      <c r="G4365" t="n">
        <v>9.699999999999999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58022-2021</t>
        </is>
      </c>
      <c r="B4366" s="1" t="n">
        <v>44487</v>
      </c>
      <c r="C4366" s="1" t="n">
        <v>45225</v>
      </c>
      <c r="D4366" t="inlineStr">
        <is>
          <t>JÄMTLANDS LÄN</t>
        </is>
      </c>
      <c r="E4366" t="inlineStr">
        <is>
          <t>STRÖMSUND</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58232-2021</t>
        </is>
      </c>
      <c r="B4367" s="1" t="n">
        <v>44487</v>
      </c>
      <c r="C4367" s="1" t="n">
        <v>45225</v>
      </c>
      <c r="D4367" t="inlineStr">
        <is>
          <t>JÄMTLANDS LÄN</t>
        </is>
      </c>
      <c r="E4367" t="inlineStr">
        <is>
          <t>ÅRE</t>
        </is>
      </c>
      <c r="G4367" t="n">
        <v>43.7</v>
      </c>
      <c r="H4367" t="n">
        <v>0</v>
      </c>
      <c r="I4367" t="n">
        <v>0</v>
      </c>
      <c r="J4367" t="n">
        <v>0</v>
      </c>
      <c r="K4367" t="n">
        <v>0</v>
      </c>
      <c r="L4367" t="n">
        <v>0</v>
      </c>
      <c r="M4367" t="n">
        <v>0</v>
      </c>
      <c r="N4367" t="n">
        <v>0</v>
      </c>
      <c r="O4367" t="n">
        <v>0</v>
      </c>
      <c r="P4367" t="n">
        <v>0</v>
      </c>
      <c r="Q4367" t="n">
        <v>0</v>
      </c>
      <c r="R4367" s="2" t="inlineStr"/>
    </row>
    <row r="4368" ht="15" customHeight="1">
      <c r="A4368" t="inlineStr">
        <is>
          <t>A 59126-2021</t>
        </is>
      </c>
      <c r="B4368" s="1" t="n">
        <v>44487</v>
      </c>
      <c r="C4368" s="1" t="n">
        <v>45225</v>
      </c>
      <c r="D4368" t="inlineStr">
        <is>
          <t>JÄMTLANDS LÄN</t>
        </is>
      </c>
      <c r="E4368" t="inlineStr">
        <is>
          <t>STRÖMSUND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58451-2021</t>
        </is>
      </c>
      <c r="B4369" s="1" t="n">
        <v>44488</v>
      </c>
      <c r="C4369" s="1" t="n">
        <v>45225</v>
      </c>
      <c r="D4369" t="inlineStr">
        <is>
          <t>JÄMTLANDS LÄN</t>
        </is>
      </c>
      <c r="E4369" t="inlineStr">
        <is>
          <t>HÄRJEDALEN</t>
        </is>
      </c>
      <c r="F4369" t="inlineStr">
        <is>
          <t>Naturvårdsverket</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58584-2021</t>
        </is>
      </c>
      <c r="B4370" s="1" t="n">
        <v>44488</v>
      </c>
      <c r="C4370" s="1" t="n">
        <v>45225</v>
      </c>
      <c r="D4370" t="inlineStr">
        <is>
          <t>JÄMTLANDS LÄN</t>
        </is>
      </c>
      <c r="E4370" t="inlineStr">
        <is>
          <t>BRÄCKE</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58940-2021</t>
        </is>
      </c>
      <c r="B4371" s="1" t="n">
        <v>44489</v>
      </c>
      <c r="C4371" s="1" t="n">
        <v>45225</v>
      </c>
      <c r="D4371" t="inlineStr">
        <is>
          <t>JÄMTLANDS LÄN</t>
        </is>
      </c>
      <c r="E4371" t="inlineStr">
        <is>
          <t>ÅRE</t>
        </is>
      </c>
      <c r="G4371" t="n">
        <v>5.8</v>
      </c>
      <c r="H4371" t="n">
        <v>0</v>
      </c>
      <c r="I4371" t="n">
        <v>0</v>
      </c>
      <c r="J4371" t="n">
        <v>0</v>
      </c>
      <c r="K4371" t="n">
        <v>0</v>
      </c>
      <c r="L4371" t="n">
        <v>0</v>
      </c>
      <c r="M4371" t="n">
        <v>0</v>
      </c>
      <c r="N4371" t="n">
        <v>0</v>
      </c>
      <c r="O4371" t="n">
        <v>0</v>
      </c>
      <c r="P4371" t="n">
        <v>0</v>
      </c>
      <c r="Q4371" t="n">
        <v>0</v>
      </c>
      <c r="R4371" s="2" t="inlineStr"/>
    </row>
    <row r="4372" ht="15" customHeight="1">
      <c r="A4372" t="inlineStr">
        <is>
          <t>A 58973-2021</t>
        </is>
      </c>
      <c r="B4372" s="1" t="n">
        <v>44489</v>
      </c>
      <c r="C4372" s="1" t="n">
        <v>45225</v>
      </c>
      <c r="D4372" t="inlineStr">
        <is>
          <t>JÄMTLANDS LÄN</t>
        </is>
      </c>
      <c r="E4372" t="inlineStr">
        <is>
          <t>STRÖMSUND</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59139-2021</t>
        </is>
      </c>
      <c r="B4373" s="1" t="n">
        <v>44490</v>
      </c>
      <c r="C4373" s="1" t="n">
        <v>45225</v>
      </c>
      <c r="D4373" t="inlineStr">
        <is>
          <t>JÄMTLANDS LÄN</t>
        </is>
      </c>
      <c r="E4373" t="inlineStr">
        <is>
          <t>STRÖMSUND</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59023-2021</t>
        </is>
      </c>
      <c r="B4374" s="1" t="n">
        <v>44490</v>
      </c>
      <c r="C4374" s="1" t="n">
        <v>45225</v>
      </c>
      <c r="D4374" t="inlineStr">
        <is>
          <t>JÄMTLANDS LÄN</t>
        </is>
      </c>
      <c r="E4374" t="inlineStr">
        <is>
          <t>BERG</t>
        </is>
      </c>
      <c r="F4374" t="inlineStr">
        <is>
          <t>Kyrkan</t>
        </is>
      </c>
      <c r="G4374" t="n">
        <v>9.1</v>
      </c>
      <c r="H4374" t="n">
        <v>0</v>
      </c>
      <c r="I4374" t="n">
        <v>0</v>
      </c>
      <c r="J4374" t="n">
        <v>0</v>
      </c>
      <c r="K4374" t="n">
        <v>0</v>
      </c>
      <c r="L4374" t="n">
        <v>0</v>
      </c>
      <c r="M4374" t="n">
        <v>0</v>
      </c>
      <c r="N4374" t="n">
        <v>0</v>
      </c>
      <c r="O4374" t="n">
        <v>0</v>
      </c>
      <c r="P4374" t="n">
        <v>0</v>
      </c>
      <c r="Q4374" t="n">
        <v>0</v>
      </c>
      <c r="R4374" s="2" t="inlineStr"/>
    </row>
    <row r="4375" ht="15" customHeight="1">
      <c r="A4375" t="inlineStr">
        <is>
          <t>A 59352-2021</t>
        </is>
      </c>
      <c r="B4375" s="1" t="n">
        <v>44490</v>
      </c>
      <c r="C4375" s="1" t="n">
        <v>45225</v>
      </c>
      <c r="D4375" t="inlineStr">
        <is>
          <t>JÄMTLANDS LÄN</t>
        </is>
      </c>
      <c r="E4375" t="inlineStr">
        <is>
          <t>ÅRE</t>
        </is>
      </c>
      <c r="G4375" t="n">
        <v>0.4</v>
      </c>
      <c r="H4375" t="n">
        <v>0</v>
      </c>
      <c r="I4375" t="n">
        <v>0</v>
      </c>
      <c r="J4375" t="n">
        <v>0</v>
      </c>
      <c r="K4375" t="n">
        <v>0</v>
      </c>
      <c r="L4375" t="n">
        <v>0</v>
      </c>
      <c r="M4375" t="n">
        <v>0</v>
      </c>
      <c r="N4375" t="n">
        <v>0</v>
      </c>
      <c r="O4375" t="n">
        <v>0</v>
      </c>
      <c r="P4375" t="n">
        <v>0</v>
      </c>
      <c r="Q4375" t="n">
        <v>0</v>
      </c>
      <c r="R4375" s="2" t="inlineStr"/>
    </row>
    <row r="4376" ht="15" customHeight="1">
      <c r="A4376" t="inlineStr">
        <is>
          <t>A 59397-2021</t>
        </is>
      </c>
      <c r="B4376" s="1" t="n">
        <v>44491</v>
      </c>
      <c r="C4376" s="1" t="n">
        <v>45225</v>
      </c>
      <c r="D4376" t="inlineStr">
        <is>
          <t>JÄMTLANDS LÄN</t>
        </is>
      </c>
      <c r="E4376" t="inlineStr">
        <is>
          <t>ÅRE</t>
        </is>
      </c>
      <c r="F4376" t="inlineStr">
        <is>
          <t>Övriga Aktiebolag</t>
        </is>
      </c>
      <c r="G4376" t="n">
        <v>7.6</v>
      </c>
      <c r="H4376" t="n">
        <v>0</v>
      </c>
      <c r="I4376" t="n">
        <v>0</v>
      </c>
      <c r="J4376" t="n">
        <v>0</v>
      </c>
      <c r="K4376" t="n">
        <v>0</v>
      </c>
      <c r="L4376" t="n">
        <v>0</v>
      </c>
      <c r="M4376" t="n">
        <v>0</v>
      </c>
      <c r="N4376" t="n">
        <v>0</v>
      </c>
      <c r="O4376" t="n">
        <v>0</v>
      </c>
      <c r="P4376" t="n">
        <v>0</v>
      </c>
      <c r="Q4376" t="n">
        <v>0</v>
      </c>
      <c r="R4376" s="2" t="inlineStr"/>
    </row>
    <row r="4377" ht="15" customHeight="1">
      <c r="A4377" t="inlineStr">
        <is>
          <t>A 59506-2021</t>
        </is>
      </c>
      <c r="B4377" s="1" t="n">
        <v>44491</v>
      </c>
      <c r="C4377" s="1" t="n">
        <v>45225</v>
      </c>
      <c r="D4377" t="inlineStr">
        <is>
          <t>JÄMTLANDS LÄN</t>
        </is>
      </c>
      <c r="E4377" t="inlineStr">
        <is>
          <t>KROKOM</t>
        </is>
      </c>
      <c r="G4377" t="n">
        <v>6</v>
      </c>
      <c r="H4377" t="n">
        <v>0</v>
      </c>
      <c r="I4377" t="n">
        <v>0</v>
      </c>
      <c r="J4377" t="n">
        <v>0</v>
      </c>
      <c r="K4377" t="n">
        <v>0</v>
      </c>
      <c r="L4377" t="n">
        <v>0</v>
      </c>
      <c r="M4377" t="n">
        <v>0</v>
      </c>
      <c r="N4377" t="n">
        <v>0</v>
      </c>
      <c r="O4377" t="n">
        <v>0</v>
      </c>
      <c r="P4377" t="n">
        <v>0</v>
      </c>
      <c r="Q4377" t="n">
        <v>0</v>
      </c>
      <c r="R4377" s="2" t="inlineStr"/>
    </row>
    <row r="4378" ht="15" customHeight="1">
      <c r="A4378" t="inlineStr">
        <is>
          <t>A 59913-2021</t>
        </is>
      </c>
      <c r="B4378" s="1" t="n">
        <v>44494</v>
      </c>
      <c r="C4378" s="1" t="n">
        <v>45225</v>
      </c>
      <c r="D4378" t="inlineStr">
        <is>
          <t>JÄMTLANDS LÄN</t>
        </is>
      </c>
      <c r="E4378" t="inlineStr">
        <is>
          <t>KROKOM</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59928-2021</t>
        </is>
      </c>
      <c r="B4379" s="1" t="n">
        <v>44494</v>
      </c>
      <c r="C4379" s="1" t="n">
        <v>45225</v>
      </c>
      <c r="D4379" t="inlineStr">
        <is>
          <t>JÄMTLANDS LÄN</t>
        </is>
      </c>
      <c r="E4379" t="inlineStr">
        <is>
          <t>HÄRJEDALEN</t>
        </is>
      </c>
      <c r="G4379" t="n">
        <v>28.6</v>
      </c>
      <c r="H4379" t="n">
        <v>0</v>
      </c>
      <c r="I4379" t="n">
        <v>0</v>
      </c>
      <c r="J4379" t="n">
        <v>0</v>
      </c>
      <c r="K4379" t="n">
        <v>0</v>
      </c>
      <c r="L4379" t="n">
        <v>0</v>
      </c>
      <c r="M4379" t="n">
        <v>0</v>
      </c>
      <c r="N4379" t="n">
        <v>0</v>
      </c>
      <c r="O4379" t="n">
        <v>0</v>
      </c>
      <c r="P4379" t="n">
        <v>0</v>
      </c>
      <c r="Q4379" t="n">
        <v>0</v>
      </c>
      <c r="R4379" s="2" t="inlineStr"/>
    </row>
    <row r="4380" ht="15" customHeight="1">
      <c r="A4380" t="inlineStr">
        <is>
          <t>A 60120-2021</t>
        </is>
      </c>
      <c r="B4380" s="1" t="n">
        <v>44494</v>
      </c>
      <c r="C4380" s="1" t="n">
        <v>45225</v>
      </c>
      <c r="D4380" t="inlineStr">
        <is>
          <t>JÄMTLANDS LÄN</t>
        </is>
      </c>
      <c r="E4380" t="inlineStr">
        <is>
          <t>STRÖMSUND</t>
        </is>
      </c>
      <c r="G4380" t="n">
        <v>33.9</v>
      </c>
      <c r="H4380" t="n">
        <v>0</v>
      </c>
      <c r="I4380" t="n">
        <v>0</v>
      </c>
      <c r="J4380" t="n">
        <v>0</v>
      </c>
      <c r="K4380" t="n">
        <v>0</v>
      </c>
      <c r="L4380" t="n">
        <v>0</v>
      </c>
      <c r="M4380" t="n">
        <v>0</v>
      </c>
      <c r="N4380" t="n">
        <v>0</v>
      </c>
      <c r="O4380" t="n">
        <v>0</v>
      </c>
      <c r="P4380" t="n">
        <v>0</v>
      </c>
      <c r="Q4380" t="n">
        <v>0</v>
      </c>
      <c r="R4380" s="2" t="inlineStr"/>
    </row>
    <row r="4381" ht="15" customHeight="1">
      <c r="A4381" t="inlineStr">
        <is>
          <t>A 60132-2021</t>
        </is>
      </c>
      <c r="B4381" s="1" t="n">
        <v>44495</v>
      </c>
      <c r="C4381" s="1" t="n">
        <v>45225</v>
      </c>
      <c r="D4381" t="inlineStr">
        <is>
          <t>JÄMTLANDS LÄN</t>
        </is>
      </c>
      <c r="E4381" t="inlineStr">
        <is>
          <t>ÅRE</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60319-2021</t>
        </is>
      </c>
      <c r="B4382" s="1" t="n">
        <v>44495</v>
      </c>
      <c r="C4382" s="1" t="n">
        <v>45225</v>
      </c>
      <c r="D4382" t="inlineStr">
        <is>
          <t>JÄMTLANDS LÄN</t>
        </is>
      </c>
      <c r="E4382" t="inlineStr">
        <is>
          <t>STRÖMSUND</t>
        </is>
      </c>
      <c r="F4382" t="inlineStr">
        <is>
          <t>SCA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60351-2021</t>
        </is>
      </c>
      <c r="B4383" s="1" t="n">
        <v>44495</v>
      </c>
      <c r="C4383" s="1" t="n">
        <v>45225</v>
      </c>
      <c r="D4383" t="inlineStr">
        <is>
          <t>JÄMTLANDS LÄN</t>
        </is>
      </c>
      <c r="E4383" t="inlineStr">
        <is>
          <t>KROKOM</t>
        </is>
      </c>
      <c r="G4383" t="n">
        <v>9.300000000000001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60122-2021</t>
        </is>
      </c>
      <c r="B4384" s="1" t="n">
        <v>44495</v>
      </c>
      <c r="C4384" s="1" t="n">
        <v>45225</v>
      </c>
      <c r="D4384" t="inlineStr">
        <is>
          <t>JÄMTLANDS LÄN</t>
        </is>
      </c>
      <c r="E4384" t="inlineStr">
        <is>
          <t>ÅRE</t>
        </is>
      </c>
      <c r="G4384" t="n">
        <v>46.7</v>
      </c>
      <c r="H4384" t="n">
        <v>0</v>
      </c>
      <c r="I4384" t="n">
        <v>0</v>
      </c>
      <c r="J4384" t="n">
        <v>0</v>
      </c>
      <c r="K4384" t="n">
        <v>0</v>
      </c>
      <c r="L4384" t="n">
        <v>0</v>
      </c>
      <c r="M4384" t="n">
        <v>0</v>
      </c>
      <c r="N4384" t="n">
        <v>0</v>
      </c>
      <c r="O4384" t="n">
        <v>0</v>
      </c>
      <c r="P4384" t="n">
        <v>0</v>
      </c>
      <c r="Q4384" t="n">
        <v>0</v>
      </c>
      <c r="R4384" s="2" t="inlineStr"/>
    </row>
    <row r="4385" ht="15" customHeight="1">
      <c r="A4385" t="inlineStr">
        <is>
          <t>A 60313-2021</t>
        </is>
      </c>
      <c r="B4385" s="1" t="n">
        <v>44495</v>
      </c>
      <c r="C4385" s="1" t="n">
        <v>45225</v>
      </c>
      <c r="D4385" t="inlineStr">
        <is>
          <t>JÄMTLANDS LÄN</t>
        </is>
      </c>
      <c r="E4385" t="inlineStr">
        <is>
          <t>RAGUNDA</t>
        </is>
      </c>
      <c r="F4385" t="inlineStr">
        <is>
          <t>SCA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60348-2021</t>
        </is>
      </c>
      <c r="B4386" s="1" t="n">
        <v>44495</v>
      </c>
      <c r="C4386" s="1" t="n">
        <v>45225</v>
      </c>
      <c r="D4386" t="inlineStr">
        <is>
          <t>JÄMTLANDS LÄN</t>
        </is>
      </c>
      <c r="E4386" t="inlineStr">
        <is>
          <t>KROKOM</t>
        </is>
      </c>
      <c r="G4386" t="n">
        <v>11.2</v>
      </c>
      <c r="H4386" t="n">
        <v>0</v>
      </c>
      <c r="I4386" t="n">
        <v>0</v>
      </c>
      <c r="J4386" t="n">
        <v>0</v>
      </c>
      <c r="K4386" t="n">
        <v>0</v>
      </c>
      <c r="L4386" t="n">
        <v>0</v>
      </c>
      <c r="M4386" t="n">
        <v>0</v>
      </c>
      <c r="N4386" t="n">
        <v>0</v>
      </c>
      <c r="O4386" t="n">
        <v>0</v>
      </c>
      <c r="P4386" t="n">
        <v>0</v>
      </c>
      <c r="Q4386" t="n">
        <v>0</v>
      </c>
      <c r="R4386" s="2" t="inlineStr"/>
    </row>
    <row r="4387" ht="15" customHeight="1">
      <c r="A4387" t="inlineStr">
        <is>
          <t>A 60957-2021</t>
        </is>
      </c>
      <c r="B4387" s="1" t="n">
        <v>44496</v>
      </c>
      <c r="C4387" s="1" t="n">
        <v>45225</v>
      </c>
      <c r="D4387" t="inlineStr">
        <is>
          <t>JÄMTLANDS LÄN</t>
        </is>
      </c>
      <c r="E4387" t="inlineStr">
        <is>
          <t>RAGUNDA</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60789-2021</t>
        </is>
      </c>
      <c r="B4388" s="1" t="n">
        <v>44496</v>
      </c>
      <c r="C4388" s="1" t="n">
        <v>45225</v>
      </c>
      <c r="D4388" t="inlineStr">
        <is>
          <t>JÄMTLANDS LÄN</t>
        </is>
      </c>
      <c r="E4388" t="inlineStr">
        <is>
          <t>STRÖMSUND</t>
        </is>
      </c>
      <c r="F4388" t="inlineStr">
        <is>
          <t>SCA</t>
        </is>
      </c>
      <c r="G4388" t="n">
        <v>14.7</v>
      </c>
      <c r="H4388" t="n">
        <v>0</v>
      </c>
      <c r="I4388" t="n">
        <v>0</v>
      </c>
      <c r="J4388" t="n">
        <v>0</v>
      </c>
      <c r="K4388" t="n">
        <v>0</v>
      </c>
      <c r="L4388" t="n">
        <v>0</v>
      </c>
      <c r="M4388" t="n">
        <v>0</v>
      </c>
      <c r="N4388" t="n">
        <v>0</v>
      </c>
      <c r="O4388" t="n">
        <v>0</v>
      </c>
      <c r="P4388" t="n">
        <v>0</v>
      </c>
      <c r="Q4388" t="n">
        <v>0</v>
      </c>
      <c r="R4388" s="2" t="inlineStr"/>
    </row>
    <row r="4389" ht="15" customHeight="1">
      <c r="A4389" t="inlineStr">
        <is>
          <t>A 61566-2021</t>
        </is>
      </c>
      <c r="B4389" s="1" t="n">
        <v>44496</v>
      </c>
      <c r="C4389" s="1" t="n">
        <v>45225</v>
      </c>
      <c r="D4389" t="inlineStr">
        <is>
          <t>JÄMTLANDS LÄN</t>
        </is>
      </c>
      <c r="E4389" t="inlineStr">
        <is>
          <t>ÅRE</t>
        </is>
      </c>
      <c r="F4389" t="inlineStr">
        <is>
          <t>Övriga statliga verk och myndigheter</t>
        </is>
      </c>
      <c r="G4389" t="n">
        <v>10.9</v>
      </c>
      <c r="H4389" t="n">
        <v>0</v>
      </c>
      <c r="I4389" t="n">
        <v>0</v>
      </c>
      <c r="J4389" t="n">
        <v>0</v>
      </c>
      <c r="K4389" t="n">
        <v>0</v>
      </c>
      <c r="L4389" t="n">
        <v>0</v>
      </c>
      <c r="M4389" t="n">
        <v>0</v>
      </c>
      <c r="N4389" t="n">
        <v>0</v>
      </c>
      <c r="O4389" t="n">
        <v>0</v>
      </c>
      <c r="P4389" t="n">
        <v>0</v>
      </c>
      <c r="Q4389" t="n">
        <v>0</v>
      </c>
      <c r="R4389" s="2" t="inlineStr"/>
    </row>
    <row r="4390" ht="15" customHeight="1">
      <c r="A4390" t="inlineStr">
        <is>
          <t>A 60775-2021</t>
        </is>
      </c>
      <c r="B4390" s="1" t="n">
        <v>44496</v>
      </c>
      <c r="C4390" s="1" t="n">
        <v>45225</v>
      </c>
      <c r="D4390" t="inlineStr">
        <is>
          <t>JÄMTLANDS LÄN</t>
        </is>
      </c>
      <c r="E4390" t="inlineStr">
        <is>
          <t>STRÖMSUND</t>
        </is>
      </c>
      <c r="F4390" t="inlineStr">
        <is>
          <t>SCA</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60939-2021</t>
        </is>
      </c>
      <c r="B4391" s="1" t="n">
        <v>44496</v>
      </c>
      <c r="C4391" s="1" t="n">
        <v>45225</v>
      </c>
      <c r="D4391" t="inlineStr">
        <is>
          <t>JÄMTLANDS LÄN</t>
        </is>
      </c>
      <c r="E4391" t="inlineStr">
        <is>
          <t>STRÖMSUND</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61524-2021</t>
        </is>
      </c>
      <c r="B4392" s="1" t="n">
        <v>44496</v>
      </c>
      <c r="C4392" s="1" t="n">
        <v>45225</v>
      </c>
      <c r="D4392" t="inlineStr">
        <is>
          <t>JÄMTLANDS LÄN</t>
        </is>
      </c>
      <c r="E4392" t="inlineStr">
        <is>
          <t>ÅRE</t>
        </is>
      </c>
      <c r="F4392" t="inlineStr">
        <is>
          <t>Övriga statliga verk och myndigheter</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60841-2021</t>
        </is>
      </c>
      <c r="B4393" s="1" t="n">
        <v>44497</v>
      </c>
      <c r="C4393" s="1" t="n">
        <v>45225</v>
      </c>
      <c r="D4393" t="inlineStr">
        <is>
          <t>JÄMTLANDS LÄN</t>
        </is>
      </c>
      <c r="E4393" t="inlineStr">
        <is>
          <t>HÄRJEDALEN</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61612-2021</t>
        </is>
      </c>
      <c r="B4394" s="1" t="n">
        <v>44498</v>
      </c>
      <c r="C4394" s="1" t="n">
        <v>45225</v>
      </c>
      <c r="D4394" t="inlineStr">
        <is>
          <t>JÄMTLANDS LÄN</t>
        </is>
      </c>
      <c r="E4394" t="inlineStr">
        <is>
          <t>STRÖMSUND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61732-2021</t>
        </is>
      </c>
      <c r="B4395" s="1" t="n">
        <v>44498</v>
      </c>
      <c r="C4395" s="1" t="n">
        <v>45225</v>
      </c>
      <c r="D4395" t="inlineStr">
        <is>
          <t>JÄMTLANDS LÄN</t>
        </is>
      </c>
      <c r="E4395" t="inlineStr">
        <is>
          <t>KROKOM</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61803-2021</t>
        </is>
      </c>
      <c r="B4396" s="1" t="n">
        <v>44498</v>
      </c>
      <c r="C4396" s="1" t="n">
        <v>45225</v>
      </c>
      <c r="D4396" t="inlineStr">
        <is>
          <t>JÄMTLANDS LÄN</t>
        </is>
      </c>
      <c r="E4396" t="inlineStr">
        <is>
          <t>ÅRE</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61230-2021</t>
        </is>
      </c>
      <c r="B4397" s="1" t="n">
        <v>44498</v>
      </c>
      <c r="C4397" s="1" t="n">
        <v>45225</v>
      </c>
      <c r="D4397" t="inlineStr">
        <is>
          <t>JÄMTLANDS LÄN</t>
        </is>
      </c>
      <c r="E4397" t="inlineStr">
        <is>
          <t>KROKOM</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61331-2021</t>
        </is>
      </c>
      <c r="B4398" s="1" t="n">
        <v>44498</v>
      </c>
      <c r="C4398" s="1" t="n">
        <v>45225</v>
      </c>
      <c r="D4398" t="inlineStr">
        <is>
          <t>JÄMTLANDS LÄN</t>
        </is>
      </c>
      <c r="E4398" t="inlineStr">
        <is>
          <t>ÅRE</t>
        </is>
      </c>
      <c r="G4398" t="n">
        <v>8.4</v>
      </c>
      <c r="H4398" t="n">
        <v>0</v>
      </c>
      <c r="I4398" t="n">
        <v>0</v>
      </c>
      <c r="J4398" t="n">
        <v>0</v>
      </c>
      <c r="K4398" t="n">
        <v>0</v>
      </c>
      <c r="L4398" t="n">
        <v>0</v>
      </c>
      <c r="M4398" t="n">
        <v>0</v>
      </c>
      <c r="N4398" t="n">
        <v>0</v>
      </c>
      <c r="O4398" t="n">
        <v>0</v>
      </c>
      <c r="P4398" t="n">
        <v>0</v>
      </c>
      <c r="Q4398" t="n">
        <v>0</v>
      </c>
      <c r="R4398" s="2" t="inlineStr"/>
    </row>
    <row r="4399" ht="15" customHeight="1">
      <c r="A4399" t="inlineStr">
        <is>
          <t>A 61749-2021</t>
        </is>
      </c>
      <c r="B4399" s="1" t="n">
        <v>44498</v>
      </c>
      <c r="C4399" s="1" t="n">
        <v>45225</v>
      </c>
      <c r="D4399" t="inlineStr">
        <is>
          <t>JÄMTLANDS LÄN</t>
        </is>
      </c>
      <c r="E4399" t="inlineStr">
        <is>
          <t>KROKOM</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61815-2021</t>
        </is>
      </c>
      <c r="B4400" s="1" t="n">
        <v>44498</v>
      </c>
      <c r="C4400" s="1" t="n">
        <v>45225</v>
      </c>
      <c r="D4400" t="inlineStr">
        <is>
          <t>JÄMTLANDS LÄN</t>
        </is>
      </c>
      <c r="E4400" t="inlineStr">
        <is>
          <t>ÅRE</t>
        </is>
      </c>
      <c r="G4400" t="n">
        <v>7.4</v>
      </c>
      <c r="H4400" t="n">
        <v>0</v>
      </c>
      <c r="I4400" t="n">
        <v>0</v>
      </c>
      <c r="J4400" t="n">
        <v>0</v>
      </c>
      <c r="K4400" t="n">
        <v>0</v>
      </c>
      <c r="L4400" t="n">
        <v>0</v>
      </c>
      <c r="M4400" t="n">
        <v>0</v>
      </c>
      <c r="N4400" t="n">
        <v>0</v>
      </c>
      <c r="O4400" t="n">
        <v>0</v>
      </c>
      <c r="P4400" t="n">
        <v>0</v>
      </c>
      <c r="Q4400" t="n">
        <v>0</v>
      </c>
      <c r="R4400" s="2" t="inlineStr"/>
    </row>
    <row r="4401" ht="15" customHeight="1">
      <c r="A4401" t="inlineStr">
        <is>
          <t>A 61806-2021</t>
        </is>
      </c>
      <c r="B4401" s="1" t="n">
        <v>44498</v>
      </c>
      <c r="C4401" s="1" t="n">
        <v>45225</v>
      </c>
      <c r="D4401" t="inlineStr">
        <is>
          <t>JÄMTLANDS LÄN</t>
        </is>
      </c>
      <c r="E4401" t="inlineStr">
        <is>
          <t>ÅRE</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61375-2021</t>
        </is>
      </c>
      <c r="B4402" s="1" t="n">
        <v>44499</v>
      </c>
      <c r="C4402" s="1" t="n">
        <v>45225</v>
      </c>
      <c r="D4402" t="inlineStr">
        <is>
          <t>JÄMTLANDS LÄN</t>
        </is>
      </c>
      <c r="E4402" t="inlineStr">
        <is>
          <t>ÅRE</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61379-2021</t>
        </is>
      </c>
      <c r="B4403" s="1" t="n">
        <v>44500</v>
      </c>
      <c r="C4403" s="1" t="n">
        <v>45225</v>
      </c>
      <c r="D4403" t="inlineStr">
        <is>
          <t>JÄMTLANDS LÄN</t>
        </is>
      </c>
      <c r="E4403" t="inlineStr">
        <is>
          <t>HÄRJEDALEN</t>
        </is>
      </c>
      <c r="F4403" t="inlineStr">
        <is>
          <t>Bergvik skog väst AB</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61434-2021</t>
        </is>
      </c>
      <c r="B4404" s="1" t="n">
        <v>44500</v>
      </c>
      <c r="C4404" s="1" t="n">
        <v>45225</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61433-2021</t>
        </is>
      </c>
      <c r="B4405" s="1" t="n">
        <v>44500</v>
      </c>
      <c r="C4405" s="1" t="n">
        <v>45225</v>
      </c>
      <c r="D4405" t="inlineStr">
        <is>
          <t>JÄMTLANDS LÄN</t>
        </is>
      </c>
      <c r="E4405" t="inlineStr">
        <is>
          <t>STRÖMSUND</t>
        </is>
      </c>
      <c r="F4405" t="inlineStr">
        <is>
          <t>SCA</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61420-2021</t>
        </is>
      </c>
      <c r="B4406" s="1" t="n">
        <v>44500</v>
      </c>
      <c r="C4406" s="1" t="n">
        <v>45225</v>
      </c>
      <c r="D4406" t="inlineStr">
        <is>
          <t>JÄMTLANDS LÄN</t>
        </is>
      </c>
      <c r="E4406" t="inlineStr">
        <is>
          <t>STRÖMSUND</t>
        </is>
      </c>
      <c r="F4406" t="inlineStr">
        <is>
          <t>SCA</t>
        </is>
      </c>
      <c r="G4406" t="n">
        <v>10.2</v>
      </c>
      <c r="H4406" t="n">
        <v>0</v>
      </c>
      <c r="I4406" t="n">
        <v>0</v>
      </c>
      <c r="J4406" t="n">
        <v>0</v>
      </c>
      <c r="K4406" t="n">
        <v>0</v>
      </c>
      <c r="L4406" t="n">
        <v>0</v>
      </c>
      <c r="M4406" t="n">
        <v>0</v>
      </c>
      <c r="N4406" t="n">
        <v>0</v>
      </c>
      <c r="O4406" t="n">
        <v>0</v>
      </c>
      <c r="P4406" t="n">
        <v>0</v>
      </c>
      <c r="Q4406" t="n">
        <v>0</v>
      </c>
      <c r="R4406" s="2" t="inlineStr"/>
    </row>
    <row r="4407" ht="15" customHeight="1">
      <c r="A4407" t="inlineStr">
        <is>
          <t>A 61439-2021</t>
        </is>
      </c>
      <c r="B4407" s="1" t="n">
        <v>44500</v>
      </c>
      <c r="C4407" s="1" t="n">
        <v>45225</v>
      </c>
      <c r="D4407" t="inlineStr">
        <is>
          <t>JÄMTLANDS LÄN</t>
        </is>
      </c>
      <c r="E4407" t="inlineStr">
        <is>
          <t>STRÖMSUND</t>
        </is>
      </c>
      <c r="F4407" t="inlineStr">
        <is>
          <t>SCA</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61455-2021</t>
        </is>
      </c>
      <c r="B4408" s="1" t="n">
        <v>44500</v>
      </c>
      <c r="C4408" s="1" t="n">
        <v>45225</v>
      </c>
      <c r="D4408" t="inlineStr">
        <is>
          <t>JÄMTLANDS LÄN</t>
        </is>
      </c>
      <c r="E4408" t="inlineStr">
        <is>
          <t>STRÖMSUND</t>
        </is>
      </c>
      <c r="F4408" t="inlineStr">
        <is>
          <t>SCA</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61450-2021</t>
        </is>
      </c>
      <c r="B4409" s="1" t="n">
        <v>44500</v>
      </c>
      <c r="C4409" s="1" t="n">
        <v>45225</v>
      </c>
      <c r="D4409" t="inlineStr">
        <is>
          <t>JÄMTLANDS LÄN</t>
        </is>
      </c>
      <c r="E4409" t="inlineStr">
        <is>
          <t>STRÖMSUND</t>
        </is>
      </c>
      <c r="F4409" t="inlineStr">
        <is>
          <t>SCA</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61547-2021</t>
        </is>
      </c>
      <c r="B4410" s="1" t="n">
        <v>44501</v>
      </c>
      <c r="C4410" s="1" t="n">
        <v>45225</v>
      </c>
      <c r="D4410" t="inlineStr">
        <is>
          <t>JÄMTLANDS LÄN</t>
        </is>
      </c>
      <c r="E4410" t="inlineStr">
        <is>
          <t>HÄRJEDALEN</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61561-2021</t>
        </is>
      </c>
      <c r="B4411" s="1" t="n">
        <v>44501</v>
      </c>
      <c r="C4411" s="1" t="n">
        <v>45225</v>
      </c>
      <c r="D4411" t="inlineStr">
        <is>
          <t>JÄMTLANDS LÄN</t>
        </is>
      </c>
      <c r="E4411" t="inlineStr">
        <is>
          <t>HÄRJEDALEN</t>
        </is>
      </c>
      <c r="F4411" t="inlineStr">
        <is>
          <t>Bergvik skog väst AB</t>
        </is>
      </c>
      <c r="G4411" t="n">
        <v>16.2</v>
      </c>
      <c r="H4411" t="n">
        <v>0</v>
      </c>
      <c r="I4411" t="n">
        <v>0</v>
      </c>
      <c r="J4411" t="n">
        <v>0</v>
      </c>
      <c r="K4411" t="n">
        <v>0</v>
      </c>
      <c r="L4411" t="n">
        <v>0</v>
      </c>
      <c r="M4411" t="n">
        <v>0</v>
      </c>
      <c r="N4411" t="n">
        <v>0</v>
      </c>
      <c r="O4411" t="n">
        <v>0</v>
      </c>
      <c r="P4411" t="n">
        <v>0</v>
      </c>
      <c r="Q4411" t="n">
        <v>0</v>
      </c>
      <c r="R4411" s="2" t="inlineStr"/>
    </row>
    <row r="4412" ht="15" customHeight="1">
      <c r="A4412" t="inlineStr">
        <is>
          <t>A 61631-2021</t>
        </is>
      </c>
      <c r="B4412" s="1" t="n">
        <v>44501</v>
      </c>
      <c r="C4412" s="1" t="n">
        <v>45225</v>
      </c>
      <c r="D4412" t="inlineStr">
        <is>
          <t>JÄMTLANDS LÄN</t>
        </is>
      </c>
      <c r="E4412" t="inlineStr">
        <is>
          <t>ÖSTERSUND</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61731-2021</t>
        </is>
      </c>
      <c r="B4413" s="1" t="n">
        <v>44501</v>
      </c>
      <c r="C4413" s="1" t="n">
        <v>45225</v>
      </c>
      <c r="D4413" t="inlineStr">
        <is>
          <t>JÄMTLANDS LÄN</t>
        </is>
      </c>
      <c r="E4413" t="inlineStr">
        <is>
          <t>STRÖMSUND</t>
        </is>
      </c>
      <c r="F4413" t="inlineStr">
        <is>
          <t>Holmen skog AB</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62183-2021</t>
        </is>
      </c>
      <c r="B4414" s="1" t="n">
        <v>44502</v>
      </c>
      <c r="C4414" s="1" t="n">
        <v>45225</v>
      </c>
      <c r="D4414" t="inlineStr">
        <is>
          <t>JÄMTLANDS LÄN</t>
        </is>
      </c>
      <c r="E4414" t="inlineStr">
        <is>
          <t>ÅRE</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62201-2021</t>
        </is>
      </c>
      <c r="B4415" s="1" t="n">
        <v>44502</v>
      </c>
      <c r="C4415" s="1" t="n">
        <v>45225</v>
      </c>
      <c r="D4415" t="inlineStr">
        <is>
          <t>JÄMTLANDS LÄN</t>
        </is>
      </c>
      <c r="E4415" t="inlineStr">
        <is>
          <t>KROKOM</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62203-2021</t>
        </is>
      </c>
      <c r="B4416" s="1" t="n">
        <v>44502</v>
      </c>
      <c r="C4416" s="1" t="n">
        <v>45225</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62352-2021</t>
        </is>
      </c>
      <c r="B4417" s="1" t="n">
        <v>44502</v>
      </c>
      <c r="C4417" s="1" t="n">
        <v>45225</v>
      </c>
      <c r="D4417" t="inlineStr">
        <is>
          <t>JÄMTLANDS LÄN</t>
        </is>
      </c>
      <c r="E4417" t="inlineStr">
        <is>
          <t>ÅRE</t>
        </is>
      </c>
      <c r="F4417" t="inlineStr">
        <is>
          <t>Övriga statliga verk och myndigheter</t>
        </is>
      </c>
      <c r="G4417" t="n">
        <v>64.90000000000001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62270-2021</t>
        </is>
      </c>
      <c r="B4418" s="1" t="n">
        <v>44503</v>
      </c>
      <c r="C4418" s="1" t="n">
        <v>45225</v>
      </c>
      <c r="D4418" t="inlineStr">
        <is>
          <t>JÄMTLANDS LÄN</t>
        </is>
      </c>
      <c r="E4418" t="inlineStr">
        <is>
          <t>BRÄCKE</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62431-2021</t>
        </is>
      </c>
      <c r="B4419" s="1" t="n">
        <v>44503</v>
      </c>
      <c r="C4419" s="1" t="n">
        <v>45225</v>
      </c>
      <c r="D4419" t="inlineStr">
        <is>
          <t>JÄMTLANDS LÄN</t>
        </is>
      </c>
      <c r="E4419" t="inlineStr">
        <is>
          <t>STRÖMSUND</t>
        </is>
      </c>
      <c r="G4419" t="n">
        <v>6.8</v>
      </c>
      <c r="H4419" t="n">
        <v>0</v>
      </c>
      <c r="I4419" t="n">
        <v>0</v>
      </c>
      <c r="J4419" t="n">
        <v>0</v>
      </c>
      <c r="K4419" t="n">
        <v>0</v>
      </c>
      <c r="L4419" t="n">
        <v>0</v>
      </c>
      <c r="M4419" t="n">
        <v>0</v>
      </c>
      <c r="N4419" t="n">
        <v>0</v>
      </c>
      <c r="O4419" t="n">
        <v>0</v>
      </c>
      <c r="P4419" t="n">
        <v>0</v>
      </c>
      <c r="Q4419" t="n">
        <v>0</v>
      </c>
      <c r="R4419" s="2" t="inlineStr"/>
    </row>
    <row r="4420" ht="15" customHeight="1">
      <c r="A4420" t="inlineStr">
        <is>
          <t>A 62661-2021</t>
        </is>
      </c>
      <c r="B4420" s="1" t="n">
        <v>44503</v>
      </c>
      <c r="C4420" s="1" t="n">
        <v>45225</v>
      </c>
      <c r="D4420" t="inlineStr">
        <is>
          <t>JÄMTLANDS LÄN</t>
        </is>
      </c>
      <c r="E4420" t="inlineStr">
        <is>
          <t>BERG</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64760-2021</t>
        </is>
      </c>
      <c r="B4421" s="1" t="n">
        <v>44503</v>
      </c>
      <c r="C4421" s="1" t="n">
        <v>45225</v>
      </c>
      <c r="D4421" t="inlineStr">
        <is>
          <t>JÄMTLANDS LÄN</t>
        </is>
      </c>
      <c r="E4421" t="inlineStr">
        <is>
          <t>STRÖMSUND</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62249-2021</t>
        </is>
      </c>
      <c r="B4422" s="1" t="n">
        <v>44503</v>
      </c>
      <c r="C4422" s="1" t="n">
        <v>45225</v>
      </c>
      <c r="D4422" t="inlineStr">
        <is>
          <t>JÄMTLANDS LÄN</t>
        </is>
      </c>
      <c r="E4422" t="inlineStr">
        <is>
          <t>BRÄCKE</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64744-2021</t>
        </is>
      </c>
      <c r="B4423" s="1" t="n">
        <v>44503</v>
      </c>
      <c r="C4423" s="1" t="n">
        <v>45225</v>
      </c>
      <c r="D4423" t="inlineStr">
        <is>
          <t>JÄMTLANDS LÄN</t>
        </is>
      </c>
      <c r="E4423" t="inlineStr">
        <is>
          <t>STRÖMSUND</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62448-2021</t>
        </is>
      </c>
      <c r="B4424" s="1" t="n">
        <v>44503</v>
      </c>
      <c r="C4424" s="1" t="n">
        <v>45225</v>
      </c>
      <c r="D4424" t="inlineStr">
        <is>
          <t>JÄMTLANDS LÄN</t>
        </is>
      </c>
      <c r="E4424" t="inlineStr">
        <is>
          <t>STRÖMSUND</t>
        </is>
      </c>
      <c r="G4424" t="n">
        <v>13.4</v>
      </c>
      <c r="H4424" t="n">
        <v>0</v>
      </c>
      <c r="I4424" t="n">
        <v>0</v>
      </c>
      <c r="J4424" t="n">
        <v>0</v>
      </c>
      <c r="K4424" t="n">
        <v>0</v>
      </c>
      <c r="L4424" t="n">
        <v>0</v>
      </c>
      <c r="M4424" t="n">
        <v>0</v>
      </c>
      <c r="N4424" t="n">
        <v>0</v>
      </c>
      <c r="O4424" t="n">
        <v>0</v>
      </c>
      <c r="P4424" t="n">
        <v>0</v>
      </c>
      <c r="Q4424" t="n">
        <v>0</v>
      </c>
      <c r="R4424" s="2" t="inlineStr"/>
    </row>
    <row r="4425" ht="15" customHeight="1">
      <c r="A4425" t="inlineStr">
        <is>
          <t>A 62739-2021</t>
        </is>
      </c>
      <c r="B4425" s="1" t="n">
        <v>44504</v>
      </c>
      <c r="C4425" s="1" t="n">
        <v>45225</v>
      </c>
      <c r="D4425" t="inlineStr">
        <is>
          <t>JÄMTLANDS LÄN</t>
        </is>
      </c>
      <c r="E4425" t="inlineStr">
        <is>
          <t>KROKOM</t>
        </is>
      </c>
      <c r="G4425" t="n">
        <v>8.300000000000001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62954-2021</t>
        </is>
      </c>
      <c r="B4426" s="1" t="n">
        <v>44504</v>
      </c>
      <c r="C4426" s="1" t="n">
        <v>45225</v>
      </c>
      <c r="D4426" t="inlineStr">
        <is>
          <t>JÄMTLANDS LÄN</t>
        </is>
      </c>
      <c r="E4426" t="inlineStr">
        <is>
          <t>BRÄCKE</t>
        </is>
      </c>
      <c r="F4426" t="inlineStr">
        <is>
          <t>SCA</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62953-2021</t>
        </is>
      </c>
      <c r="B4427" s="1" t="n">
        <v>44504</v>
      </c>
      <c r="C4427" s="1" t="n">
        <v>45225</v>
      </c>
      <c r="D4427" t="inlineStr">
        <is>
          <t>JÄMTLANDS LÄN</t>
        </is>
      </c>
      <c r="E4427" t="inlineStr">
        <is>
          <t>BRÄCKE</t>
        </is>
      </c>
      <c r="F4427" t="inlineStr">
        <is>
          <t>SCA</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63226-2021</t>
        </is>
      </c>
      <c r="B4428" s="1" t="n">
        <v>44504</v>
      </c>
      <c r="C4428" s="1" t="n">
        <v>45225</v>
      </c>
      <c r="D4428" t="inlineStr">
        <is>
          <t>JÄMTLANDS LÄN</t>
        </is>
      </c>
      <c r="E4428" t="inlineStr">
        <is>
          <t>ÅRE</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63168-2021</t>
        </is>
      </c>
      <c r="B4429" s="1" t="n">
        <v>44505</v>
      </c>
      <c r="C4429" s="1" t="n">
        <v>45225</v>
      </c>
      <c r="D4429" t="inlineStr">
        <is>
          <t>JÄMTLANDS LÄN</t>
        </is>
      </c>
      <c r="E4429" t="inlineStr">
        <is>
          <t>RAGUNDA</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63169-2021</t>
        </is>
      </c>
      <c r="B4430" s="1" t="n">
        <v>44505</v>
      </c>
      <c r="C4430" s="1" t="n">
        <v>45225</v>
      </c>
      <c r="D4430" t="inlineStr">
        <is>
          <t>JÄMTLANDS LÄN</t>
        </is>
      </c>
      <c r="E4430" t="inlineStr">
        <is>
          <t>RAGUNDA</t>
        </is>
      </c>
      <c r="F4430" t="inlineStr">
        <is>
          <t>SCA</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63579-2021</t>
        </is>
      </c>
      <c r="B4431" s="1" t="n">
        <v>44508</v>
      </c>
      <c r="C4431" s="1" t="n">
        <v>45225</v>
      </c>
      <c r="D4431" t="inlineStr">
        <is>
          <t>JÄMTLANDS LÄN</t>
        </is>
      </c>
      <c r="E4431" t="inlineStr">
        <is>
          <t>BRÄCKE</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63774-2021</t>
        </is>
      </c>
      <c r="B4432" s="1" t="n">
        <v>44508</v>
      </c>
      <c r="C4432" s="1" t="n">
        <v>45225</v>
      </c>
      <c r="D4432" t="inlineStr">
        <is>
          <t>JÄMTLANDS LÄN</t>
        </is>
      </c>
      <c r="E4432" t="inlineStr">
        <is>
          <t>HÄRJEDALEN</t>
        </is>
      </c>
      <c r="F4432" t="inlineStr">
        <is>
          <t>Holmen skog AB</t>
        </is>
      </c>
      <c r="G4432" t="n">
        <v>14.8</v>
      </c>
      <c r="H4432" t="n">
        <v>0</v>
      </c>
      <c r="I4432" t="n">
        <v>0</v>
      </c>
      <c r="J4432" t="n">
        <v>0</v>
      </c>
      <c r="K4432" t="n">
        <v>0</v>
      </c>
      <c r="L4432" t="n">
        <v>0</v>
      </c>
      <c r="M4432" t="n">
        <v>0</v>
      </c>
      <c r="N4432" t="n">
        <v>0</v>
      </c>
      <c r="O4432" t="n">
        <v>0</v>
      </c>
      <c r="P4432" t="n">
        <v>0</v>
      </c>
      <c r="Q4432" t="n">
        <v>0</v>
      </c>
      <c r="R4432" s="2" t="inlineStr"/>
    </row>
    <row r="4433" ht="15" customHeight="1">
      <c r="A4433" t="inlineStr">
        <is>
          <t>A 63600-2021</t>
        </is>
      </c>
      <c r="B4433" s="1" t="n">
        <v>44508</v>
      </c>
      <c r="C4433" s="1" t="n">
        <v>45225</v>
      </c>
      <c r="D4433" t="inlineStr">
        <is>
          <t>JÄMTLANDS LÄN</t>
        </is>
      </c>
      <c r="E4433" t="inlineStr">
        <is>
          <t>BRÄCKE</t>
        </is>
      </c>
      <c r="F4433" t="inlineStr">
        <is>
          <t>SCA</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63988-2021</t>
        </is>
      </c>
      <c r="B4434" s="1" t="n">
        <v>44509</v>
      </c>
      <c r="C4434" s="1" t="n">
        <v>45225</v>
      </c>
      <c r="D4434" t="inlineStr">
        <is>
          <t>JÄMTLANDS LÄN</t>
        </is>
      </c>
      <c r="E4434" t="inlineStr">
        <is>
          <t>STRÖMSUND</t>
        </is>
      </c>
      <c r="F4434" t="inlineStr">
        <is>
          <t>SCA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64001-2021</t>
        </is>
      </c>
      <c r="B4435" s="1" t="n">
        <v>44509</v>
      </c>
      <c r="C4435" s="1" t="n">
        <v>45225</v>
      </c>
      <c r="D4435" t="inlineStr">
        <is>
          <t>JÄMTLANDS LÄN</t>
        </is>
      </c>
      <c r="E4435" t="inlineStr">
        <is>
          <t>STRÖMSUND</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63875-2021</t>
        </is>
      </c>
      <c r="B4436" s="1" t="n">
        <v>44509</v>
      </c>
      <c r="C4436" s="1" t="n">
        <v>45225</v>
      </c>
      <c r="D4436" t="inlineStr">
        <is>
          <t>JÄMTLANDS LÄN</t>
        </is>
      </c>
      <c r="E4436" t="inlineStr">
        <is>
          <t>STRÖMSUND</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63982-2021</t>
        </is>
      </c>
      <c r="B4437" s="1" t="n">
        <v>44509</v>
      </c>
      <c r="C4437" s="1" t="n">
        <v>45225</v>
      </c>
      <c r="D4437" t="inlineStr">
        <is>
          <t>JÄMTLANDS LÄN</t>
        </is>
      </c>
      <c r="E4437" t="inlineStr">
        <is>
          <t>STRÖMSUND</t>
        </is>
      </c>
      <c r="G4437" t="n">
        <v>9.4</v>
      </c>
      <c r="H4437" t="n">
        <v>0</v>
      </c>
      <c r="I4437" t="n">
        <v>0</v>
      </c>
      <c r="J4437" t="n">
        <v>0</v>
      </c>
      <c r="K4437" t="n">
        <v>0</v>
      </c>
      <c r="L4437" t="n">
        <v>0</v>
      </c>
      <c r="M4437" t="n">
        <v>0</v>
      </c>
      <c r="N4437" t="n">
        <v>0</v>
      </c>
      <c r="O4437" t="n">
        <v>0</v>
      </c>
      <c r="P4437" t="n">
        <v>0</v>
      </c>
      <c r="Q4437" t="n">
        <v>0</v>
      </c>
      <c r="R4437" s="2" t="inlineStr"/>
    </row>
    <row r="4438" ht="15" customHeight="1">
      <c r="A4438" t="inlineStr">
        <is>
          <t>A 63995-2021</t>
        </is>
      </c>
      <c r="B4438" s="1" t="n">
        <v>44509</v>
      </c>
      <c r="C4438" s="1" t="n">
        <v>45225</v>
      </c>
      <c r="D4438" t="inlineStr">
        <is>
          <t>JÄMTLANDS LÄN</t>
        </is>
      </c>
      <c r="E4438" t="inlineStr">
        <is>
          <t>BRÄCKE</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64200-2021</t>
        </is>
      </c>
      <c r="B4439" s="1" t="n">
        <v>44510</v>
      </c>
      <c r="C4439" s="1" t="n">
        <v>45225</v>
      </c>
      <c r="D4439" t="inlineStr">
        <is>
          <t>JÄMTLANDS LÄN</t>
        </is>
      </c>
      <c r="E4439" t="inlineStr">
        <is>
          <t>STRÖMSUND</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64219-2021</t>
        </is>
      </c>
      <c r="B4440" s="1" t="n">
        <v>44510</v>
      </c>
      <c r="C4440" s="1" t="n">
        <v>45225</v>
      </c>
      <c r="D4440" t="inlineStr">
        <is>
          <t>JÄMTLANDS LÄN</t>
        </is>
      </c>
      <c r="E4440" t="inlineStr">
        <is>
          <t>ÅRE</t>
        </is>
      </c>
      <c r="G4440" t="n">
        <v>5.1</v>
      </c>
      <c r="H4440" t="n">
        <v>0</v>
      </c>
      <c r="I4440" t="n">
        <v>0</v>
      </c>
      <c r="J4440" t="n">
        <v>0</v>
      </c>
      <c r="K4440" t="n">
        <v>0</v>
      </c>
      <c r="L4440" t="n">
        <v>0</v>
      </c>
      <c r="M4440" t="n">
        <v>0</v>
      </c>
      <c r="N4440" t="n">
        <v>0</v>
      </c>
      <c r="O4440" t="n">
        <v>0</v>
      </c>
      <c r="P4440" t="n">
        <v>0</v>
      </c>
      <c r="Q4440" t="n">
        <v>0</v>
      </c>
      <c r="R4440" s="2" t="inlineStr"/>
    </row>
    <row r="4441" ht="15" customHeight="1">
      <c r="A4441" t="inlineStr">
        <is>
          <t>A 64245-2021</t>
        </is>
      </c>
      <c r="B4441" s="1" t="n">
        <v>44510</v>
      </c>
      <c r="C4441" s="1" t="n">
        <v>45225</v>
      </c>
      <c r="D4441" t="inlineStr">
        <is>
          <t>JÄMTLANDS LÄN</t>
        </is>
      </c>
      <c r="E4441" t="inlineStr">
        <is>
          <t>ÅRE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64171-2021</t>
        </is>
      </c>
      <c r="B4442" s="1" t="n">
        <v>44510</v>
      </c>
      <c r="C4442" s="1" t="n">
        <v>45225</v>
      </c>
      <c r="D4442" t="inlineStr">
        <is>
          <t>JÄMTLANDS LÄN</t>
        </is>
      </c>
      <c r="E4442" t="inlineStr">
        <is>
          <t>KROKOM</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64291-2021</t>
        </is>
      </c>
      <c r="B4443" s="1" t="n">
        <v>44510</v>
      </c>
      <c r="C4443" s="1" t="n">
        <v>45225</v>
      </c>
      <c r="D4443" t="inlineStr">
        <is>
          <t>JÄMTLANDS LÄN</t>
        </is>
      </c>
      <c r="E4443" t="inlineStr">
        <is>
          <t>STRÖMSUND</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64309-2021</t>
        </is>
      </c>
      <c r="B4444" s="1" t="n">
        <v>44510</v>
      </c>
      <c r="C4444" s="1" t="n">
        <v>45225</v>
      </c>
      <c r="D4444" t="inlineStr">
        <is>
          <t>JÄMTLANDS LÄN</t>
        </is>
      </c>
      <c r="E4444" t="inlineStr">
        <is>
          <t>STRÖMSUND</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64186-2021</t>
        </is>
      </c>
      <c r="B4445" s="1" t="n">
        <v>44510</v>
      </c>
      <c r="C4445" s="1" t="n">
        <v>45225</v>
      </c>
      <c r="D4445" t="inlineStr">
        <is>
          <t>JÄMTLANDS LÄN</t>
        </is>
      </c>
      <c r="E4445" t="inlineStr">
        <is>
          <t>STRÖMSUND</t>
        </is>
      </c>
      <c r="G4445" t="n">
        <v>18.2</v>
      </c>
      <c r="H4445" t="n">
        <v>0</v>
      </c>
      <c r="I4445" t="n">
        <v>0</v>
      </c>
      <c r="J4445" t="n">
        <v>0</v>
      </c>
      <c r="K4445" t="n">
        <v>0</v>
      </c>
      <c r="L4445" t="n">
        <v>0</v>
      </c>
      <c r="M4445" t="n">
        <v>0</v>
      </c>
      <c r="N4445" t="n">
        <v>0</v>
      </c>
      <c r="O4445" t="n">
        <v>0</v>
      </c>
      <c r="P4445" t="n">
        <v>0</v>
      </c>
      <c r="Q4445" t="n">
        <v>0</v>
      </c>
      <c r="R4445" s="2" t="inlineStr"/>
    </row>
    <row r="4446" ht="15" customHeight="1">
      <c r="A4446" t="inlineStr">
        <is>
          <t>A 64237-2021</t>
        </is>
      </c>
      <c r="B4446" s="1" t="n">
        <v>44510</v>
      </c>
      <c r="C4446" s="1" t="n">
        <v>45225</v>
      </c>
      <c r="D4446" t="inlineStr">
        <is>
          <t>JÄMTLANDS LÄN</t>
        </is>
      </c>
      <c r="E4446" t="inlineStr">
        <is>
          <t>ÅRE</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64196-2021</t>
        </is>
      </c>
      <c r="B4447" s="1" t="n">
        <v>44510</v>
      </c>
      <c r="C4447" s="1" t="n">
        <v>45225</v>
      </c>
      <c r="D4447" t="inlineStr">
        <is>
          <t>JÄMTLANDS LÄN</t>
        </is>
      </c>
      <c r="E4447" t="inlineStr">
        <is>
          <t>ÅRE</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64660-2021</t>
        </is>
      </c>
      <c r="B4448" s="1" t="n">
        <v>44511</v>
      </c>
      <c r="C4448" s="1" t="n">
        <v>45225</v>
      </c>
      <c r="D4448" t="inlineStr">
        <is>
          <t>JÄMTLANDS LÄN</t>
        </is>
      </c>
      <c r="E4448" t="inlineStr">
        <is>
          <t>STRÖMSUND</t>
        </is>
      </c>
      <c r="F4448" t="inlineStr">
        <is>
          <t>SCA</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64505-2021</t>
        </is>
      </c>
      <c r="B4449" s="1" t="n">
        <v>44511</v>
      </c>
      <c r="C4449" s="1" t="n">
        <v>45225</v>
      </c>
      <c r="D4449" t="inlineStr">
        <is>
          <t>JÄMTLANDS LÄN</t>
        </is>
      </c>
      <c r="E4449" t="inlineStr">
        <is>
          <t>STRÖMSUND</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64511-2021</t>
        </is>
      </c>
      <c r="B4450" s="1" t="n">
        <v>44511</v>
      </c>
      <c r="C4450" s="1" t="n">
        <v>45225</v>
      </c>
      <c r="D4450" t="inlineStr">
        <is>
          <t>JÄMTLANDS LÄN</t>
        </is>
      </c>
      <c r="E4450" t="inlineStr">
        <is>
          <t>RAGUNDA</t>
        </is>
      </c>
      <c r="G4450" t="n">
        <v>19.4</v>
      </c>
      <c r="H4450" t="n">
        <v>0</v>
      </c>
      <c r="I4450" t="n">
        <v>0</v>
      </c>
      <c r="J4450" t="n">
        <v>0</v>
      </c>
      <c r="K4450" t="n">
        <v>0</v>
      </c>
      <c r="L4450" t="n">
        <v>0</v>
      </c>
      <c r="M4450" t="n">
        <v>0</v>
      </c>
      <c r="N4450" t="n">
        <v>0</v>
      </c>
      <c r="O4450" t="n">
        <v>0</v>
      </c>
      <c r="P4450" t="n">
        <v>0</v>
      </c>
      <c r="Q4450" t="n">
        <v>0</v>
      </c>
      <c r="R4450" s="2" t="inlineStr"/>
    </row>
    <row r="4451" ht="15" customHeight="1">
      <c r="A4451" t="inlineStr">
        <is>
          <t>A 64655-2021</t>
        </is>
      </c>
      <c r="B4451" s="1" t="n">
        <v>44511</v>
      </c>
      <c r="C4451" s="1" t="n">
        <v>45225</v>
      </c>
      <c r="D4451" t="inlineStr">
        <is>
          <t>JÄMTLANDS LÄN</t>
        </is>
      </c>
      <c r="E4451" t="inlineStr">
        <is>
          <t>STRÖMSUND</t>
        </is>
      </c>
      <c r="F4451" t="inlineStr">
        <is>
          <t>SCA</t>
        </is>
      </c>
      <c r="G4451" t="n">
        <v>10.2</v>
      </c>
      <c r="H4451" t="n">
        <v>0</v>
      </c>
      <c r="I4451" t="n">
        <v>0</v>
      </c>
      <c r="J4451" t="n">
        <v>0</v>
      </c>
      <c r="K4451" t="n">
        <v>0</v>
      </c>
      <c r="L4451" t="n">
        <v>0</v>
      </c>
      <c r="M4451" t="n">
        <v>0</v>
      </c>
      <c r="N4451" t="n">
        <v>0</v>
      </c>
      <c r="O4451" t="n">
        <v>0</v>
      </c>
      <c r="P4451" t="n">
        <v>0</v>
      </c>
      <c r="Q4451" t="n">
        <v>0</v>
      </c>
      <c r="R4451" s="2" t="inlineStr"/>
    </row>
    <row r="4452" ht="15" customHeight="1">
      <c r="A4452" t="inlineStr">
        <is>
          <t>A 64723-2021</t>
        </is>
      </c>
      <c r="B4452" s="1" t="n">
        <v>44512</v>
      </c>
      <c r="C4452" s="1" t="n">
        <v>45225</v>
      </c>
      <c r="D4452" t="inlineStr">
        <is>
          <t>JÄMTLANDS LÄN</t>
        </is>
      </c>
      <c r="E4452" t="inlineStr">
        <is>
          <t>STRÖMSUND</t>
        </is>
      </c>
      <c r="F4452" t="inlineStr">
        <is>
          <t>Holmen skog AB</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64913-2021</t>
        </is>
      </c>
      <c r="B4453" s="1" t="n">
        <v>44512</v>
      </c>
      <c r="C4453" s="1" t="n">
        <v>45225</v>
      </c>
      <c r="D4453" t="inlineStr">
        <is>
          <t>JÄMTLANDS LÄN</t>
        </is>
      </c>
      <c r="E4453" t="inlineStr">
        <is>
          <t>STRÖMSUND</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64966-2021</t>
        </is>
      </c>
      <c r="B4454" s="1" t="n">
        <v>44512</v>
      </c>
      <c r="C4454" s="1" t="n">
        <v>45225</v>
      </c>
      <c r="D4454" t="inlineStr">
        <is>
          <t>JÄMTLANDS LÄN</t>
        </is>
      </c>
      <c r="E4454" t="inlineStr">
        <is>
          <t>KROKOM</t>
        </is>
      </c>
      <c r="F4454" t="inlineStr">
        <is>
          <t>SCA</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65017-2021</t>
        </is>
      </c>
      <c r="B4455" s="1" t="n">
        <v>44512</v>
      </c>
      <c r="C4455" s="1" t="n">
        <v>45225</v>
      </c>
      <c r="D4455" t="inlineStr">
        <is>
          <t>JÄMTLANDS LÄN</t>
        </is>
      </c>
      <c r="E4455" t="inlineStr">
        <is>
          <t>RAGUNDA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64709-2021</t>
        </is>
      </c>
      <c r="B4456" s="1" t="n">
        <v>44512</v>
      </c>
      <c r="C4456" s="1" t="n">
        <v>45225</v>
      </c>
      <c r="D4456" t="inlineStr">
        <is>
          <t>JÄMTLANDS LÄN</t>
        </is>
      </c>
      <c r="E4456" t="inlineStr">
        <is>
          <t>BERG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65428-2021</t>
        </is>
      </c>
      <c r="B4457" s="1" t="n">
        <v>44515</v>
      </c>
      <c r="C4457" s="1" t="n">
        <v>45225</v>
      </c>
      <c r="D4457" t="inlineStr">
        <is>
          <t>JÄMTLANDS LÄN</t>
        </is>
      </c>
      <c r="E4457" t="inlineStr">
        <is>
          <t>ÖSTERSUND</t>
        </is>
      </c>
      <c r="F4457" t="inlineStr">
        <is>
          <t>SCA</t>
        </is>
      </c>
      <c r="G4457" t="n">
        <v>8.800000000000001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65239-2021</t>
        </is>
      </c>
      <c r="B4458" s="1" t="n">
        <v>44515</v>
      </c>
      <c r="C4458" s="1" t="n">
        <v>45225</v>
      </c>
      <c r="D4458" t="inlineStr">
        <is>
          <t>JÄMTLANDS LÄN</t>
        </is>
      </c>
      <c r="E4458" t="inlineStr">
        <is>
          <t>ÅRE</t>
        </is>
      </c>
      <c r="G4458" t="n">
        <v>0</v>
      </c>
      <c r="H4458" t="n">
        <v>0</v>
      </c>
      <c r="I4458" t="n">
        <v>0</v>
      </c>
      <c r="J4458" t="n">
        <v>0</v>
      </c>
      <c r="K4458" t="n">
        <v>0</v>
      </c>
      <c r="L4458" t="n">
        <v>0</v>
      </c>
      <c r="M4458" t="n">
        <v>0</v>
      </c>
      <c r="N4458" t="n">
        <v>0</v>
      </c>
      <c r="O4458" t="n">
        <v>0</v>
      </c>
      <c r="P4458" t="n">
        <v>0</v>
      </c>
      <c r="Q4458" t="n">
        <v>0</v>
      </c>
      <c r="R4458" s="2" t="inlineStr"/>
    </row>
    <row r="4459" ht="15" customHeight="1">
      <c r="A4459" t="inlineStr">
        <is>
          <t>A 65415-2021</t>
        </is>
      </c>
      <c r="B4459" s="1" t="n">
        <v>44515</v>
      </c>
      <c r="C4459" s="1" t="n">
        <v>45225</v>
      </c>
      <c r="D4459" t="inlineStr">
        <is>
          <t>JÄMTLANDS LÄN</t>
        </is>
      </c>
      <c r="E4459" t="inlineStr">
        <is>
          <t>ÅRE</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65508-2021</t>
        </is>
      </c>
      <c r="B4460" s="1" t="n">
        <v>44516</v>
      </c>
      <c r="C4460" s="1" t="n">
        <v>45225</v>
      </c>
      <c r="D4460" t="inlineStr">
        <is>
          <t>JÄMTLANDS LÄN</t>
        </is>
      </c>
      <c r="E4460" t="inlineStr">
        <is>
          <t>KROKOM</t>
        </is>
      </c>
      <c r="G4460" t="n">
        <v>0.3</v>
      </c>
      <c r="H4460" t="n">
        <v>0</v>
      </c>
      <c r="I4460" t="n">
        <v>0</v>
      </c>
      <c r="J4460" t="n">
        <v>0</v>
      </c>
      <c r="K4460" t="n">
        <v>0</v>
      </c>
      <c r="L4460" t="n">
        <v>0</v>
      </c>
      <c r="M4460" t="n">
        <v>0</v>
      </c>
      <c r="N4460" t="n">
        <v>0</v>
      </c>
      <c r="O4460" t="n">
        <v>0</v>
      </c>
      <c r="P4460" t="n">
        <v>0</v>
      </c>
      <c r="Q4460" t="n">
        <v>0</v>
      </c>
      <c r="R4460" s="2" t="inlineStr"/>
    </row>
    <row r="4461" ht="15" customHeight="1">
      <c r="A4461" t="inlineStr">
        <is>
          <t>A 65776-2021</t>
        </is>
      </c>
      <c r="B4461" s="1" t="n">
        <v>44516</v>
      </c>
      <c r="C4461" s="1" t="n">
        <v>45225</v>
      </c>
      <c r="D4461" t="inlineStr">
        <is>
          <t>JÄMTLANDS LÄN</t>
        </is>
      </c>
      <c r="E4461" t="inlineStr">
        <is>
          <t>STRÖMSUND</t>
        </is>
      </c>
      <c r="F4461" t="inlineStr">
        <is>
          <t>SCA</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65866-2021</t>
        </is>
      </c>
      <c r="B4462" s="1" t="n">
        <v>44516</v>
      </c>
      <c r="C4462" s="1" t="n">
        <v>45225</v>
      </c>
      <c r="D4462" t="inlineStr">
        <is>
          <t>JÄMTLANDS LÄN</t>
        </is>
      </c>
      <c r="E4462" t="inlineStr">
        <is>
          <t>ÖSTERSUND</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65782-2021</t>
        </is>
      </c>
      <c r="B4463" s="1" t="n">
        <v>44516</v>
      </c>
      <c r="C4463" s="1" t="n">
        <v>45225</v>
      </c>
      <c r="D4463" t="inlineStr">
        <is>
          <t>JÄMTLANDS LÄN</t>
        </is>
      </c>
      <c r="E4463" t="inlineStr">
        <is>
          <t>ÅRE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66147-2021</t>
        </is>
      </c>
      <c r="B4464" s="1" t="n">
        <v>44517</v>
      </c>
      <c r="C4464" s="1" t="n">
        <v>45225</v>
      </c>
      <c r="D4464" t="inlineStr">
        <is>
          <t>JÄMTLANDS LÄN</t>
        </is>
      </c>
      <c r="E4464" t="inlineStr">
        <is>
          <t>RAGUNDA</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66059-2021</t>
        </is>
      </c>
      <c r="B4465" s="1" t="n">
        <v>44517</v>
      </c>
      <c r="C4465" s="1" t="n">
        <v>45225</v>
      </c>
      <c r="D4465" t="inlineStr">
        <is>
          <t>JÄMTLANDS LÄN</t>
        </is>
      </c>
      <c r="E4465" t="inlineStr">
        <is>
          <t>RAGUNDA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66177-2021</t>
        </is>
      </c>
      <c r="B4466" s="1" t="n">
        <v>44517</v>
      </c>
      <c r="C4466" s="1" t="n">
        <v>45225</v>
      </c>
      <c r="D4466" t="inlineStr">
        <is>
          <t>JÄMTLANDS LÄN</t>
        </is>
      </c>
      <c r="E4466" t="inlineStr">
        <is>
          <t>BRÄCKE</t>
        </is>
      </c>
      <c r="G4466" t="n">
        <v>24.8</v>
      </c>
      <c r="H4466" t="n">
        <v>0</v>
      </c>
      <c r="I4466" t="n">
        <v>0</v>
      </c>
      <c r="J4466" t="n">
        <v>0</v>
      </c>
      <c r="K4466" t="n">
        <v>0</v>
      </c>
      <c r="L4466" t="n">
        <v>0</v>
      </c>
      <c r="M4466" t="n">
        <v>0</v>
      </c>
      <c r="N4466" t="n">
        <v>0</v>
      </c>
      <c r="O4466" t="n">
        <v>0</v>
      </c>
      <c r="P4466" t="n">
        <v>0</v>
      </c>
      <c r="Q4466" t="n">
        <v>0</v>
      </c>
      <c r="R4466" s="2" t="inlineStr"/>
    </row>
    <row r="4467" ht="15" customHeight="1">
      <c r="A4467" t="inlineStr">
        <is>
          <t>A 66285-2021</t>
        </is>
      </c>
      <c r="B4467" s="1" t="n">
        <v>44518</v>
      </c>
      <c r="C4467" s="1" t="n">
        <v>45225</v>
      </c>
      <c r="D4467" t="inlineStr">
        <is>
          <t>JÄMTLANDS LÄN</t>
        </is>
      </c>
      <c r="E4467" t="inlineStr">
        <is>
          <t>BRÄCKE</t>
        </is>
      </c>
      <c r="G4467" t="n">
        <v>11.9</v>
      </c>
      <c r="H4467" t="n">
        <v>0</v>
      </c>
      <c r="I4467" t="n">
        <v>0</v>
      </c>
      <c r="J4467" t="n">
        <v>0</v>
      </c>
      <c r="K4467" t="n">
        <v>0</v>
      </c>
      <c r="L4467" t="n">
        <v>0</v>
      </c>
      <c r="M4467" t="n">
        <v>0</v>
      </c>
      <c r="N4467" t="n">
        <v>0</v>
      </c>
      <c r="O4467" t="n">
        <v>0</v>
      </c>
      <c r="P4467" t="n">
        <v>0</v>
      </c>
      <c r="Q4467" t="n">
        <v>0</v>
      </c>
      <c r="R4467" s="2" t="inlineStr"/>
    </row>
    <row r="4468" ht="15" customHeight="1">
      <c r="A4468" t="inlineStr">
        <is>
          <t>A 66475-2021</t>
        </is>
      </c>
      <c r="B4468" s="1" t="n">
        <v>44518</v>
      </c>
      <c r="C4468" s="1" t="n">
        <v>45225</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66485-2021</t>
        </is>
      </c>
      <c r="B4469" s="1" t="n">
        <v>44518</v>
      </c>
      <c r="C4469" s="1" t="n">
        <v>45225</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66487-2021</t>
        </is>
      </c>
      <c r="B4470" s="1" t="n">
        <v>44518</v>
      </c>
      <c r="C4470" s="1" t="n">
        <v>45225</v>
      </c>
      <c r="D4470" t="inlineStr">
        <is>
          <t>JÄMTLANDS LÄN</t>
        </is>
      </c>
      <c r="E4470" t="inlineStr">
        <is>
          <t>STRÖMSUND</t>
        </is>
      </c>
      <c r="F4470" t="inlineStr">
        <is>
          <t>SCA</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66471-2021</t>
        </is>
      </c>
      <c r="B4471" s="1" t="n">
        <v>44518</v>
      </c>
      <c r="C4471" s="1" t="n">
        <v>45225</v>
      </c>
      <c r="D4471" t="inlineStr">
        <is>
          <t>JÄMTLANDS LÄN</t>
        </is>
      </c>
      <c r="E4471" t="inlineStr">
        <is>
          <t>RAGUNDA</t>
        </is>
      </c>
      <c r="G4471" t="n">
        <v>13.4</v>
      </c>
      <c r="H4471" t="n">
        <v>0</v>
      </c>
      <c r="I4471" t="n">
        <v>0</v>
      </c>
      <c r="J4471" t="n">
        <v>0</v>
      </c>
      <c r="K4471" t="n">
        <v>0</v>
      </c>
      <c r="L4471" t="n">
        <v>0</v>
      </c>
      <c r="M4471" t="n">
        <v>0</v>
      </c>
      <c r="N4471" t="n">
        <v>0</v>
      </c>
      <c r="O4471" t="n">
        <v>0</v>
      </c>
      <c r="P4471" t="n">
        <v>0</v>
      </c>
      <c r="Q4471" t="n">
        <v>0</v>
      </c>
      <c r="R4471" s="2" t="inlineStr"/>
    </row>
    <row r="4472" ht="15" customHeight="1">
      <c r="A4472" t="inlineStr">
        <is>
          <t>A 66489-2021</t>
        </is>
      </c>
      <c r="B4472" s="1" t="n">
        <v>44518</v>
      </c>
      <c r="C4472" s="1" t="n">
        <v>45225</v>
      </c>
      <c r="D4472" t="inlineStr">
        <is>
          <t>JÄMTLANDS LÄN</t>
        </is>
      </c>
      <c r="E4472" t="inlineStr">
        <is>
          <t>RAGUNDA</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66486-2021</t>
        </is>
      </c>
      <c r="B4473" s="1" t="n">
        <v>44518</v>
      </c>
      <c r="C4473" s="1" t="n">
        <v>45225</v>
      </c>
      <c r="D4473" t="inlineStr">
        <is>
          <t>JÄMTLANDS LÄN</t>
        </is>
      </c>
      <c r="E4473" t="inlineStr">
        <is>
          <t>STRÖMSUND</t>
        </is>
      </c>
      <c r="F4473" t="inlineStr">
        <is>
          <t>SCA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66784-2021</t>
        </is>
      </c>
      <c r="B4474" s="1" t="n">
        <v>44519</v>
      </c>
      <c r="C4474" s="1" t="n">
        <v>45225</v>
      </c>
      <c r="D4474" t="inlineStr">
        <is>
          <t>JÄMTLANDS LÄN</t>
        </is>
      </c>
      <c r="E4474" t="inlineStr">
        <is>
          <t>STRÖMSUND</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66742-2021</t>
        </is>
      </c>
      <c r="B4475" s="1" t="n">
        <v>44520</v>
      </c>
      <c r="C4475" s="1" t="n">
        <v>45225</v>
      </c>
      <c r="D4475" t="inlineStr">
        <is>
          <t>JÄMTLANDS LÄN</t>
        </is>
      </c>
      <c r="E4475" t="inlineStr">
        <is>
          <t>STRÖMSUND</t>
        </is>
      </c>
      <c r="F4475" t="inlineStr">
        <is>
          <t>SCA</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66940-2021</t>
        </is>
      </c>
      <c r="B4476" s="1" t="n">
        <v>44522</v>
      </c>
      <c r="C4476" s="1" t="n">
        <v>45225</v>
      </c>
      <c r="D4476" t="inlineStr">
        <is>
          <t>JÄMTLANDS LÄN</t>
        </is>
      </c>
      <c r="E4476" t="inlineStr">
        <is>
          <t>ÖSTERSUND</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67097-2021</t>
        </is>
      </c>
      <c r="B4477" s="1" t="n">
        <v>44522</v>
      </c>
      <c r="C4477" s="1" t="n">
        <v>45225</v>
      </c>
      <c r="D4477" t="inlineStr">
        <is>
          <t>JÄMTLANDS LÄN</t>
        </is>
      </c>
      <c r="E4477" t="inlineStr">
        <is>
          <t>STRÖMSUND</t>
        </is>
      </c>
      <c r="F4477" t="inlineStr">
        <is>
          <t>SCA</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67096-2021</t>
        </is>
      </c>
      <c r="B4478" s="1" t="n">
        <v>44522</v>
      </c>
      <c r="C4478" s="1" t="n">
        <v>45225</v>
      </c>
      <c r="D4478" t="inlineStr">
        <is>
          <t>JÄMTLANDS LÄN</t>
        </is>
      </c>
      <c r="E4478" t="inlineStr">
        <is>
          <t>STRÖMSUND</t>
        </is>
      </c>
      <c r="F4478" t="inlineStr">
        <is>
          <t>SCA</t>
        </is>
      </c>
      <c r="G4478" t="n">
        <v>9.300000000000001</v>
      </c>
      <c r="H4478" t="n">
        <v>0</v>
      </c>
      <c r="I4478" t="n">
        <v>0</v>
      </c>
      <c r="J4478" t="n">
        <v>0</v>
      </c>
      <c r="K4478" t="n">
        <v>0</v>
      </c>
      <c r="L4478" t="n">
        <v>0</v>
      </c>
      <c r="M4478" t="n">
        <v>0</v>
      </c>
      <c r="N4478" t="n">
        <v>0</v>
      </c>
      <c r="O4478" t="n">
        <v>0</v>
      </c>
      <c r="P4478" t="n">
        <v>0</v>
      </c>
      <c r="Q4478" t="n">
        <v>0</v>
      </c>
      <c r="R4478" s="2" t="inlineStr"/>
    </row>
    <row r="4479" ht="15" customHeight="1">
      <c r="A4479" t="inlineStr">
        <is>
          <t>A 67541-2021</t>
        </is>
      </c>
      <c r="B4479" s="1" t="n">
        <v>44524</v>
      </c>
      <c r="C4479" s="1" t="n">
        <v>45225</v>
      </c>
      <c r="D4479" t="inlineStr">
        <is>
          <t>JÄMTLANDS LÄN</t>
        </is>
      </c>
      <c r="E4479" t="inlineStr">
        <is>
          <t>ÅRE</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67738-2021</t>
        </is>
      </c>
      <c r="B4480" s="1" t="n">
        <v>44524</v>
      </c>
      <c r="C4480" s="1" t="n">
        <v>45225</v>
      </c>
      <c r="D4480" t="inlineStr">
        <is>
          <t>JÄMTLANDS LÄN</t>
        </is>
      </c>
      <c r="E4480" t="inlineStr">
        <is>
          <t>KROKOM</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67488-2021</t>
        </is>
      </c>
      <c r="B4481" s="1" t="n">
        <v>44524</v>
      </c>
      <c r="C4481" s="1" t="n">
        <v>45225</v>
      </c>
      <c r="D4481" t="inlineStr">
        <is>
          <t>JÄMTLANDS LÄN</t>
        </is>
      </c>
      <c r="E4481" t="inlineStr">
        <is>
          <t>KROKOM</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67740-2021</t>
        </is>
      </c>
      <c r="B4482" s="1" t="n">
        <v>44524</v>
      </c>
      <c r="C4482" s="1" t="n">
        <v>45225</v>
      </c>
      <c r="D4482" t="inlineStr">
        <is>
          <t>JÄMTLANDS LÄN</t>
        </is>
      </c>
      <c r="E4482" t="inlineStr">
        <is>
          <t>KROKOM</t>
        </is>
      </c>
      <c r="G4482" t="n">
        <v>12.3</v>
      </c>
      <c r="H4482" t="n">
        <v>0</v>
      </c>
      <c r="I4482" t="n">
        <v>0</v>
      </c>
      <c r="J4482" t="n">
        <v>0</v>
      </c>
      <c r="K4482" t="n">
        <v>0</v>
      </c>
      <c r="L4482" t="n">
        <v>0</v>
      </c>
      <c r="M4482" t="n">
        <v>0</v>
      </c>
      <c r="N4482" t="n">
        <v>0</v>
      </c>
      <c r="O4482" t="n">
        <v>0</v>
      </c>
      <c r="P4482" t="n">
        <v>0</v>
      </c>
      <c r="Q4482" t="n">
        <v>0</v>
      </c>
      <c r="R4482" s="2" t="inlineStr"/>
    </row>
    <row r="4483" ht="15" customHeight="1">
      <c r="A4483" t="inlineStr">
        <is>
          <t>A 67797-2021</t>
        </is>
      </c>
      <c r="B4483" s="1" t="n">
        <v>44524</v>
      </c>
      <c r="C4483" s="1" t="n">
        <v>45225</v>
      </c>
      <c r="D4483" t="inlineStr">
        <is>
          <t>JÄMTLANDS LÄN</t>
        </is>
      </c>
      <c r="E4483" t="inlineStr">
        <is>
          <t>KROKOM</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67903-2021</t>
        </is>
      </c>
      <c r="B4484" s="1" t="n">
        <v>44525</v>
      </c>
      <c r="C4484" s="1" t="n">
        <v>45225</v>
      </c>
      <c r="D4484" t="inlineStr">
        <is>
          <t>JÄMTLANDS LÄN</t>
        </is>
      </c>
      <c r="E4484" t="inlineStr">
        <is>
          <t>STRÖMSUND</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68047-2021</t>
        </is>
      </c>
      <c r="B4485" s="1" t="n">
        <v>44525</v>
      </c>
      <c r="C4485" s="1" t="n">
        <v>45225</v>
      </c>
      <c r="D4485" t="inlineStr">
        <is>
          <t>JÄMTLANDS LÄN</t>
        </is>
      </c>
      <c r="E4485" t="inlineStr">
        <is>
          <t>KROKOM</t>
        </is>
      </c>
      <c r="F4485" t="inlineStr">
        <is>
          <t>SCA</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68060-2021</t>
        </is>
      </c>
      <c r="B4486" s="1" t="n">
        <v>44525</v>
      </c>
      <c r="C4486" s="1" t="n">
        <v>45225</v>
      </c>
      <c r="D4486" t="inlineStr">
        <is>
          <t>JÄMTLANDS LÄN</t>
        </is>
      </c>
      <c r="E4486" t="inlineStr">
        <is>
          <t>STRÖMSUND</t>
        </is>
      </c>
      <c r="F4486" t="inlineStr">
        <is>
          <t>SCA</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67722-2021</t>
        </is>
      </c>
      <c r="B4487" s="1" t="n">
        <v>44525</v>
      </c>
      <c r="C4487" s="1" t="n">
        <v>45225</v>
      </c>
      <c r="D4487" t="inlineStr">
        <is>
          <t>JÄMTLANDS LÄN</t>
        </is>
      </c>
      <c r="E4487" t="inlineStr">
        <is>
          <t>KROKOM</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67906-2021</t>
        </is>
      </c>
      <c r="B4488" s="1" t="n">
        <v>44525</v>
      </c>
      <c r="C4488" s="1" t="n">
        <v>45225</v>
      </c>
      <c r="D4488" t="inlineStr">
        <is>
          <t>JÄMTLANDS LÄN</t>
        </is>
      </c>
      <c r="E4488" t="inlineStr">
        <is>
          <t>STRÖMSUND</t>
        </is>
      </c>
      <c r="G4488" t="n">
        <v>6.7</v>
      </c>
      <c r="H4488" t="n">
        <v>0</v>
      </c>
      <c r="I4488" t="n">
        <v>0</v>
      </c>
      <c r="J4488" t="n">
        <v>0</v>
      </c>
      <c r="K4488" t="n">
        <v>0</v>
      </c>
      <c r="L4488" t="n">
        <v>0</v>
      </c>
      <c r="M4488" t="n">
        <v>0</v>
      </c>
      <c r="N4488" t="n">
        <v>0</v>
      </c>
      <c r="O4488" t="n">
        <v>0</v>
      </c>
      <c r="P4488" t="n">
        <v>0</v>
      </c>
      <c r="Q4488" t="n">
        <v>0</v>
      </c>
      <c r="R4488" s="2" t="inlineStr"/>
    </row>
    <row r="4489" ht="15" customHeight="1">
      <c r="A4489" t="inlineStr">
        <is>
          <t>A 68048-2021</t>
        </is>
      </c>
      <c r="B4489" s="1" t="n">
        <v>44525</v>
      </c>
      <c r="C4489" s="1" t="n">
        <v>45225</v>
      </c>
      <c r="D4489" t="inlineStr">
        <is>
          <t>JÄMTLANDS LÄN</t>
        </is>
      </c>
      <c r="E4489" t="inlineStr">
        <is>
          <t>KROKOM</t>
        </is>
      </c>
      <c r="F4489" t="inlineStr">
        <is>
          <t>SCA</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68686-2021</t>
        </is>
      </c>
      <c r="B4490" s="1" t="n">
        <v>44526</v>
      </c>
      <c r="C4490" s="1" t="n">
        <v>45225</v>
      </c>
      <c r="D4490" t="inlineStr">
        <is>
          <t>JÄMTLANDS LÄN</t>
        </is>
      </c>
      <c r="E4490" t="inlineStr">
        <is>
          <t>KROKOM</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68319-2021</t>
        </is>
      </c>
      <c r="B4491" s="1" t="n">
        <v>44526</v>
      </c>
      <c r="C4491" s="1" t="n">
        <v>45225</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68901-2021</t>
        </is>
      </c>
      <c r="B4492" s="1" t="n">
        <v>44526</v>
      </c>
      <c r="C4492" s="1" t="n">
        <v>45225</v>
      </c>
      <c r="D4492" t="inlineStr">
        <is>
          <t>JÄMTLANDS LÄN</t>
        </is>
      </c>
      <c r="E4492" t="inlineStr">
        <is>
          <t>BRÄCKE</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68769-2021</t>
        </is>
      </c>
      <c r="B4493" s="1" t="n">
        <v>44529</v>
      </c>
      <c r="C4493" s="1" t="n">
        <v>45225</v>
      </c>
      <c r="D4493" t="inlineStr">
        <is>
          <t>JÄMTLANDS LÄN</t>
        </is>
      </c>
      <c r="E4493" t="inlineStr">
        <is>
          <t>BRÄCKE</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69170-2021</t>
        </is>
      </c>
      <c r="B4494" s="1" t="n">
        <v>44529</v>
      </c>
      <c r="C4494" s="1" t="n">
        <v>45225</v>
      </c>
      <c r="D4494" t="inlineStr">
        <is>
          <t>JÄMTLANDS LÄN</t>
        </is>
      </c>
      <c r="E4494" t="inlineStr">
        <is>
          <t>ÅRE</t>
        </is>
      </c>
      <c r="G4494" t="n">
        <v>114.4</v>
      </c>
      <c r="H4494" t="n">
        <v>0</v>
      </c>
      <c r="I4494" t="n">
        <v>0</v>
      </c>
      <c r="J4494" t="n">
        <v>0</v>
      </c>
      <c r="K4494" t="n">
        <v>0</v>
      </c>
      <c r="L4494" t="n">
        <v>0</v>
      </c>
      <c r="M4494" t="n">
        <v>0</v>
      </c>
      <c r="N4494" t="n">
        <v>0</v>
      </c>
      <c r="O4494" t="n">
        <v>0</v>
      </c>
      <c r="P4494" t="n">
        <v>0</v>
      </c>
      <c r="Q4494" t="n">
        <v>0</v>
      </c>
      <c r="R4494" s="2" t="inlineStr"/>
    </row>
    <row r="4495" ht="15" customHeight="1">
      <c r="A4495" t="inlineStr">
        <is>
          <t>A 68441-2021</t>
        </is>
      </c>
      <c r="B4495" s="1" t="n">
        <v>44529</v>
      </c>
      <c r="C4495" s="1" t="n">
        <v>45225</v>
      </c>
      <c r="D4495" t="inlineStr">
        <is>
          <t>JÄMTLANDS LÄN</t>
        </is>
      </c>
      <c r="E4495" t="inlineStr">
        <is>
          <t>BERG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68483-2021</t>
        </is>
      </c>
      <c r="B4496" s="1" t="n">
        <v>44529</v>
      </c>
      <c r="C4496" s="1" t="n">
        <v>45225</v>
      </c>
      <c r="D4496" t="inlineStr">
        <is>
          <t>JÄMTLANDS LÄN</t>
        </is>
      </c>
      <c r="E4496" t="inlineStr">
        <is>
          <t>BERG</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68468-2021</t>
        </is>
      </c>
      <c r="B4497" s="1" t="n">
        <v>44529</v>
      </c>
      <c r="C4497" s="1" t="n">
        <v>45225</v>
      </c>
      <c r="D4497" t="inlineStr">
        <is>
          <t>JÄMTLANDS LÄN</t>
        </is>
      </c>
      <c r="E4497" t="inlineStr">
        <is>
          <t>BERG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68675-2021</t>
        </is>
      </c>
      <c r="B4498" s="1" t="n">
        <v>44529</v>
      </c>
      <c r="C4498" s="1" t="n">
        <v>45225</v>
      </c>
      <c r="D4498" t="inlineStr">
        <is>
          <t>JÄMTLANDS LÄN</t>
        </is>
      </c>
      <c r="E4498" t="inlineStr">
        <is>
          <t>STRÖMSUND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69190-2021</t>
        </is>
      </c>
      <c r="B4499" s="1" t="n">
        <v>44529</v>
      </c>
      <c r="C4499" s="1" t="n">
        <v>45225</v>
      </c>
      <c r="D4499" t="inlineStr">
        <is>
          <t>JÄMTLANDS LÄN</t>
        </is>
      </c>
      <c r="E4499" t="inlineStr">
        <is>
          <t>ÖSTERSUND</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68450-2021</t>
        </is>
      </c>
      <c r="B4500" s="1" t="n">
        <v>44529</v>
      </c>
      <c r="C4500" s="1" t="n">
        <v>45225</v>
      </c>
      <c r="D4500" t="inlineStr">
        <is>
          <t>JÄMTLANDS LÄN</t>
        </is>
      </c>
      <c r="E4500" t="inlineStr">
        <is>
          <t>BERG</t>
        </is>
      </c>
      <c r="G4500" t="n">
        <v>7.3</v>
      </c>
      <c r="H4500" t="n">
        <v>0</v>
      </c>
      <c r="I4500" t="n">
        <v>0</v>
      </c>
      <c r="J4500" t="n">
        <v>0</v>
      </c>
      <c r="K4500" t="n">
        <v>0</v>
      </c>
      <c r="L4500" t="n">
        <v>0</v>
      </c>
      <c r="M4500" t="n">
        <v>0</v>
      </c>
      <c r="N4500" t="n">
        <v>0</v>
      </c>
      <c r="O4500" t="n">
        <v>0</v>
      </c>
      <c r="P4500" t="n">
        <v>0</v>
      </c>
      <c r="Q4500" t="n">
        <v>0</v>
      </c>
      <c r="R4500" s="2" t="inlineStr"/>
    </row>
    <row r="4501" ht="15" customHeight="1">
      <c r="A4501" t="inlineStr">
        <is>
          <t>A 68763-2021</t>
        </is>
      </c>
      <c r="B4501" s="1" t="n">
        <v>44529</v>
      </c>
      <c r="C4501" s="1" t="n">
        <v>45225</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68854-2021</t>
        </is>
      </c>
      <c r="B4502" s="1" t="n">
        <v>44530</v>
      </c>
      <c r="C4502" s="1" t="n">
        <v>45225</v>
      </c>
      <c r="D4502" t="inlineStr">
        <is>
          <t>JÄMTLANDS LÄN</t>
        </is>
      </c>
      <c r="E4502" t="inlineStr">
        <is>
          <t>BERG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69132-2021</t>
        </is>
      </c>
      <c r="B4503" s="1" t="n">
        <v>44530</v>
      </c>
      <c r="C4503" s="1" t="n">
        <v>45225</v>
      </c>
      <c r="D4503" t="inlineStr">
        <is>
          <t>JÄMTLANDS LÄN</t>
        </is>
      </c>
      <c r="E4503" t="inlineStr">
        <is>
          <t>STRÖMSUND</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69144-2021</t>
        </is>
      </c>
      <c r="B4504" s="1" t="n">
        <v>44530</v>
      </c>
      <c r="C4504" s="1" t="n">
        <v>45225</v>
      </c>
      <c r="D4504" t="inlineStr">
        <is>
          <t>JÄMTLANDS LÄN</t>
        </is>
      </c>
      <c r="E4504" t="inlineStr">
        <is>
          <t>STRÖMSUND</t>
        </is>
      </c>
      <c r="F4504" t="inlineStr">
        <is>
          <t>SCA</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69316-2021</t>
        </is>
      </c>
      <c r="B4505" s="1" t="n">
        <v>44530</v>
      </c>
      <c r="C4505" s="1" t="n">
        <v>45225</v>
      </c>
      <c r="D4505" t="inlineStr">
        <is>
          <t>JÄMTLANDS LÄN</t>
        </is>
      </c>
      <c r="E4505" t="inlineStr">
        <is>
          <t>RAGUNDA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69143-2021</t>
        </is>
      </c>
      <c r="B4506" s="1" t="n">
        <v>44530</v>
      </c>
      <c r="C4506" s="1" t="n">
        <v>45225</v>
      </c>
      <c r="D4506" t="inlineStr">
        <is>
          <t>JÄMTLANDS LÄN</t>
        </is>
      </c>
      <c r="E4506" t="inlineStr">
        <is>
          <t>STRÖMSUND</t>
        </is>
      </c>
      <c r="F4506" t="inlineStr">
        <is>
          <t>SCA</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69499-2021</t>
        </is>
      </c>
      <c r="B4507" s="1" t="n">
        <v>44531</v>
      </c>
      <c r="C4507" s="1" t="n">
        <v>45225</v>
      </c>
      <c r="D4507" t="inlineStr">
        <is>
          <t>JÄMTLANDS LÄN</t>
        </is>
      </c>
      <c r="E4507" t="inlineStr">
        <is>
          <t>HÄRJEDALEN</t>
        </is>
      </c>
      <c r="G4507" t="n">
        <v>7.5</v>
      </c>
      <c r="H4507" t="n">
        <v>0</v>
      </c>
      <c r="I4507" t="n">
        <v>0</v>
      </c>
      <c r="J4507" t="n">
        <v>0</v>
      </c>
      <c r="K4507" t="n">
        <v>0</v>
      </c>
      <c r="L4507" t="n">
        <v>0</v>
      </c>
      <c r="M4507" t="n">
        <v>0</v>
      </c>
      <c r="N4507" t="n">
        <v>0</v>
      </c>
      <c r="O4507" t="n">
        <v>0</v>
      </c>
      <c r="P4507" t="n">
        <v>0</v>
      </c>
      <c r="Q4507" t="n">
        <v>0</v>
      </c>
      <c r="R4507" s="2" t="inlineStr"/>
    </row>
    <row r="4508" ht="15" customHeight="1">
      <c r="A4508" t="inlineStr">
        <is>
          <t>A 69568-2021</t>
        </is>
      </c>
      <c r="B4508" s="1" t="n">
        <v>44531</v>
      </c>
      <c r="C4508" s="1" t="n">
        <v>45225</v>
      </c>
      <c r="D4508" t="inlineStr">
        <is>
          <t>JÄMTLANDS LÄN</t>
        </is>
      </c>
      <c r="E4508" t="inlineStr">
        <is>
          <t>ÅRE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69592-2021</t>
        </is>
      </c>
      <c r="B4509" s="1" t="n">
        <v>44531</v>
      </c>
      <c r="C4509" s="1" t="n">
        <v>45225</v>
      </c>
      <c r="D4509" t="inlineStr">
        <is>
          <t>JÄMTLANDS LÄN</t>
        </is>
      </c>
      <c r="E4509" t="inlineStr">
        <is>
          <t>ÅRE</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69501-2021</t>
        </is>
      </c>
      <c r="B4510" s="1" t="n">
        <v>44531</v>
      </c>
      <c r="C4510" s="1" t="n">
        <v>45225</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69553-2021</t>
        </is>
      </c>
      <c r="B4511" s="1" t="n">
        <v>44531</v>
      </c>
      <c r="C4511" s="1" t="n">
        <v>45225</v>
      </c>
      <c r="D4511" t="inlineStr">
        <is>
          <t>JÄMTLANDS LÄN</t>
        </is>
      </c>
      <c r="E4511" t="inlineStr">
        <is>
          <t>STRÖMSUND</t>
        </is>
      </c>
      <c r="F4511" t="inlineStr">
        <is>
          <t>SCA</t>
        </is>
      </c>
      <c r="G4511" t="n">
        <v>8.699999999999999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69490-2021</t>
        </is>
      </c>
      <c r="B4512" s="1" t="n">
        <v>44531</v>
      </c>
      <c r="C4512" s="1" t="n">
        <v>45225</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69504-2021</t>
        </is>
      </c>
      <c r="B4513" s="1" t="n">
        <v>44531</v>
      </c>
      <c r="C4513" s="1" t="n">
        <v>45225</v>
      </c>
      <c r="D4513" t="inlineStr">
        <is>
          <t>JÄMTLANDS LÄN</t>
        </is>
      </c>
      <c r="E4513" t="inlineStr">
        <is>
          <t>HÄRJEDALEN</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69751-2021</t>
        </is>
      </c>
      <c r="B4514" s="1" t="n">
        <v>44532</v>
      </c>
      <c r="C4514" s="1" t="n">
        <v>45225</v>
      </c>
      <c r="D4514" t="inlineStr">
        <is>
          <t>JÄMTLANDS LÄN</t>
        </is>
      </c>
      <c r="E4514" t="inlineStr">
        <is>
          <t>KROKOM</t>
        </is>
      </c>
      <c r="F4514" t="inlineStr">
        <is>
          <t>Övriga Aktiebolag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69801-2021</t>
        </is>
      </c>
      <c r="B4515" s="1" t="n">
        <v>44532</v>
      </c>
      <c r="C4515" s="1" t="n">
        <v>45225</v>
      </c>
      <c r="D4515" t="inlineStr">
        <is>
          <t>JÄMTLANDS LÄN</t>
        </is>
      </c>
      <c r="E4515" t="inlineStr">
        <is>
          <t>ÅRE</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69949-2021</t>
        </is>
      </c>
      <c r="B4516" s="1" t="n">
        <v>44533</v>
      </c>
      <c r="C4516" s="1" t="n">
        <v>45225</v>
      </c>
      <c r="D4516" t="inlineStr">
        <is>
          <t>JÄMTLANDS LÄN</t>
        </is>
      </c>
      <c r="E4516" t="inlineStr">
        <is>
          <t>KROKOM</t>
        </is>
      </c>
      <c r="G4516" t="n">
        <v>15.8</v>
      </c>
      <c r="H4516" t="n">
        <v>0</v>
      </c>
      <c r="I4516" t="n">
        <v>0</v>
      </c>
      <c r="J4516" t="n">
        <v>0</v>
      </c>
      <c r="K4516" t="n">
        <v>0</v>
      </c>
      <c r="L4516" t="n">
        <v>0</v>
      </c>
      <c r="M4516" t="n">
        <v>0</v>
      </c>
      <c r="N4516" t="n">
        <v>0</v>
      </c>
      <c r="O4516" t="n">
        <v>0</v>
      </c>
      <c r="P4516" t="n">
        <v>0</v>
      </c>
      <c r="Q4516" t="n">
        <v>0</v>
      </c>
      <c r="R4516" s="2" t="inlineStr"/>
    </row>
    <row r="4517" ht="15" customHeight="1">
      <c r="A4517" t="inlineStr">
        <is>
          <t>A 70256-2021</t>
        </is>
      </c>
      <c r="B4517" s="1" t="n">
        <v>44533</v>
      </c>
      <c r="C4517" s="1" t="n">
        <v>45225</v>
      </c>
      <c r="D4517" t="inlineStr">
        <is>
          <t>JÄMTLANDS LÄN</t>
        </is>
      </c>
      <c r="E4517" t="inlineStr">
        <is>
          <t>ÖSTERSUND</t>
        </is>
      </c>
      <c r="G4517" t="n">
        <v>8.199999999999999</v>
      </c>
      <c r="H4517" t="n">
        <v>0</v>
      </c>
      <c r="I4517" t="n">
        <v>0</v>
      </c>
      <c r="J4517" t="n">
        <v>0</v>
      </c>
      <c r="K4517" t="n">
        <v>0</v>
      </c>
      <c r="L4517" t="n">
        <v>0</v>
      </c>
      <c r="M4517" t="n">
        <v>0</v>
      </c>
      <c r="N4517" t="n">
        <v>0</v>
      </c>
      <c r="O4517" t="n">
        <v>0</v>
      </c>
      <c r="P4517" t="n">
        <v>0</v>
      </c>
      <c r="Q4517" t="n">
        <v>0</v>
      </c>
      <c r="R4517" s="2" t="inlineStr"/>
    </row>
    <row r="4518" ht="15" customHeight="1">
      <c r="A4518" t="inlineStr">
        <is>
          <t>A 70222-2021</t>
        </is>
      </c>
      <c r="B4518" s="1" t="n">
        <v>44535</v>
      </c>
      <c r="C4518" s="1" t="n">
        <v>45225</v>
      </c>
      <c r="D4518" t="inlineStr">
        <is>
          <t>JÄMTLANDS LÄN</t>
        </is>
      </c>
      <c r="E4518" t="inlineStr">
        <is>
          <t>KROKOM</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70398-2021</t>
        </is>
      </c>
      <c r="B4519" s="1" t="n">
        <v>44536</v>
      </c>
      <c r="C4519" s="1" t="n">
        <v>45225</v>
      </c>
      <c r="D4519" t="inlineStr">
        <is>
          <t>JÄMTLANDS LÄN</t>
        </is>
      </c>
      <c r="E4519" t="inlineStr">
        <is>
          <t>RAGUNDA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70531-2021</t>
        </is>
      </c>
      <c r="B4520" s="1" t="n">
        <v>44536</v>
      </c>
      <c r="C4520" s="1" t="n">
        <v>45225</v>
      </c>
      <c r="D4520" t="inlineStr">
        <is>
          <t>JÄMTLANDS LÄN</t>
        </is>
      </c>
      <c r="E4520" t="inlineStr">
        <is>
          <t>STRÖMSUND</t>
        </is>
      </c>
      <c r="F4520" t="inlineStr">
        <is>
          <t>SCA</t>
        </is>
      </c>
      <c r="G4520" t="n">
        <v>3</v>
      </c>
      <c r="H4520" t="n">
        <v>0</v>
      </c>
      <c r="I4520" t="n">
        <v>0</v>
      </c>
      <c r="J4520" t="n">
        <v>0</v>
      </c>
      <c r="K4520" t="n">
        <v>0</v>
      </c>
      <c r="L4520" t="n">
        <v>0</v>
      </c>
      <c r="M4520" t="n">
        <v>0</v>
      </c>
      <c r="N4520" t="n">
        <v>0</v>
      </c>
      <c r="O4520" t="n">
        <v>0</v>
      </c>
      <c r="P4520" t="n">
        <v>0</v>
      </c>
      <c r="Q4520" t="n">
        <v>0</v>
      </c>
      <c r="R4520" s="2" t="inlineStr"/>
    </row>
    <row r="4521" ht="15" customHeight="1">
      <c r="A4521" t="inlineStr">
        <is>
          <t>A 70529-2021</t>
        </is>
      </c>
      <c r="B4521" s="1" t="n">
        <v>44536</v>
      </c>
      <c r="C4521" s="1" t="n">
        <v>45225</v>
      </c>
      <c r="D4521" t="inlineStr">
        <is>
          <t>JÄMTLANDS LÄN</t>
        </is>
      </c>
      <c r="E4521" t="inlineStr">
        <is>
          <t>STRÖMSUND</t>
        </is>
      </c>
      <c r="F4521" t="inlineStr">
        <is>
          <t>SCA</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70570-2021</t>
        </is>
      </c>
      <c r="B4522" s="1" t="n">
        <v>44536</v>
      </c>
      <c r="C4522" s="1" t="n">
        <v>45225</v>
      </c>
      <c r="D4522" t="inlineStr">
        <is>
          <t>JÄMTLANDS LÄN</t>
        </is>
      </c>
      <c r="E4522" t="inlineStr">
        <is>
          <t>BERG</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70511-2021</t>
        </is>
      </c>
      <c r="B4523" s="1" t="n">
        <v>44536</v>
      </c>
      <c r="C4523" s="1" t="n">
        <v>45225</v>
      </c>
      <c r="D4523" t="inlineStr">
        <is>
          <t>JÄMTLANDS LÄN</t>
        </is>
      </c>
      <c r="E4523" t="inlineStr">
        <is>
          <t>STRÖMSUND</t>
        </is>
      </c>
      <c r="F4523" t="inlineStr">
        <is>
          <t>SCA</t>
        </is>
      </c>
      <c r="G4523" t="n">
        <v>401.6</v>
      </c>
      <c r="H4523" t="n">
        <v>0</v>
      </c>
      <c r="I4523" t="n">
        <v>0</v>
      </c>
      <c r="J4523" t="n">
        <v>0</v>
      </c>
      <c r="K4523" t="n">
        <v>0</v>
      </c>
      <c r="L4523" t="n">
        <v>0</v>
      </c>
      <c r="M4523" t="n">
        <v>0</v>
      </c>
      <c r="N4523" t="n">
        <v>0</v>
      </c>
      <c r="O4523" t="n">
        <v>0</v>
      </c>
      <c r="P4523" t="n">
        <v>0</v>
      </c>
      <c r="Q4523" t="n">
        <v>0</v>
      </c>
      <c r="R4523" s="2" t="inlineStr"/>
    </row>
    <row r="4524" ht="15" customHeight="1">
      <c r="A4524" t="inlineStr">
        <is>
          <t>A 70807-2021</t>
        </is>
      </c>
      <c r="B4524" s="1" t="n">
        <v>44537</v>
      </c>
      <c r="C4524" s="1" t="n">
        <v>45225</v>
      </c>
      <c r="D4524" t="inlineStr">
        <is>
          <t>JÄMTLANDS LÄN</t>
        </is>
      </c>
      <c r="E4524" t="inlineStr">
        <is>
          <t>BRÄCKE</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70813-2021</t>
        </is>
      </c>
      <c r="B4525" s="1" t="n">
        <v>44537</v>
      </c>
      <c r="C4525" s="1" t="n">
        <v>45225</v>
      </c>
      <c r="D4525" t="inlineStr">
        <is>
          <t>JÄMTLANDS LÄN</t>
        </is>
      </c>
      <c r="E4525" t="inlineStr">
        <is>
          <t>BRÄCKE</t>
        </is>
      </c>
      <c r="G4525" t="n">
        <v>5.2</v>
      </c>
      <c r="H4525" t="n">
        <v>0</v>
      </c>
      <c r="I4525" t="n">
        <v>0</v>
      </c>
      <c r="J4525" t="n">
        <v>0</v>
      </c>
      <c r="K4525" t="n">
        <v>0</v>
      </c>
      <c r="L4525" t="n">
        <v>0</v>
      </c>
      <c r="M4525" t="n">
        <v>0</v>
      </c>
      <c r="N4525" t="n">
        <v>0</v>
      </c>
      <c r="O4525" t="n">
        <v>0</v>
      </c>
      <c r="P4525" t="n">
        <v>0</v>
      </c>
      <c r="Q4525" t="n">
        <v>0</v>
      </c>
      <c r="R4525" s="2" t="inlineStr"/>
    </row>
    <row r="4526" ht="15" customHeight="1">
      <c r="A4526" t="inlineStr">
        <is>
          <t>A 70678-2021</t>
        </is>
      </c>
      <c r="B4526" s="1" t="n">
        <v>44537</v>
      </c>
      <c r="C4526" s="1" t="n">
        <v>45225</v>
      </c>
      <c r="D4526" t="inlineStr">
        <is>
          <t>JÄMTLANDS LÄN</t>
        </is>
      </c>
      <c r="E4526" t="inlineStr">
        <is>
          <t>ÖSTERSUND</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70609-2021</t>
        </is>
      </c>
      <c r="B4527" s="1" t="n">
        <v>44537</v>
      </c>
      <c r="C4527" s="1" t="n">
        <v>45225</v>
      </c>
      <c r="D4527" t="inlineStr">
        <is>
          <t>JÄMTLANDS LÄN</t>
        </is>
      </c>
      <c r="E4527" t="inlineStr">
        <is>
          <t>RAGUNDA</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70812-2021</t>
        </is>
      </c>
      <c r="B4528" s="1" t="n">
        <v>44537</v>
      </c>
      <c r="C4528" s="1" t="n">
        <v>45225</v>
      </c>
      <c r="D4528" t="inlineStr">
        <is>
          <t>JÄMTLANDS LÄN</t>
        </is>
      </c>
      <c r="E4528" t="inlineStr">
        <is>
          <t>BRÄCKE</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70977-2021</t>
        </is>
      </c>
      <c r="B4529" s="1" t="n">
        <v>44537</v>
      </c>
      <c r="C4529" s="1" t="n">
        <v>45225</v>
      </c>
      <c r="D4529" t="inlineStr">
        <is>
          <t>JÄMTLANDS LÄN</t>
        </is>
      </c>
      <c r="E4529" t="inlineStr">
        <is>
          <t>BERG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71638-2021</t>
        </is>
      </c>
      <c r="B4530" s="1" t="n">
        <v>44538</v>
      </c>
      <c r="C4530" s="1" t="n">
        <v>45225</v>
      </c>
      <c r="D4530" t="inlineStr">
        <is>
          <t>JÄMTLANDS LÄN</t>
        </is>
      </c>
      <c r="E4530" t="inlineStr">
        <is>
          <t>HÄRJEDALEN</t>
        </is>
      </c>
      <c r="F4530" t="inlineStr">
        <is>
          <t>Övriga statliga verk och myndigheter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71043-2021</t>
        </is>
      </c>
      <c r="B4531" s="1" t="n">
        <v>44538</v>
      </c>
      <c r="C4531" s="1" t="n">
        <v>45225</v>
      </c>
      <c r="D4531" t="inlineStr">
        <is>
          <t>JÄMTLANDS LÄN</t>
        </is>
      </c>
      <c r="E4531" t="inlineStr">
        <is>
          <t>ÅRE</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71668-2021</t>
        </is>
      </c>
      <c r="B4532" s="1" t="n">
        <v>44538</v>
      </c>
      <c r="C4532" s="1" t="n">
        <v>45225</v>
      </c>
      <c r="D4532" t="inlineStr">
        <is>
          <t>JÄMTLANDS LÄN</t>
        </is>
      </c>
      <c r="E4532" t="inlineStr">
        <is>
          <t>HÄRJEDALEN</t>
        </is>
      </c>
      <c r="F4532" t="inlineStr">
        <is>
          <t>Övriga statliga verk och myndigheter</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71209-2021</t>
        </is>
      </c>
      <c r="B4533" s="1" t="n">
        <v>44538</v>
      </c>
      <c r="C4533" s="1" t="n">
        <v>45225</v>
      </c>
      <c r="D4533" t="inlineStr">
        <is>
          <t>JÄMTLANDS LÄN</t>
        </is>
      </c>
      <c r="E4533" t="inlineStr">
        <is>
          <t>RAGUNDA</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71649-2021</t>
        </is>
      </c>
      <c r="B4534" s="1" t="n">
        <v>44538</v>
      </c>
      <c r="C4534" s="1" t="n">
        <v>45225</v>
      </c>
      <c r="D4534" t="inlineStr">
        <is>
          <t>JÄMTLANDS LÄN</t>
        </is>
      </c>
      <c r="E4534" t="inlineStr">
        <is>
          <t>HÄRJEDALEN</t>
        </is>
      </c>
      <c r="F4534" t="inlineStr">
        <is>
          <t>Övriga statliga verk och myndigheter</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71307-2021</t>
        </is>
      </c>
      <c r="B4535" s="1" t="n">
        <v>44539</v>
      </c>
      <c r="C4535" s="1" t="n">
        <v>45225</v>
      </c>
      <c r="D4535" t="inlineStr">
        <is>
          <t>JÄMTLANDS LÄN</t>
        </is>
      </c>
      <c r="E4535" t="inlineStr">
        <is>
          <t>KROKOM</t>
        </is>
      </c>
      <c r="G4535" t="n">
        <v>21.5</v>
      </c>
      <c r="H4535" t="n">
        <v>0</v>
      </c>
      <c r="I4535" t="n">
        <v>0</v>
      </c>
      <c r="J4535" t="n">
        <v>0</v>
      </c>
      <c r="K4535" t="n">
        <v>0</v>
      </c>
      <c r="L4535" t="n">
        <v>0</v>
      </c>
      <c r="M4535" t="n">
        <v>0</v>
      </c>
      <c r="N4535" t="n">
        <v>0</v>
      </c>
      <c r="O4535" t="n">
        <v>0</v>
      </c>
      <c r="P4535" t="n">
        <v>0</v>
      </c>
      <c r="Q4535" t="n">
        <v>0</v>
      </c>
      <c r="R4535" s="2" t="inlineStr"/>
    </row>
    <row r="4536" ht="15" customHeight="1">
      <c r="A4536" t="inlineStr">
        <is>
          <t>A 71353-2021</t>
        </is>
      </c>
      <c r="B4536" s="1" t="n">
        <v>44539</v>
      </c>
      <c r="C4536" s="1" t="n">
        <v>45225</v>
      </c>
      <c r="D4536" t="inlineStr">
        <is>
          <t>JÄMTLANDS LÄN</t>
        </is>
      </c>
      <c r="E4536" t="inlineStr">
        <is>
          <t>STRÖMSUND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71246-2021</t>
        </is>
      </c>
      <c r="B4537" s="1" t="n">
        <v>44539</v>
      </c>
      <c r="C4537" s="1" t="n">
        <v>45225</v>
      </c>
      <c r="D4537" t="inlineStr">
        <is>
          <t>JÄMTLANDS LÄN</t>
        </is>
      </c>
      <c r="E4537" t="inlineStr">
        <is>
          <t>KROKOM</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71823-2021</t>
        </is>
      </c>
      <c r="B4538" s="1" t="n">
        <v>44539</v>
      </c>
      <c r="C4538" s="1" t="n">
        <v>45225</v>
      </c>
      <c r="D4538" t="inlineStr">
        <is>
          <t>JÄMTLANDS LÄN</t>
        </is>
      </c>
      <c r="E4538" t="inlineStr">
        <is>
          <t>ÖSTERSUND</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71352-2021</t>
        </is>
      </c>
      <c r="B4539" s="1" t="n">
        <v>44539</v>
      </c>
      <c r="C4539" s="1" t="n">
        <v>45225</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c r="U4539">
        <f>HYPERLINK("https://klasma.github.io/Logging_2313/knärot/A 71352-2021 karta knärot.png", "A 71352-2021")</f>
        <v/>
      </c>
      <c r="V4539">
        <f>HYPERLINK("https://klasma.github.io/Logging_2313/klagomål/A 71352-2021 FSC-klagomål.docx", "A 71352-2021")</f>
        <v/>
      </c>
      <c r="W4539">
        <f>HYPERLINK("https://klasma.github.io/Logging_2313/klagomålsmail/A 71352-2021 FSC-klagomål mail.docx", "A 71352-2021")</f>
        <v/>
      </c>
      <c r="X4539">
        <f>HYPERLINK("https://klasma.github.io/Logging_2313/tillsyn/A 71352-2021 tillsynsbegäran.docx", "A 71352-2021")</f>
        <v/>
      </c>
      <c r="Y4539">
        <f>HYPERLINK("https://klasma.github.io/Logging_2313/tillsynsmail/A 71352-2021 tillsynsbegäran mail.docx", "A 71352-2021")</f>
        <v/>
      </c>
    </row>
    <row r="4540" ht="15" customHeight="1">
      <c r="A4540" t="inlineStr">
        <is>
          <t>A 72025-2021</t>
        </is>
      </c>
      <c r="B4540" s="1" t="n">
        <v>44540</v>
      </c>
      <c r="C4540" s="1" t="n">
        <v>45225</v>
      </c>
      <c r="D4540" t="inlineStr">
        <is>
          <t>JÄMTLANDS LÄN</t>
        </is>
      </c>
      <c r="E4540" t="inlineStr">
        <is>
          <t>BRÄCKE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72044-2021</t>
        </is>
      </c>
      <c r="B4541" s="1" t="n">
        <v>44540</v>
      </c>
      <c r="C4541" s="1" t="n">
        <v>45225</v>
      </c>
      <c r="D4541" t="inlineStr">
        <is>
          <t>JÄMTLANDS LÄN</t>
        </is>
      </c>
      <c r="E4541" t="inlineStr">
        <is>
          <t>BRÄCKE</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72089-2021</t>
        </is>
      </c>
      <c r="B4542" s="1" t="n">
        <v>44540</v>
      </c>
      <c r="C4542" s="1" t="n">
        <v>45225</v>
      </c>
      <c r="D4542" t="inlineStr">
        <is>
          <t>JÄMTLANDS LÄN</t>
        </is>
      </c>
      <c r="E4542" t="inlineStr">
        <is>
          <t>ÖSTERSUND</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71467-2021</t>
        </is>
      </c>
      <c r="B4543" s="1" t="n">
        <v>44540</v>
      </c>
      <c r="C4543" s="1" t="n">
        <v>45225</v>
      </c>
      <c r="D4543" t="inlineStr">
        <is>
          <t>JÄMTLANDS LÄN</t>
        </is>
      </c>
      <c r="E4543" t="inlineStr">
        <is>
          <t>HÄRJEDALEN</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72258-2021</t>
        </is>
      </c>
      <c r="B4544" s="1" t="n">
        <v>44540</v>
      </c>
      <c r="C4544" s="1" t="n">
        <v>45225</v>
      </c>
      <c r="D4544" t="inlineStr">
        <is>
          <t>JÄMTLANDS LÄN</t>
        </is>
      </c>
      <c r="E4544" t="inlineStr">
        <is>
          <t>ÖSTERSUND</t>
        </is>
      </c>
      <c r="G4544" t="n">
        <v>8.300000000000001</v>
      </c>
      <c r="H4544" t="n">
        <v>0</v>
      </c>
      <c r="I4544" t="n">
        <v>0</v>
      </c>
      <c r="J4544" t="n">
        <v>0</v>
      </c>
      <c r="K4544" t="n">
        <v>0</v>
      </c>
      <c r="L4544" t="n">
        <v>0</v>
      </c>
      <c r="M4544" t="n">
        <v>0</v>
      </c>
      <c r="N4544" t="n">
        <v>0</v>
      </c>
      <c r="O4544" t="n">
        <v>0</v>
      </c>
      <c r="P4544" t="n">
        <v>0</v>
      </c>
      <c r="Q4544" t="n">
        <v>0</v>
      </c>
      <c r="R4544" s="2" t="inlineStr"/>
    </row>
    <row r="4545" ht="15" customHeight="1">
      <c r="A4545" t="inlineStr">
        <is>
          <t>A 71572-2021</t>
        </is>
      </c>
      <c r="B4545" s="1" t="n">
        <v>44540</v>
      </c>
      <c r="C4545" s="1" t="n">
        <v>45225</v>
      </c>
      <c r="D4545" t="inlineStr">
        <is>
          <t>JÄMTLANDS LÄN</t>
        </is>
      </c>
      <c r="E4545" t="inlineStr">
        <is>
          <t>KROKOM</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71968-2021</t>
        </is>
      </c>
      <c r="B4546" s="1" t="n">
        <v>44540</v>
      </c>
      <c r="C4546" s="1" t="n">
        <v>45225</v>
      </c>
      <c r="D4546" t="inlineStr">
        <is>
          <t>JÄMTLANDS LÄN</t>
        </is>
      </c>
      <c r="E4546" t="inlineStr">
        <is>
          <t>ÅRE</t>
        </is>
      </c>
      <c r="G4546" t="n">
        <v>7</v>
      </c>
      <c r="H4546" t="n">
        <v>0</v>
      </c>
      <c r="I4546" t="n">
        <v>0</v>
      </c>
      <c r="J4546" t="n">
        <v>0</v>
      </c>
      <c r="K4546" t="n">
        <v>0</v>
      </c>
      <c r="L4546" t="n">
        <v>0</v>
      </c>
      <c r="M4546" t="n">
        <v>0</v>
      </c>
      <c r="N4546" t="n">
        <v>0</v>
      </c>
      <c r="O4546" t="n">
        <v>0</v>
      </c>
      <c r="P4546" t="n">
        <v>0</v>
      </c>
      <c r="Q4546" t="n">
        <v>0</v>
      </c>
      <c r="R4546" s="2" t="inlineStr"/>
    </row>
    <row r="4547" ht="15" customHeight="1">
      <c r="A4547" t="inlineStr">
        <is>
          <t>A 72041-2021</t>
        </is>
      </c>
      <c r="B4547" s="1" t="n">
        <v>44540</v>
      </c>
      <c r="C4547" s="1" t="n">
        <v>45225</v>
      </c>
      <c r="D4547" t="inlineStr">
        <is>
          <t>JÄMTLANDS LÄN</t>
        </is>
      </c>
      <c r="E4547" t="inlineStr">
        <is>
          <t>ÖSTERSUND</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72061-2021</t>
        </is>
      </c>
      <c r="B4548" s="1" t="n">
        <v>44540</v>
      </c>
      <c r="C4548" s="1" t="n">
        <v>45225</v>
      </c>
      <c r="D4548" t="inlineStr">
        <is>
          <t>JÄMTLANDS LÄN</t>
        </is>
      </c>
      <c r="E4548" t="inlineStr">
        <is>
          <t>ÖSTERSUND</t>
        </is>
      </c>
      <c r="G4548" t="n">
        <v>5.3</v>
      </c>
      <c r="H4548" t="n">
        <v>0</v>
      </c>
      <c r="I4548" t="n">
        <v>0</v>
      </c>
      <c r="J4548" t="n">
        <v>0</v>
      </c>
      <c r="K4548" t="n">
        <v>0</v>
      </c>
      <c r="L4548" t="n">
        <v>0</v>
      </c>
      <c r="M4548" t="n">
        <v>0</v>
      </c>
      <c r="N4548" t="n">
        <v>0</v>
      </c>
      <c r="O4548" t="n">
        <v>0</v>
      </c>
      <c r="P4548" t="n">
        <v>0</v>
      </c>
      <c r="Q4548" t="n">
        <v>0</v>
      </c>
      <c r="R4548" s="2" t="inlineStr"/>
    </row>
    <row r="4549" ht="15" customHeight="1">
      <c r="A4549" t="inlineStr">
        <is>
          <t>A 71912-2021</t>
        </is>
      </c>
      <c r="B4549" s="1" t="n">
        <v>44543</v>
      </c>
      <c r="C4549" s="1" t="n">
        <v>45225</v>
      </c>
      <c r="D4549" t="inlineStr">
        <is>
          <t>JÄMTLANDS LÄN</t>
        </is>
      </c>
      <c r="E4549" t="inlineStr">
        <is>
          <t>STRÖMSUND</t>
        </is>
      </c>
      <c r="G4549" t="n">
        <v>3.2</v>
      </c>
      <c r="H4549" t="n">
        <v>0</v>
      </c>
      <c r="I4549" t="n">
        <v>0</v>
      </c>
      <c r="J4549" t="n">
        <v>0</v>
      </c>
      <c r="K4549" t="n">
        <v>0</v>
      </c>
      <c r="L4549" t="n">
        <v>0</v>
      </c>
      <c r="M4549" t="n">
        <v>0</v>
      </c>
      <c r="N4549" t="n">
        <v>0</v>
      </c>
      <c r="O4549" t="n">
        <v>0</v>
      </c>
      <c r="P4549" t="n">
        <v>0</v>
      </c>
      <c r="Q4549" t="n">
        <v>0</v>
      </c>
      <c r="R4549" s="2" t="inlineStr"/>
    </row>
    <row r="4550" ht="15" customHeight="1">
      <c r="A4550" t="inlineStr">
        <is>
          <t>A 72286-2021</t>
        </is>
      </c>
      <c r="B4550" s="1" t="n">
        <v>44543</v>
      </c>
      <c r="C4550" s="1" t="n">
        <v>45225</v>
      </c>
      <c r="D4550" t="inlineStr">
        <is>
          <t>JÄMTLANDS LÄN</t>
        </is>
      </c>
      <c r="E4550" t="inlineStr">
        <is>
          <t>KROKOM</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71756-2021</t>
        </is>
      </c>
      <c r="B4551" s="1" t="n">
        <v>44543</v>
      </c>
      <c r="C4551" s="1" t="n">
        <v>45225</v>
      </c>
      <c r="D4551" t="inlineStr">
        <is>
          <t>JÄMTLANDS LÄN</t>
        </is>
      </c>
      <c r="E4551" t="inlineStr">
        <is>
          <t>HÄRJEDALEN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71900-2021</t>
        </is>
      </c>
      <c r="B4552" s="1" t="n">
        <v>44543</v>
      </c>
      <c r="C4552" s="1" t="n">
        <v>45225</v>
      </c>
      <c r="D4552" t="inlineStr">
        <is>
          <t>JÄMTLANDS LÄN</t>
        </is>
      </c>
      <c r="E4552" t="inlineStr">
        <is>
          <t>ÅRE</t>
        </is>
      </c>
      <c r="G4552" t="n">
        <v>7.7</v>
      </c>
      <c r="H4552" t="n">
        <v>0</v>
      </c>
      <c r="I4552" t="n">
        <v>0</v>
      </c>
      <c r="J4552" t="n">
        <v>0</v>
      </c>
      <c r="K4552" t="n">
        <v>0</v>
      </c>
      <c r="L4552" t="n">
        <v>0</v>
      </c>
      <c r="M4552" t="n">
        <v>0</v>
      </c>
      <c r="N4552" t="n">
        <v>0</v>
      </c>
      <c r="O4552" t="n">
        <v>0</v>
      </c>
      <c r="P4552" t="n">
        <v>0</v>
      </c>
      <c r="Q4552" t="n">
        <v>0</v>
      </c>
      <c r="R4552" s="2" t="inlineStr"/>
    </row>
    <row r="4553" ht="15" customHeight="1">
      <c r="A4553" t="inlineStr">
        <is>
          <t>A 72264-2021</t>
        </is>
      </c>
      <c r="B4553" s="1" t="n">
        <v>44543</v>
      </c>
      <c r="C4553" s="1" t="n">
        <v>45225</v>
      </c>
      <c r="D4553" t="inlineStr">
        <is>
          <t>JÄMTLANDS LÄN</t>
        </is>
      </c>
      <c r="E4553" t="inlineStr">
        <is>
          <t>BERG</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71864-2021</t>
        </is>
      </c>
      <c r="B4554" s="1" t="n">
        <v>44543</v>
      </c>
      <c r="C4554" s="1" t="n">
        <v>45225</v>
      </c>
      <c r="D4554" t="inlineStr">
        <is>
          <t>JÄMTLANDS LÄN</t>
        </is>
      </c>
      <c r="E4554" t="inlineStr">
        <is>
          <t>HÄRJEDALEN</t>
        </is>
      </c>
      <c r="F4554" t="inlineStr">
        <is>
          <t>Holmen skog AB</t>
        </is>
      </c>
      <c r="G4554" t="n">
        <v>0.2</v>
      </c>
      <c r="H4554" t="n">
        <v>0</v>
      </c>
      <c r="I4554" t="n">
        <v>0</v>
      </c>
      <c r="J4554" t="n">
        <v>0</v>
      </c>
      <c r="K4554" t="n">
        <v>0</v>
      </c>
      <c r="L4554" t="n">
        <v>0</v>
      </c>
      <c r="M4554" t="n">
        <v>0</v>
      </c>
      <c r="N4554" t="n">
        <v>0</v>
      </c>
      <c r="O4554" t="n">
        <v>0</v>
      </c>
      <c r="P4554" t="n">
        <v>0</v>
      </c>
      <c r="Q4554" t="n">
        <v>0</v>
      </c>
      <c r="R4554" s="2" t="inlineStr"/>
    </row>
    <row r="4555" ht="15" customHeight="1">
      <c r="A4555" t="inlineStr">
        <is>
          <t>A 72265-2021</t>
        </is>
      </c>
      <c r="B4555" s="1" t="n">
        <v>44543</v>
      </c>
      <c r="C4555" s="1" t="n">
        <v>45225</v>
      </c>
      <c r="D4555" t="inlineStr">
        <is>
          <t>JÄMTLANDS LÄN</t>
        </is>
      </c>
      <c r="E4555" t="inlineStr">
        <is>
          <t>BERG</t>
        </is>
      </c>
      <c r="G4555" t="n">
        <v>9.9</v>
      </c>
      <c r="H4555" t="n">
        <v>0</v>
      </c>
      <c r="I4555" t="n">
        <v>0</v>
      </c>
      <c r="J4555" t="n">
        <v>0</v>
      </c>
      <c r="K4555" t="n">
        <v>0</v>
      </c>
      <c r="L4555" t="n">
        <v>0</v>
      </c>
      <c r="M4555" t="n">
        <v>0</v>
      </c>
      <c r="N4555" t="n">
        <v>0</v>
      </c>
      <c r="O4555" t="n">
        <v>0</v>
      </c>
      <c r="P4555" t="n">
        <v>0</v>
      </c>
      <c r="Q4555" t="n">
        <v>0</v>
      </c>
      <c r="R4555" s="2" t="inlineStr"/>
    </row>
    <row r="4556" ht="15" customHeight="1">
      <c r="A4556" t="inlineStr">
        <is>
          <t>A 71956-2021</t>
        </is>
      </c>
      <c r="B4556" s="1" t="n">
        <v>44544</v>
      </c>
      <c r="C4556" s="1" t="n">
        <v>45225</v>
      </c>
      <c r="D4556" t="inlineStr">
        <is>
          <t>JÄMTLANDS LÄN</t>
        </is>
      </c>
      <c r="E4556" t="inlineStr">
        <is>
          <t>ÖSTERSUND</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72215-2021</t>
        </is>
      </c>
      <c r="B4557" s="1" t="n">
        <v>44544</v>
      </c>
      <c r="C4557" s="1" t="n">
        <v>45225</v>
      </c>
      <c r="D4557" t="inlineStr">
        <is>
          <t>JÄMTLANDS LÄN</t>
        </is>
      </c>
      <c r="E4557" t="inlineStr">
        <is>
          <t>ÅRE</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72599-2021</t>
        </is>
      </c>
      <c r="B4558" s="1" t="n">
        <v>44544</v>
      </c>
      <c r="C4558" s="1" t="n">
        <v>45225</v>
      </c>
      <c r="D4558" t="inlineStr">
        <is>
          <t>JÄMTLANDS LÄN</t>
        </is>
      </c>
      <c r="E4558" t="inlineStr">
        <is>
          <t>KROKOM</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72591-2021</t>
        </is>
      </c>
      <c r="B4559" s="1" t="n">
        <v>44544</v>
      </c>
      <c r="C4559" s="1" t="n">
        <v>45225</v>
      </c>
      <c r="D4559" t="inlineStr">
        <is>
          <t>JÄMTLANDS LÄN</t>
        </is>
      </c>
      <c r="E4559" t="inlineStr">
        <is>
          <t>KROKOM</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71989-2021</t>
        </is>
      </c>
      <c r="B4560" s="1" t="n">
        <v>44544</v>
      </c>
      <c r="C4560" s="1" t="n">
        <v>45225</v>
      </c>
      <c r="D4560" t="inlineStr">
        <is>
          <t>JÄMTLANDS LÄN</t>
        </is>
      </c>
      <c r="E4560" t="inlineStr">
        <is>
          <t>HÄRJEDALEN</t>
        </is>
      </c>
      <c r="F4560" t="inlineStr">
        <is>
          <t>Holmen skog AB</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72374-2021</t>
        </is>
      </c>
      <c r="B4561" s="1" t="n">
        <v>44545</v>
      </c>
      <c r="C4561" s="1" t="n">
        <v>45225</v>
      </c>
      <c r="D4561" t="inlineStr">
        <is>
          <t>JÄMTLANDS LÄN</t>
        </is>
      </c>
      <c r="E4561" t="inlineStr">
        <is>
          <t>HÄRJEDALEN</t>
        </is>
      </c>
      <c r="F4561" t="inlineStr">
        <is>
          <t>Sveaskog</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72629-2021</t>
        </is>
      </c>
      <c r="B4562" s="1" t="n">
        <v>44545</v>
      </c>
      <c r="C4562" s="1" t="n">
        <v>45225</v>
      </c>
      <c r="D4562" t="inlineStr">
        <is>
          <t>JÄMTLANDS LÄN</t>
        </is>
      </c>
      <c r="E4562" t="inlineStr">
        <is>
          <t>STRÖMSUND</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72750-2021</t>
        </is>
      </c>
      <c r="B4563" s="1" t="n">
        <v>44546</v>
      </c>
      <c r="C4563" s="1" t="n">
        <v>45225</v>
      </c>
      <c r="D4563" t="inlineStr">
        <is>
          <t>JÄMTLANDS LÄN</t>
        </is>
      </c>
      <c r="E4563" t="inlineStr">
        <is>
          <t>BRÄCKE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72757-2021</t>
        </is>
      </c>
      <c r="B4564" s="1" t="n">
        <v>44546</v>
      </c>
      <c r="C4564" s="1" t="n">
        <v>45225</v>
      </c>
      <c r="D4564" t="inlineStr">
        <is>
          <t>JÄMTLANDS LÄN</t>
        </is>
      </c>
      <c r="E4564" t="inlineStr">
        <is>
          <t>BRÄCKE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72926-2021</t>
        </is>
      </c>
      <c r="B4565" s="1" t="n">
        <v>44546</v>
      </c>
      <c r="C4565" s="1" t="n">
        <v>45225</v>
      </c>
      <c r="D4565" t="inlineStr">
        <is>
          <t>JÄMTLANDS LÄN</t>
        </is>
      </c>
      <c r="E4565" t="inlineStr">
        <is>
          <t>BERG</t>
        </is>
      </c>
      <c r="G4565" t="n">
        <v>4.6</v>
      </c>
      <c r="H4565" t="n">
        <v>0</v>
      </c>
      <c r="I4565" t="n">
        <v>0</v>
      </c>
      <c r="J4565" t="n">
        <v>0</v>
      </c>
      <c r="K4565" t="n">
        <v>0</v>
      </c>
      <c r="L4565" t="n">
        <v>0</v>
      </c>
      <c r="M4565" t="n">
        <v>0</v>
      </c>
      <c r="N4565" t="n">
        <v>0</v>
      </c>
      <c r="O4565" t="n">
        <v>0</v>
      </c>
      <c r="P4565" t="n">
        <v>0</v>
      </c>
      <c r="Q4565" t="n">
        <v>0</v>
      </c>
      <c r="R4565" s="2" t="inlineStr"/>
    </row>
    <row r="4566" ht="15" customHeight="1">
      <c r="A4566" t="inlineStr">
        <is>
          <t>A 72538-2021</t>
        </is>
      </c>
      <c r="B4566" s="1" t="n">
        <v>44546</v>
      </c>
      <c r="C4566" s="1" t="n">
        <v>45225</v>
      </c>
      <c r="D4566" t="inlineStr">
        <is>
          <t>JÄMTLANDS LÄN</t>
        </is>
      </c>
      <c r="E4566" t="inlineStr">
        <is>
          <t>KROKOM</t>
        </is>
      </c>
      <c r="F4566" t="inlineStr">
        <is>
          <t>Övriga Aktiebolag</t>
        </is>
      </c>
      <c r="G4566" t="n">
        <v>23.4</v>
      </c>
      <c r="H4566" t="n">
        <v>0</v>
      </c>
      <c r="I4566" t="n">
        <v>0</v>
      </c>
      <c r="J4566" t="n">
        <v>0</v>
      </c>
      <c r="K4566" t="n">
        <v>0</v>
      </c>
      <c r="L4566" t="n">
        <v>0</v>
      </c>
      <c r="M4566" t="n">
        <v>0</v>
      </c>
      <c r="N4566" t="n">
        <v>0</v>
      </c>
      <c r="O4566" t="n">
        <v>0</v>
      </c>
      <c r="P4566" t="n">
        <v>0</v>
      </c>
      <c r="Q4566" t="n">
        <v>0</v>
      </c>
      <c r="R4566" s="2" t="inlineStr"/>
    </row>
    <row r="4567" ht="15" customHeight="1">
      <c r="A4567" t="inlineStr">
        <is>
          <t>A 72754-2021</t>
        </is>
      </c>
      <c r="B4567" s="1" t="n">
        <v>44546</v>
      </c>
      <c r="C4567" s="1" t="n">
        <v>45225</v>
      </c>
      <c r="D4567" t="inlineStr">
        <is>
          <t>JÄMTLANDS LÄN</t>
        </is>
      </c>
      <c r="E4567" t="inlineStr">
        <is>
          <t>BRÄCKE</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72543-2021</t>
        </is>
      </c>
      <c r="B4568" s="1" t="n">
        <v>44546</v>
      </c>
      <c r="C4568" s="1" t="n">
        <v>45225</v>
      </c>
      <c r="D4568" t="inlineStr">
        <is>
          <t>JÄMTLANDS LÄN</t>
        </is>
      </c>
      <c r="E4568" t="inlineStr">
        <is>
          <t>STRÖMSUND</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72749-2021</t>
        </is>
      </c>
      <c r="B4569" s="1" t="n">
        <v>44546</v>
      </c>
      <c r="C4569" s="1" t="n">
        <v>45225</v>
      </c>
      <c r="D4569" t="inlineStr">
        <is>
          <t>JÄMTLANDS LÄN</t>
        </is>
      </c>
      <c r="E4569" t="inlineStr">
        <is>
          <t>STRÖMSUND</t>
        </is>
      </c>
      <c r="G4569" t="n">
        <v>35.6</v>
      </c>
      <c r="H4569" t="n">
        <v>0</v>
      </c>
      <c r="I4569" t="n">
        <v>0</v>
      </c>
      <c r="J4569" t="n">
        <v>0</v>
      </c>
      <c r="K4569" t="n">
        <v>0</v>
      </c>
      <c r="L4569" t="n">
        <v>0</v>
      </c>
      <c r="M4569" t="n">
        <v>0</v>
      </c>
      <c r="N4569" t="n">
        <v>0</v>
      </c>
      <c r="O4569" t="n">
        <v>0</v>
      </c>
      <c r="P4569" t="n">
        <v>0</v>
      </c>
      <c r="Q4569" t="n">
        <v>0</v>
      </c>
      <c r="R4569" s="2" t="inlineStr"/>
    </row>
    <row r="4570" ht="15" customHeight="1">
      <c r="A4570" t="inlineStr">
        <is>
          <t>A 72758-2021</t>
        </is>
      </c>
      <c r="B4570" s="1" t="n">
        <v>44546</v>
      </c>
      <c r="C4570" s="1" t="n">
        <v>45225</v>
      </c>
      <c r="D4570" t="inlineStr">
        <is>
          <t>JÄMTLANDS LÄN</t>
        </is>
      </c>
      <c r="E4570" t="inlineStr">
        <is>
          <t>BRÄCKE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72827-2021</t>
        </is>
      </c>
      <c r="B4571" s="1" t="n">
        <v>44547</v>
      </c>
      <c r="C4571" s="1" t="n">
        <v>45225</v>
      </c>
      <c r="D4571" t="inlineStr">
        <is>
          <t>JÄMTLANDS LÄN</t>
        </is>
      </c>
      <c r="E4571" t="inlineStr">
        <is>
          <t>STRÖMSUND</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72938-2021</t>
        </is>
      </c>
      <c r="B4572" s="1" t="n">
        <v>44547</v>
      </c>
      <c r="C4572" s="1" t="n">
        <v>45225</v>
      </c>
      <c r="D4572" t="inlineStr">
        <is>
          <t>JÄMTLANDS LÄN</t>
        </is>
      </c>
      <c r="E4572" t="inlineStr">
        <is>
          <t>ÖSTERSUND</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72956-2021</t>
        </is>
      </c>
      <c r="B4573" s="1" t="n">
        <v>44547</v>
      </c>
      <c r="C4573" s="1" t="n">
        <v>45225</v>
      </c>
      <c r="D4573" t="inlineStr">
        <is>
          <t>JÄMTLANDS LÄN</t>
        </is>
      </c>
      <c r="E4573" t="inlineStr">
        <is>
          <t>STRÖMSUND</t>
        </is>
      </c>
      <c r="F4573" t="inlineStr">
        <is>
          <t>SCA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73078-2021</t>
        </is>
      </c>
      <c r="B4574" s="1" t="n">
        <v>44550</v>
      </c>
      <c r="C4574" s="1" t="n">
        <v>45225</v>
      </c>
      <c r="D4574" t="inlineStr">
        <is>
          <t>JÄMTLANDS LÄN</t>
        </is>
      </c>
      <c r="E4574" t="inlineStr">
        <is>
          <t>ÖSTERSUND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73280-2021</t>
        </is>
      </c>
      <c r="B4575" s="1" t="n">
        <v>44550</v>
      </c>
      <c r="C4575" s="1" t="n">
        <v>45225</v>
      </c>
      <c r="D4575" t="inlineStr">
        <is>
          <t>JÄMTLANDS LÄN</t>
        </is>
      </c>
      <c r="E4575" t="inlineStr">
        <is>
          <t>BRÄCKE</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73291-2021</t>
        </is>
      </c>
      <c r="B4576" s="1" t="n">
        <v>44550</v>
      </c>
      <c r="C4576" s="1" t="n">
        <v>45225</v>
      </c>
      <c r="D4576" t="inlineStr">
        <is>
          <t>JÄMTLANDS LÄN</t>
        </is>
      </c>
      <c r="E4576" t="inlineStr">
        <is>
          <t>STRÖMSUND</t>
        </is>
      </c>
      <c r="F4576" t="inlineStr">
        <is>
          <t>SCA</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73086-2021</t>
        </is>
      </c>
      <c r="B4577" s="1" t="n">
        <v>44550</v>
      </c>
      <c r="C4577" s="1" t="n">
        <v>45225</v>
      </c>
      <c r="D4577" t="inlineStr">
        <is>
          <t>JÄMTLANDS LÄN</t>
        </is>
      </c>
      <c r="E4577" t="inlineStr">
        <is>
          <t>ÅRE</t>
        </is>
      </c>
      <c r="G4577" t="n">
        <v>8.800000000000001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73288-2021</t>
        </is>
      </c>
      <c r="B4578" s="1" t="n">
        <v>44550</v>
      </c>
      <c r="C4578" s="1" t="n">
        <v>45225</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73066-2021</t>
        </is>
      </c>
      <c r="B4579" s="1" t="n">
        <v>44550</v>
      </c>
      <c r="C4579" s="1" t="n">
        <v>45225</v>
      </c>
      <c r="D4579" t="inlineStr">
        <is>
          <t>JÄMTLANDS LÄN</t>
        </is>
      </c>
      <c r="E4579" t="inlineStr">
        <is>
          <t>ÖSTERSUND</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73289-2021</t>
        </is>
      </c>
      <c r="B4580" s="1" t="n">
        <v>44550</v>
      </c>
      <c r="C4580" s="1" t="n">
        <v>45225</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73174-2021</t>
        </is>
      </c>
      <c r="B4581" s="1" t="n">
        <v>44550</v>
      </c>
      <c r="C4581" s="1" t="n">
        <v>45225</v>
      </c>
      <c r="D4581" t="inlineStr">
        <is>
          <t>JÄMTLANDS LÄN</t>
        </is>
      </c>
      <c r="E4581" t="inlineStr">
        <is>
          <t>KROKOM</t>
        </is>
      </c>
      <c r="G4581" t="n">
        <v>152.9</v>
      </c>
      <c r="H4581" t="n">
        <v>0</v>
      </c>
      <c r="I4581" t="n">
        <v>0</v>
      </c>
      <c r="J4581" t="n">
        <v>0</v>
      </c>
      <c r="K4581" t="n">
        <v>0</v>
      </c>
      <c r="L4581" t="n">
        <v>0</v>
      </c>
      <c r="M4581" t="n">
        <v>0</v>
      </c>
      <c r="N4581" t="n">
        <v>0</v>
      </c>
      <c r="O4581" t="n">
        <v>0</v>
      </c>
      <c r="P4581" t="n">
        <v>0</v>
      </c>
      <c r="Q4581" t="n">
        <v>0</v>
      </c>
      <c r="R4581" s="2" t="inlineStr"/>
    </row>
    <row r="4582" ht="15" customHeight="1">
      <c r="A4582" t="inlineStr">
        <is>
          <t>A 73281-2021</t>
        </is>
      </c>
      <c r="B4582" s="1" t="n">
        <v>44550</v>
      </c>
      <c r="C4582" s="1" t="n">
        <v>45225</v>
      </c>
      <c r="D4582" t="inlineStr">
        <is>
          <t>JÄMTLANDS LÄN</t>
        </is>
      </c>
      <c r="E4582" t="inlineStr">
        <is>
          <t>BRÄCKE</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73586-2021</t>
        </is>
      </c>
      <c r="B4583" s="1" t="n">
        <v>44551</v>
      </c>
      <c r="C4583" s="1" t="n">
        <v>45225</v>
      </c>
      <c r="D4583" t="inlineStr">
        <is>
          <t>JÄMTLANDS LÄN</t>
        </is>
      </c>
      <c r="E4583" t="inlineStr">
        <is>
          <t>BERG</t>
        </is>
      </c>
      <c r="G4583" t="n">
        <v>5.1</v>
      </c>
      <c r="H4583" t="n">
        <v>0</v>
      </c>
      <c r="I4583" t="n">
        <v>0</v>
      </c>
      <c r="J4583" t="n">
        <v>0</v>
      </c>
      <c r="K4583" t="n">
        <v>0</v>
      </c>
      <c r="L4583" t="n">
        <v>0</v>
      </c>
      <c r="M4583" t="n">
        <v>0</v>
      </c>
      <c r="N4583" t="n">
        <v>0</v>
      </c>
      <c r="O4583" t="n">
        <v>0</v>
      </c>
      <c r="P4583" t="n">
        <v>0</v>
      </c>
      <c r="Q4583" t="n">
        <v>0</v>
      </c>
      <c r="R4583" s="2" t="inlineStr"/>
    </row>
    <row r="4584" ht="15" customHeight="1">
      <c r="A4584" t="inlineStr">
        <is>
          <t>A 73738-2021</t>
        </is>
      </c>
      <c r="B4584" s="1" t="n">
        <v>44551</v>
      </c>
      <c r="C4584" s="1" t="n">
        <v>45225</v>
      </c>
      <c r="D4584" t="inlineStr">
        <is>
          <t>JÄMTLANDS LÄN</t>
        </is>
      </c>
      <c r="E4584" t="inlineStr">
        <is>
          <t>ÅRE</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73573-2021</t>
        </is>
      </c>
      <c r="B4585" s="1" t="n">
        <v>44552</v>
      </c>
      <c r="C4585" s="1" t="n">
        <v>45225</v>
      </c>
      <c r="D4585" t="inlineStr">
        <is>
          <t>JÄMTLANDS LÄN</t>
        </is>
      </c>
      <c r="E4585" t="inlineStr">
        <is>
          <t>HÄRJEDALEN</t>
        </is>
      </c>
      <c r="F4585" t="inlineStr">
        <is>
          <t>Holmen skog AB</t>
        </is>
      </c>
      <c r="G4585" t="n">
        <v>10.5</v>
      </c>
      <c r="H4585" t="n">
        <v>0</v>
      </c>
      <c r="I4585" t="n">
        <v>0</v>
      </c>
      <c r="J4585" t="n">
        <v>0</v>
      </c>
      <c r="K4585" t="n">
        <v>0</v>
      </c>
      <c r="L4585" t="n">
        <v>0</v>
      </c>
      <c r="M4585" t="n">
        <v>0</v>
      </c>
      <c r="N4585" t="n">
        <v>0</v>
      </c>
      <c r="O4585" t="n">
        <v>0</v>
      </c>
      <c r="P4585" t="n">
        <v>0</v>
      </c>
      <c r="Q4585" t="n">
        <v>0</v>
      </c>
      <c r="R4585" s="2" t="inlineStr"/>
    </row>
    <row r="4586" ht="15" customHeight="1">
      <c r="A4586" t="inlineStr">
        <is>
          <t>A 73798-2021</t>
        </is>
      </c>
      <c r="B4586" s="1" t="n">
        <v>44552</v>
      </c>
      <c r="C4586" s="1" t="n">
        <v>45225</v>
      </c>
      <c r="D4586" t="inlineStr">
        <is>
          <t>JÄMTLANDS LÄN</t>
        </is>
      </c>
      <c r="E4586" t="inlineStr">
        <is>
          <t>ÅRE</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73629-2021</t>
        </is>
      </c>
      <c r="B4587" s="1" t="n">
        <v>44552</v>
      </c>
      <c r="C4587" s="1" t="n">
        <v>45225</v>
      </c>
      <c r="D4587" t="inlineStr">
        <is>
          <t>JÄMTLANDS LÄN</t>
        </is>
      </c>
      <c r="E4587" t="inlineStr">
        <is>
          <t>ÅRE</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73800-2021</t>
        </is>
      </c>
      <c r="B4588" s="1" t="n">
        <v>44552</v>
      </c>
      <c r="C4588" s="1" t="n">
        <v>45225</v>
      </c>
      <c r="D4588" t="inlineStr">
        <is>
          <t>JÄMTLANDS LÄN</t>
        </is>
      </c>
      <c r="E4588" t="inlineStr">
        <is>
          <t>ÅRE</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74046-2021</t>
        </is>
      </c>
      <c r="B4589" s="1" t="n">
        <v>44553</v>
      </c>
      <c r="C4589" s="1" t="n">
        <v>45225</v>
      </c>
      <c r="D4589" t="inlineStr">
        <is>
          <t>JÄMTLANDS LÄN</t>
        </is>
      </c>
      <c r="E4589" t="inlineStr">
        <is>
          <t>ÅRE</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73870-2021</t>
        </is>
      </c>
      <c r="B4590" s="1" t="n">
        <v>44553</v>
      </c>
      <c r="C4590" s="1" t="n">
        <v>45225</v>
      </c>
      <c r="D4590" t="inlineStr">
        <is>
          <t>JÄMTLANDS LÄN</t>
        </is>
      </c>
      <c r="E4590" t="inlineStr">
        <is>
          <t>ÖSTERSUND</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74011-2021</t>
        </is>
      </c>
      <c r="B4591" s="1" t="n">
        <v>44557</v>
      </c>
      <c r="C4591" s="1" t="n">
        <v>45225</v>
      </c>
      <c r="D4591" t="inlineStr">
        <is>
          <t>JÄMTLANDS LÄN</t>
        </is>
      </c>
      <c r="E4591" t="inlineStr">
        <is>
          <t>KROKOM</t>
        </is>
      </c>
      <c r="G4591" t="n">
        <v>33.2</v>
      </c>
      <c r="H4591" t="n">
        <v>0</v>
      </c>
      <c r="I4591" t="n">
        <v>0</v>
      </c>
      <c r="J4591" t="n">
        <v>0</v>
      </c>
      <c r="K4591" t="n">
        <v>0</v>
      </c>
      <c r="L4591" t="n">
        <v>0</v>
      </c>
      <c r="M4591" t="n">
        <v>0</v>
      </c>
      <c r="N4591" t="n">
        <v>0</v>
      </c>
      <c r="O4591" t="n">
        <v>0</v>
      </c>
      <c r="P4591" t="n">
        <v>0</v>
      </c>
      <c r="Q4591" t="n">
        <v>0</v>
      </c>
      <c r="R4591" s="2" t="inlineStr"/>
    </row>
    <row r="4592" ht="15" customHeight="1">
      <c r="A4592" t="inlineStr">
        <is>
          <t>A 154-2022</t>
        </is>
      </c>
      <c r="B4592" s="1" t="n">
        <v>44561</v>
      </c>
      <c r="C4592" s="1" t="n">
        <v>45225</v>
      </c>
      <c r="D4592" t="inlineStr">
        <is>
          <t>JÄMTLANDS LÄN</t>
        </is>
      </c>
      <c r="E4592" t="inlineStr">
        <is>
          <t>ÖSTERSUND</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164-2022</t>
        </is>
      </c>
      <c r="B4593" s="1" t="n">
        <v>44564</v>
      </c>
      <c r="C4593" s="1" t="n">
        <v>45225</v>
      </c>
      <c r="D4593" t="inlineStr">
        <is>
          <t>JÄMTLANDS LÄN</t>
        </is>
      </c>
      <c r="E4593" t="inlineStr">
        <is>
          <t>BERG</t>
        </is>
      </c>
      <c r="G4593" t="n">
        <v>12.4</v>
      </c>
      <c r="H4593" t="n">
        <v>0</v>
      </c>
      <c r="I4593" t="n">
        <v>0</v>
      </c>
      <c r="J4593" t="n">
        <v>0</v>
      </c>
      <c r="K4593" t="n">
        <v>0</v>
      </c>
      <c r="L4593" t="n">
        <v>0</v>
      </c>
      <c r="M4593" t="n">
        <v>0</v>
      </c>
      <c r="N4593" t="n">
        <v>0</v>
      </c>
      <c r="O4593" t="n">
        <v>0</v>
      </c>
      <c r="P4593" t="n">
        <v>0</v>
      </c>
      <c r="Q4593" t="n">
        <v>0</v>
      </c>
      <c r="R4593" s="2" t="inlineStr"/>
    </row>
    <row r="4594" ht="15" customHeight="1">
      <c r="A4594" t="inlineStr">
        <is>
          <t>A 171-2022</t>
        </is>
      </c>
      <c r="B4594" s="1" t="n">
        <v>44564</v>
      </c>
      <c r="C4594" s="1" t="n">
        <v>45225</v>
      </c>
      <c r="D4594" t="inlineStr">
        <is>
          <t>JÄMTLANDS LÄN</t>
        </is>
      </c>
      <c r="E4594" t="inlineStr">
        <is>
          <t>BERG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241-2022</t>
        </is>
      </c>
      <c r="B4595" s="1" t="n">
        <v>44565</v>
      </c>
      <c r="C4595" s="1" t="n">
        <v>45225</v>
      </c>
      <c r="D4595" t="inlineStr">
        <is>
          <t>JÄMTLANDS LÄN</t>
        </is>
      </c>
      <c r="E4595" t="inlineStr">
        <is>
          <t>HÄRJEDALEN</t>
        </is>
      </c>
      <c r="F4595" t="inlineStr">
        <is>
          <t>Övriga Aktiebolag</t>
        </is>
      </c>
      <c r="G4595" t="n">
        <v>16.5</v>
      </c>
      <c r="H4595" t="n">
        <v>0</v>
      </c>
      <c r="I4595" t="n">
        <v>0</v>
      </c>
      <c r="J4595" t="n">
        <v>0</v>
      </c>
      <c r="K4595" t="n">
        <v>0</v>
      </c>
      <c r="L4595" t="n">
        <v>0</v>
      </c>
      <c r="M4595" t="n">
        <v>0</v>
      </c>
      <c r="N4595" t="n">
        <v>0</v>
      </c>
      <c r="O4595" t="n">
        <v>0</v>
      </c>
      <c r="P4595" t="n">
        <v>0</v>
      </c>
      <c r="Q4595" t="n">
        <v>0</v>
      </c>
      <c r="R4595" s="2" t="inlineStr"/>
    </row>
    <row r="4596" ht="15" customHeight="1">
      <c r="A4596" t="inlineStr">
        <is>
          <t>A 364-2022</t>
        </is>
      </c>
      <c r="B4596" s="1" t="n">
        <v>44565</v>
      </c>
      <c r="C4596" s="1" t="n">
        <v>45225</v>
      </c>
      <c r="D4596" t="inlineStr">
        <is>
          <t>JÄMTLANDS LÄN</t>
        </is>
      </c>
      <c r="E4596" t="inlineStr">
        <is>
          <t>STRÖMSUND</t>
        </is>
      </c>
      <c r="G4596" t="n">
        <v>9</v>
      </c>
      <c r="H4596" t="n">
        <v>0</v>
      </c>
      <c r="I4596" t="n">
        <v>0</v>
      </c>
      <c r="J4596" t="n">
        <v>0</v>
      </c>
      <c r="K4596" t="n">
        <v>0</v>
      </c>
      <c r="L4596" t="n">
        <v>0</v>
      </c>
      <c r="M4596" t="n">
        <v>0</v>
      </c>
      <c r="N4596" t="n">
        <v>0</v>
      </c>
      <c r="O4596" t="n">
        <v>0</v>
      </c>
      <c r="P4596" t="n">
        <v>0</v>
      </c>
      <c r="Q4596" t="n">
        <v>0</v>
      </c>
      <c r="R4596" s="2" t="inlineStr"/>
    </row>
    <row r="4597" ht="15" customHeight="1">
      <c r="A4597" t="inlineStr">
        <is>
          <t>A 537-2022</t>
        </is>
      </c>
      <c r="B4597" s="1" t="n">
        <v>44566</v>
      </c>
      <c r="C4597" s="1" t="n">
        <v>45225</v>
      </c>
      <c r="D4597" t="inlineStr">
        <is>
          <t>JÄMTLANDS LÄN</t>
        </is>
      </c>
      <c r="E4597" t="inlineStr">
        <is>
          <t>HÄRJEDALEN</t>
        </is>
      </c>
      <c r="F4597" t="inlineStr">
        <is>
          <t>Sveaskog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681-2022</t>
        </is>
      </c>
      <c r="B4598" s="1" t="n">
        <v>44566</v>
      </c>
      <c r="C4598" s="1" t="n">
        <v>45225</v>
      </c>
      <c r="D4598" t="inlineStr">
        <is>
          <t>JÄMTLANDS LÄN</t>
        </is>
      </c>
      <c r="E4598" t="inlineStr">
        <is>
          <t>ÖSTERSUND</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695-2022</t>
        </is>
      </c>
      <c r="B4599" s="1" t="n">
        <v>44566</v>
      </c>
      <c r="C4599" s="1" t="n">
        <v>45225</v>
      </c>
      <c r="D4599" t="inlineStr">
        <is>
          <t>JÄMTLANDS LÄN</t>
        </is>
      </c>
      <c r="E4599" t="inlineStr">
        <is>
          <t>ÖSTERSUND</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804-2022</t>
        </is>
      </c>
      <c r="B4600" s="1" t="n">
        <v>44568</v>
      </c>
      <c r="C4600" s="1" t="n">
        <v>45225</v>
      </c>
      <c r="D4600" t="inlineStr">
        <is>
          <t>JÄMTLANDS LÄN</t>
        </is>
      </c>
      <c r="E4600" t="inlineStr">
        <is>
          <t>KROKOM</t>
        </is>
      </c>
      <c r="G4600" t="n">
        <v>20</v>
      </c>
      <c r="H4600" t="n">
        <v>0</v>
      </c>
      <c r="I4600" t="n">
        <v>0</v>
      </c>
      <c r="J4600" t="n">
        <v>0</v>
      </c>
      <c r="K4600" t="n">
        <v>0</v>
      </c>
      <c r="L4600" t="n">
        <v>0</v>
      </c>
      <c r="M4600" t="n">
        <v>0</v>
      </c>
      <c r="N4600" t="n">
        <v>0</v>
      </c>
      <c r="O4600" t="n">
        <v>0</v>
      </c>
      <c r="P4600" t="n">
        <v>0</v>
      </c>
      <c r="Q4600" t="n">
        <v>0</v>
      </c>
      <c r="R4600" s="2" t="inlineStr"/>
    </row>
    <row r="4601" ht="15" customHeight="1">
      <c r="A4601" t="inlineStr">
        <is>
          <t>A 817-2022</t>
        </is>
      </c>
      <c r="B4601" s="1" t="n">
        <v>44568</v>
      </c>
      <c r="C4601" s="1" t="n">
        <v>45225</v>
      </c>
      <c r="D4601" t="inlineStr">
        <is>
          <t>JÄMTLANDS LÄN</t>
        </is>
      </c>
      <c r="E4601" t="inlineStr">
        <is>
          <t>STRÖMSUND</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829-2022</t>
        </is>
      </c>
      <c r="B4602" s="1" t="n">
        <v>44568</v>
      </c>
      <c r="C4602" s="1" t="n">
        <v>45225</v>
      </c>
      <c r="D4602" t="inlineStr">
        <is>
          <t>JÄMTLANDS LÄN</t>
        </is>
      </c>
      <c r="E4602" t="inlineStr">
        <is>
          <t>STRÖMSUND</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911-2022</t>
        </is>
      </c>
      <c r="B4603" s="1" t="n">
        <v>44570</v>
      </c>
      <c r="C4603" s="1" t="n">
        <v>45225</v>
      </c>
      <c r="D4603" t="inlineStr">
        <is>
          <t>JÄMTLANDS LÄN</t>
        </is>
      </c>
      <c r="E4603" t="inlineStr">
        <is>
          <t>ÅRE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1087-2022</t>
        </is>
      </c>
      <c r="B4604" s="1" t="n">
        <v>44571</v>
      </c>
      <c r="C4604" s="1" t="n">
        <v>45225</v>
      </c>
      <c r="D4604" t="inlineStr">
        <is>
          <t>JÄMTLANDS LÄN</t>
        </is>
      </c>
      <c r="E4604" t="inlineStr">
        <is>
          <t>BRÄCKE</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1083-2022</t>
        </is>
      </c>
      <c r="B4605" s="1" t="n">
        <v>44571</v>
      </c>
      <c r="C4605" s="1" t="n">
        <v>45225</v>
      </c>
      <c r="D4605" t="inlineStr">
        <is>
          <t>JÄMTLANDS LÄN</t>
        </is>
      </c>
      <c r="E4605" t="inlineStr">
        <is>
          <t>STRÖMSUND</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891-2022</t>
        </is>
      </c>
      <c r="B4606" s="1" t="n">
        <v>44571</v>
      </c>
      <c r="C4606" s="1" t="n">
        <v>45225</v>
      </c>
      <c r="D4606" t="inlineStr">
        <is>
          <t>JÄMTLANDS LÄN</t>
        </is>
      </c>
      <c r="E4606" t="inlineStr">
        <is>
          <t>RAGUNDA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1107-2022</t>
        </is>
      </c>
      <c r="B4607" s="1" t="n">
        <v>44571</v>
      </c>
      <c r="C4607" s="1" t="n">
        <v>45225</v>
      </c>
      <c r="D4607" t="inlineStr">
        <is>
          <t>JÄMTLANDS LÄN</t>
        </is>
      </c>
      <c r="E4607" t="inlineStr">
        <is>
          <t>STRÖMSUND</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859-2022</t>
        </is>
      </c>
      <c r="B4608" s="1" t="n">
        <v>44571</v>
      </c>
      <c r="C4608" s="1" t="n">
        <v>45225</v>
      </c>
      <c r="D4608" t="inlineStr">
        <is>
          <t>JÄMTLANDS LÄN</t>
        </is>
      </c>
      <c r="E4608" t="inlineStr">
        <is>
          <t>HÄRJEDALEN</t>
        </is>
      </c>
      <c r="G4608" t="n">
        <v>16.9</v>
      </c>
      <c r="H4608" t="n">
        <v>0</v>
      </c>
      <c r="I4608" t="n">
        <v>0</v>
      </c>
      <c r="J4608" t="n">
        <v>0</v>
      </c>
      <c r="K4608" t="n">
        <v>0</v>
      </c>
      <c r="L4608" t="n">
        <v>0</v>
      </c>
      <c r="M4608" t="n">
        <v>0</v>
      </c>
      <c r="N4608" t="n">
        <v>0</v>
      </c>
      <c r="O4608" t="n">
        <v>0</v>
      </c>
      <c r="P4608" t="n">
        <v>0</v>
      </c>
      <c r="Q4608" t="n">
        <v>0</v>
      </c>
      <c r="R4608" s="2" t="inlineStr"/>
    </row>
    <row r="4609" ht="15" customHeight="1">
      <c r="A4609" t="inlineStr">
        <is>
          <t>A 1201-2022</t>
        </is>
      </c>
      <c r="B4609" s="1" t="n">
        <v>44572</v>
      </c>
      <c r="C4609" s="1" t="n">
        <v>45225</v>
      </c>
      <c r="D4609" t="inlineStr">
        <is>
          <t>JÄMTLANDS LÄN</t>
        </is>
      </c>
      <c r="E4609" t="inlineStr">
        <is>
          <t>BRÄCKE</t>
        </is>
      </c>
      <c r="G4609" t="n">
        <v>13.7</v>
      </c>
      <c r="H4609" t="n">
        <v>0</v>
      </c>
      <c r="I4609" t="n">
        <v>0</v>
      </c>
      <c r="J4609" t="n">
        <v>0</v>
      </c>
      <c r="K4609" t="n">
        <v>0</v>
      </c>
      <c r="L4609" t="n">
        <v>0</v>
      </c>
      <c r="M4609" t="n">
        <v>0</v>
      </c>
      <c r="N4609" t="n">
        <v>0</v>
      </c>
      <c r="O4609" t="n">
        <v>0</v>
      </c>
      <c r="P4609" t="n">
        <v>0</v>
      </c>
      <c r="Q4609" t="n">
        <v>0</v>
      </c>
      <c r="R4609" s="2" t="inlineStr"/>
    </row>
    <row r="4610" ht="15" customHeight="1">
      <c r="A4610" t="inlineStr">
        <is>
          <t>A 1339-2022</t>
        </is>
      </c>
      <c r="B4610" s="1" t="n">
        <v>44572</v>
      </c>
      <c r="C4610" s="1" t="n">
        <v>45225</v>
      </c>
      <c r="D4610" t="inlineStr">
        <is>
          <t>JÄMTLANDS LÄN</t>
        </is>
      </c>
      <c r="E4610" t="inlineStr">
        <is>
          <t>STRÖMSUND</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1520-2022</t>
        </is>
      </c>
      <c r="B4611" s="1" t="n">
        <v>44572</v>
      </c>
      <c r="C4611" s="1" t="n">
        <v>45225</v>
      </c>
      <c r="D4611" t="inlineStr">
        <is>
          <t>JÄMTLANDS LÄN</t>
        </is>
      </c>
      <c r="E4611" t="inlineStr">
        <is>
          <t>BERG</t>
        </is>
      </c>
      <c r="G4611" t="n">
        <v>7.7</v>
      </c>
      <c r="H4611" t="n">
        <v>0</v>
      </c>
      <c r="I4611" t="n">
        <v>0</v>
      </c>
      <c r="J4611" t="n">
        <v>0</v>
      </c>
      <c r="K4611" t="n">
        <v>0</v>
      </c>
      <c r="L4611" t="n">
        <v>0</v>
      </c>
      <c r="M4611" t="n">
        <v>0</v>
      </c>
      <c r="N4611" t="n">
        <v>0</v>
      </c>
      <c r="O4611" t="n">
        <v>0</v>
      </c>
      <c r="P4611" t="n">
        <v>0</v>
      </c>
      <c r="Q4611" t="n">
        <v>0</v>
      </c>
      <c r="R4611" s="2" t="inlineStr"/>
    </row>
    <row r="4612" ht="15" customHeight="1">
      <c r="A4612" t="inlineStr">
        <is>
          <t>A 1625-2022</t>
        </is>
      </c>
      <c r="B4612" s="1" t="n">
        <v>44573</v>
      </c>
      <c r="C4612" s="1" t="n">
        <v>45225</v>
      </c>
      <c r="D4612" t="inlineStr">
        <is>
          <t>JÄMTLANDS LÄN</t>
        </is>
      </c>
      <c r="E4612" t="inlineStr">
        <is>
          <t>KROKOM</t>
        </is>
      </c>
      <c r="F4612" t="inlineStr">
        <is>
          <t>Övriga Aktiebolag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1540-2022</t>
        </is>
      </c>
      <c r="B4613" s="1" t="n">
        <v>44573</v>
      </c>
      <c r="C4613" s="1" t="n">
        <v>45225</v>
      </c>
      <c r="D4613" t="inlineStr">
        <is>
          <t>JÄMTLANDS LÄN</t>
        </is>
      </c>
      <c r="E4613" t="inlineStr">
        <is>
          <t>RAGUNDA</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1559-2022</t>
        </is>
      </c>
      <c r="B4614" s="1" t="n">
        <v>44573</v>
      </c>
      <c r="C4614" s="1" t="n">
        <v>45225</v>
      </c>
      <c r="D4614" t="inlineStr">
        <is>
          <t>JÄMTLANDS LÄN</t>
        </is>
      </c>
      <c r="E4614" t="inlineStr">
        <is>
          <t>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1782-2022</t>
        </is>
      </c>
      <c r="B4615" s="1" t="n">
        <v>44574</v>
      </c>
      <c r="C4615" s="1" t="n">
        <v>45225</v>
      </c>
      <c r="D4615" t="inlineStr">
        <is>
          <t>JÄMTLANDS LÄN</t>
        </is>
      </c>
      <c r="E4615" t="inlineStr">
        <is>
          <t>RAGUNDA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1858-2022</t>
        </is>
      </c>
      <c r="B4616" s="1" t="n">
        <v>44574</v>
      </c>
      <c r="C4616" s="1" t="n">
        <v>45225</v>
      </c>
      <c r="D4616" t="inlineStr">
        <is>
          <t>JÄMTLANDS LÄN</t>
        </is>
      </c>
      <c r="E4616" t="inlineStr">
        <is>
          <t>RAGUNDA</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1866-2022</t>
        </is>
      </c>
      <c r="B4617" s="1" t="n">
        <v>44574</v>
      </c>
      <c r="C4617" s="1" t="n">
        <v>45225</v>
      </c>
      <c r="D4617" t="inlineStr">
        <is>
          <t>JÄMTLANDS LÄN</t>
        </is>
      </c>
      <c r="E4617" t="inlineStr">
        <is>
          <t>BRÄCKE</t>
        </is>
      </c>
      <c r="F4617" t="inlineStr">
        <is>
          <t>SCA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1864-2022</t>
        </is>
      </c>
      <c r="B4618" s="1" t="n">
        <v>44574</v>
      </c>
      <c r="C4618" s="1" t="n">
        <v>45225</v>
      </c>
      <c r="D4618" t="inlineStr">
        <is>
          <t>JÄMTLANDS LÄN</t>
        </is>
      </c>
      <c r="E4618" t="inlineStr">
        <is>
          <t>BRÄCKE</t>
        </is>
      </c>
      <c r="F4618" t="inlineStr">
        <is>
          <t>SCA</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1865-2022</t>
        </is>
      </c>
      <c r="B4619" s="1" t="n">
        <v>44574</v>
      </c>
      <c r="C4619" s="1" t="n">
        <v>45225</v>
      </c>
      <c r="D4619" t="inlineStr">
        <is>
          <t>JÄMTLANDS LÄN</t>
        </is>
      </c>
      <c r="E4619" t="inlineStr">
        <is>
          <t>BRÄCKE</t>
        </is>
      </c>
      <c r="F4619" t="inlineStr">
        <is>
          <t>SCA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1863-2022</t>
        </is>
      </c>
      <c r="B4620" s="1" t="n">
        <v>44574</v>
      </c>
      <c r="C4620" s="1" t="n">
        <v>45225</v>
      </c>
      <c r="D4620" t="inlineStr">
        <is>
          <t>JÄMTLANDS LÄN</t>
        </is>
      </c>
      <c r="E4620" t="inlineStr">
        <is>
          <t>BRÄCKE</t>
        </is>
      </c>
      <c r="F4620" t="inlineStr">
        <is>
          <t>SCA</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1959-2022</t>
        </is>
      </c>
      <c r="B4621" s="1" t="n">
        <v>44575</v>
      </c>
      <c r="C4621" s="1" t="n">
        <v>45225</v>
      </c>
      <c r="D4621" t="inlineStr">
        <is>
          <t>JÄMTLANDS LÄN</t>
        </is>
      </c>
      <c r="E4621" t="inlineStr">
        <is>
          <t>KROKOM</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1982-2022</t>
        </is>
      </c>
      <c r="B4622" s="1" t="n">
        <v>44575</v>
      </c>
      <c r="C4622" s="1" t="n">
        <v>45225</v>
      </c>
      <c r="D4622" t="inlineStr">
        <is>
          <t>JÄMTLANDS LÄN</t>
        </is>
      </c>
      <c r="E4622" t="inlineStr">
        <is>
          <t>BERG</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2002-2022</t>
        </is>
      </c>
      <c r="B4623" s="1" t="n">
        <v>44575</v>
      </c>
      <c r="C4623" s="1" t="n">
        <v>45225</v>
      </c>
      <c r="D4623" t="inlineStr">
        <is>
          <t>JÄMTLANDS LÄN</t>
        </is>
      </c>
      <c r="E4623" t="inlineStr">
        <is>
          <t>BERG</t>
        </is>
      </c>
      <c r="G4623" t="n">
        <v>11.3</v>
      </c>
      <c r="H4623" t="n">
        <v>0</v>
      </c>
      <c r="I4623" t="n">
        <v>0</v>
      </c>
      <c r="J4623" t="n">
        <v>0</v>
      </c>
      <c r="K4623" t="n">
        <v>0</v>
      </c>
      <c r="L4623" t="n">
        <v>0</v>
      </c>
      <c r="M4623" t="n">
        <v>0</v>
      </c>
      <c r="N4623" t="n">
        <v>0</v>
      </c>
      <c r="O4623" t="n">
        <v>0</v>
      </c>
      <c r="P4623" t="n">
        <v>0</v>
      </c>
      <c r="Q4623" t="n">
        <v>0</v>
      </c>
      <c r="R4623" s="2" t="inlineStr"/>
    </row>
    <row r="4624" ht="15" customHeight="1">
      <c r="A4624" t="inlineStr">
        <is>
          <t>A 2009-2022</t>
        </is>
      </c>
      <c r="B4624" s="1" t="n">
        <v>44575</v>
      </c>
      <c r="C4624" s="1" t="n">
        <v>45225</v>
      </c>
      <c r="D4624" t="inlineStr">
        <is>
          <t>JÄMTLANDS LÄN</t>
        </is>
      </c>
      <c r="E4624" t="inlineStr">
        <is>
          <t>BERG</t>
        </is>
      </c>
      <c r="G4624" t="n">
        <v>11.9</v>
      </c>
      <c r="H4624" t="n">
        <v>0</v>
      </c>
      <c r="I4624" t="n">
        <v>0</v>
      </c>
      <c r="J4624" t="n">
        <v>0</v>
      </c>
      <c r="K4624" t="n">
        <v>0</v>
      </c>
      <c r="L4624" t="n">
        <v>0</v>
      </c>
      <c r="M4624" t="n">
        <v>0</v>
      </c>
      <c r="N4624" t="n">
        <v>0</v>
      </c>
      <c r="O4624" t="n">
        <v>0</v>
      </c>
      <c r="P4624" t="n">
        <v>0</v>
      </c>
      <c r="Q4624" t="n">
        <v>0</v>
      </c>
      <c r="R4624" s="2" t="inlineStr"/>
    </row>
    <row r="4625" ht="15" customHeight="1">
      <c r="A4625" t="inlineStr">
        <is>
          <t>A 1983-2022</t>
        </is>
      </c>
      <c r="B4625" s="1" t="n">
        <v>44575</v>
      </c>
      <c r="C4625" s="1" t="n">
        <v>45225</v>
      </c>
      <c r="D4625" t="inlineStr">
        <is>
          <t>JÄMTLANDS LÄN</t>
        </is>
      </c>
      <c r="E4625" t="inlineStr">
        <is>
          <t>BERG</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1955-2022</t>
        </is>
      </c>
      <c r="B4626" s="1" t="n">
        <v>44575</v>
      </c>
      <c r="C4626" s="1" t="n">
        <v>45225</v>
      </c>
      <c r="D4626" t="inlineStr">
        <is>
          <t>JÄMTLANDS LÄN</t>
        </is>
      </c>
      <c r="E4626" t="inlineStr">
        <is>
          <t>KROKOM</t>
        </is>
      </c>
      <c r="G4626" t="n">
        <v>16.1</v>
      </c>
      <c r="H4626" t="n">
        <v>0</v>
      </c>
      <c r="I4626" t="n">
        <v>0</v>
      </c>
      <c r="J4626" t="n">
        <v>0</v>
      </c>
      <c r="K4626" t="n">
        <v>0</v>
      </c>
      <c r="L4626" t="n">
        <v>0</v>
      </c>
      <c r="M4626" t="n">
        <v>0</v>
      </c>
      <c r="N4626" t="n">
        <v>0</v>
      </c>
      <c r="O4626" t="n">
        <v>0</v>
      </c>
      <c r="P4626" t="n">
        <v>0</v>
      </c>
      <c r="Q4626" t="n">
        <v>0</v>
      </c>
      <c r="R4626" s="2" t="inlineStr"/>
    </row>
    <row r="4627" ht="15" customHeight="1">
      <c r="A4627" t="inlineStr">
        <is>
          <t>A 2337-2022</t>
        </is>
      </c>
      <c r="B4627" s="1" t="n">
        <v>44578</v>
      </c>
      <c r="C4627" s="1" t="n">
        <v>45225</v>
      </c>
      <c r="D4627" t="inlineStr">
        <is>
          <t>JÄMTLANDS LÄN</t>
        </is>
      </c>
      <c r="E4627" t="inlineStr">
        <is>
          <t>RAGUNDA</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2230-2022</t>
        </is>
      </c>
      <c r="B4628" s="1" t="n">
        <v>44578</v>
      </c>
      <c r="C4628" s="1" t="n">
        <v>45225</v>
      </c>
      <c r="D4628" t="inlineStr">
        <is>
          <t>JÄMTLANDS LÄN</t>
        </is>
      </c>
      <c r="E4628" t="inlineStr">
        <is>
          <t>ÅRE</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2485-2022</t>
        </is>
      </c>
      <c r="B4629" s="1" t="n">
        <v>44579</v>
      </c>
      <c r="C4629" s="1" t="n">
        <v>45225</v>
      </c>
      <c r="D4629" t="inlineStr">
        <is>
          <t>JÄMTLANDS LÄN</t>
        </is>
      </c>
      <c r="E4629" t="inlineStr">
        <is>
          <t>STRÖMSUND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2431-2022</t>
        </is>
      </c>
      <c r="B4630" s="1" t="n">
        <v>44579</v>
      </c>
      <c r="C4630" s="1" t="n">
        <v>45225</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2554-2022</t>
        </is>
      </c>
      <c r="B4631" s="1" t="n">
        <v>44579</v>
      </c>
      <c r="C4631" s="1" t="n">
        <v>45225</v>
      </c>
      <c r="D4631" t="inlineStr">
        <is>
          <t>JÄMTLANDS LÄN</t>
        </is>
      </c>
      <c r="E4631" t="inlineStr">
        <is>
          <t>STRÖMSUND</t>
        </is>
      </c>
      <c r="G4631" t="n">
        <v>5</v>
      </c>
      <c r="H4631" t="n">
        <v>0</v>
      </c>
      <c r="I4631" t="n">
        <v>0</v>
      </c>
      <c r="J4631" t="n">
        <v>0</v>
      </c>
      <c r="K4631" t="n">
        <v>0</v>
      </c>
      <c r="L4631" t="n">
        <v>0</v>
      </c>
      <c r="M4631" t="n">
        <v>0</v>
      </c>
      <c r="N4631" t="n">
        <v>0</v>
      </c>
      <c r="O4631" t="n">
        <v>0</v>
      </c>
      <c r="P4631" t="n">
        <v>0</v>
      </c>
      <c r="Q4631" t="n">
        <v>0</v>
      </c>
      <c r="R4631" s="2" t="inlineStr"/>
    </row>
    <row r="4632" ht="15" customHeight="1">
      <c r="A4632" t="inlineStr">
        <is>
          <t>A 2571-2022</t>
        </is>
      </c>
      <c r="B4632" s="1" t="n">
        <v>44580</v>
      </c>
      <c r="C4632" s="1" t="n">
        <v>45225</v>
      </c>
      <c r="D4632" t="inlineStr">
        <is>
          <t>JÄMTLANDS LÄN</t>
        </is>
      </c>
      <c r="E4632" t="inlineStr">
        <is>
          <t>ÅRE</t>
        </is>
      </c>
      <c r="G4632" t="n">
        <v>3.7</v>
      </c>
      <c r="H4632" t="n">
        <v>0</v>
      </c>
      <c r="I4632" t="n">
        <v>0</v>
      </c>
      <c r="J4632" t="n">
        <v>0</v>
      </c>
      <c r="K4632" t="n">
        <v>0</v>
      </c>
      <c r="L4632" t="n">
        <v>0</v>
      </c>
      <c r="M4632" t="n">
        <v>0</v>
      </c>
      <c r="N4632" t="n">
        <v>0</v>
      </c>
      <c r="O4632" t="n">
        <v>0</v>
      </c>
      <c r="P4632" t="n">
        <v>0</v>
      </c>
      <c r="Q4632" t="n">
        <v>0</v>
      </c>
      <c r="R4632" s="2" t="inlineStr"/>
    </row>
    <row r="4633" ht="15" customHeight="1">
      <c r="A4633" t="inlineStr">
        <is>
          <t>A 2645-2022</t>
        </is>
      </c>
      <c r="B4633" s="1" t="n">
        <v>44580</v>
      </c>
      <c r="C4633" s="1" t="n">
        <v>45225</v>
      </c>
      <c r="D4633" t="inlineStr">
        <is>
          <t>JÄMTLANDS LÄN</t>
        </is>
      </c>
      <c r="E4633" t="inlineStr">
        <is>
          <t>BRÄCKE</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2763-2022</t>
        </is>
      </c>
      <c r="B4634" s="1" t="n">
        <v>44580</v>
      </c>
      <c r="C4634" s="1" t="n">
        <v>45225</v>
      </c>
      <c r="D4634" t="inlineStr">
        <is>
          <t>JÄMTLANDS LÄN</t>
        </is>
      </c>
      <c r="E4634" t="inlineStr">
        <is>
          <t>ÖSTERSUND</t>
        </is>
      </c>
      <c r="F4634" t="inlineStr">
        <is>
          <t>SCA</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2760-2022</t>
        </is>
      </c>
      <c r="B4635" s="1" t="n">
        <v>44580</v>
      </c>
      <c r="C4635" s="1" t="n">
        <v>45225</v>
      </c>
      <c r="D4635" t="inlineStr">
        <is>
          <t>JÄMTLANDS LÄN</t>
        </is>
      </c>
      <c r="E4635" t="inlineStr">
        <is>
          <t>STRÖMSUND</t>
        </is>
      </c>
      <c r="F4635" t="inlineStr">
        <is>
          <t>SCA</t>
        </is>
      </c>
      <c r="G4635" t="n">
        <v>4.3</v>
      </c>
      <c r="H4635" t="n">
        <v>0</v>
      </c>
      <c r="I4635" t="n">
        <v>0</v>
      </c>
      <c r="J4635" t="n">
        <v>0</v>
      </c>
      <c r="K4635" t="n">
        <v>0</v>
      </c>
      <c r="L4635" t="n">
        <v>0</v>
      </c>
      <c r="M4635" t="n">
        <v>0</v>
      </c>
      <c r="N4635" t="n">
        <v>0</v>
      </c>
      <c r="O4635" t="n">
        <v>0</v>
      </c>
      <c r="P4635" t="n">
        <v>0</v>
      </c>
      <c r="Q4635" t="n">
        <v>0</v>
      </c>
      <c r="R4635" s="2" t="inlineStr"/>
    </row>
    <row r="4636" ht="15" customHeight="1">
      <c r="A4636" t="inlineStr">
        <is>
          <t>A 2880-2022</t>
        </is>
      </c>
      <c r="B4636" s="1" t="n">
        <v>44581</v>
      </c>
      <c r="C4636" s="1" t="n">
        <v>45225</v>
      </c>
      <c r="D4636" t="inlineStr">
        <is>
          <t>JÄMTLANDS LÄN</t>
        </is>
      </c>
      <c r="E4636" t="inlineStr">
        <is>
          <t>ÖSTERSUND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2874-2022</t>
        </is>
      </c>
      <c r="B4637" s="1" t="n">
        <v>44581</v>
      </c>
      <c r="C4637" s="1" t="n">
        <v>45225</v>
      </c>
      <c r="D4637" t="inlineStr">
        <is>
          <t>JÄMTLANDS LÄN</t>
        </is>
      </c>
      <c r="E4637" t="inlineStr">
        <is>
          <t>HÄRJEDALEN</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3165-2022</t>
        </is>
      </c>
      <c r="B4638" s="1" t="n">
        <v>44582</v>
      </c>
      <c r="C4638" s="1" t="n">
        <v>45225</v>
      </c>
      <c r="D4638" t="inlineStr">
        <is>
          <t>JÄMTLANDS LÄN</t>
        </is>
      </c>
      <c r="E4638" t="inlineStr">
        <is>
          <t>STRÖMSUND</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3163-2022</t>
        </is>
      </c>
      <c r="B4639" s="1" t="n">
        <v>44582</v>
      </c>
      <c r="C4639" s="1" t="n">
        <v>45225</v>
      </c>
      <c r="D4639" t="inlineStr">
        <is>
          <t>JÄMTLANDS LÄN</t>
        </is>
      </c>
      <c r="E4639" t="inlineStr">
        <is>
          <t>HÄRJEDALEN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3114-2022</t>
        </is>
      </c>
      <c r="B4640" s="1" t="n">
        <v>44582</v>
      </c>
      <c r="C4640" s="1" t="n">
        <v>45225</v>
      </c>
      <c r="D4640" t="inlineStr">
        <is>
          <t>JÄMTLANDS LÄN</t>
        </is>
      </c>
      <c r="E4640" t="inlineStr">
        <is>
          <t>STRÖMSUND</t>
        </is>
      </c>
      <c r="G4640" t="n">
        <v>7</v>
      </c>
      <c r="H4640" t="n">
        <v>0</v>
      </c>
      <c r="I4640" t="n">
        <v>0</v>
      </c>
      <c r="J4640" t="n">
        <v>0</v>
      </c>
      <c r="K4640" t="n">
        <v>0</v>
      </c>
      <c r="L4640" t="n">
        <v>0</v>
      </c>
      <c r="M4640" t="n">
        <v>0</v>
      </c>
      <c r="N4640" t="n">
        <v>0</v>
      </c>
      <c r="O4640" t="n">
        <v>0</v>
      </c>
      <c r="P4640" t="n">
        <v>0</v>
      </c>
      <c r="Q4640" t="n">
        <v>0</v>
      </c>
      <c r="R4640" s="2" t="inlineStr"/>
    </row>
    <row r="4641" ht="15" customHeight="1">
      <c r="A4641" t="inlineStr">
        <is>
          <t>A 3224-2022</t>
        </is>
      </c>
      <c r="B4641" s="1" t="n">
        <v>44582</v>
      </c>
      <c r="C4641" s="1" t="n">
        <v>45225</v>
      </c>
      <c r="D4641" t="inlineStr">
        <is>
          <t>JÄMTLANDS LÄN</t>
        </is>
      </c>
      <c r="E4641" t="inlineStr">
        <is>
          <t>BRÄCKE</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3231-2022</t>
        </is>
      </c>
      <c r="B4642" s="1" t="n">
        <v>44582</v>
      </c>
      <c r="C4642" s="1" t="n">
        <v>45225</v>
      </c>
      <c r="D4642" t="inlineStr">
        <is>
          <t>JÄMTLANDS LÄN</t>
        </is>
      </c>
      <c r="E4642" t="inlineStr">
        <is>
          <t>KROKOM</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3373-2022</t>
        </is>
      </c>
      <c r="B4643" s="1" t="n">
        <v>44585</v>
      </c>
      <c r="C4643" s="1" t="n">
        <v>45225</v>
      </c>
      <c r="D4643" t="inlineStr">
        <is>
          <t>JÄMTLANDS LÄN</t>
        </is>
      </c>
      <c r="E4643" t="inlineStr">
        <is>
          <t>HÄRJEDALEN</t>
        </is>
      </c>
      <c r="G4643" t="n">
        <v>7.4</v>
      </c>
      <c r="H4643" t="n">
        <v>0</v>
      </c>
      <c r="I4643" t="n">
        <v>0</v>
      </c>
      <c r="J4643" t="n">
        <v>0</v>
      </c>
      <c r="K4643" t="n">
        <v>0</v>
      </c>
      <c r="L4643" t="n">
        <v>0</v>
      </c>
      <c r="M4643" t="n">
        <v>0</v>
      </c>
      <c r="N4643" t="n">
        <v>0</v>
      </c>
      <c r="O4643" t="n">
        <v>0</v>
      </c>
      <c r="P4643" t="n">
        <v>0</v>
      </c>
      <c r="Q4643" t="n">
        <v>0</v>
      </c>
      <c r="R4643" s="2" t="inlineStr"/>
    </row>
    <row r="4644" ht="15" customHeight="1">
      <c r="A4644" t="inlineStr">
        <is>
          <t>A 3538-2022</t>
        </is>
      </c>
      <c r="B4644" s="1" t="n">
        <v>44585</v>
      </c>
      <c r="C4644" s="1" t="n">
        <v>45225</v>
      </c>
      <c r="D4644" t="inlineStr">
        <is>
          <t>JÄMTLANDS LÄN</t>
        </is>
      </c>
      <c r="E4644" t="inlineStr">
        <is>
          <t>STRÖMSUND</t>
        </is>
      </c>
      <c r="F4644" t="inlineStr">
        <is>
          <t>SCA</t>
        </is>
      </c>
      <c r="G4644" t="n">
        <v>6.6</v>
      </c>
      <c r="H4644" t="n">
        <v>0</v>
      </c>
      <c r="I4644" t="n">
        <v>0</v>
      </c>
      <c r="J4644" t="n">
        <v>0</v>
      </c>
      <c r="K4644" t="n">
        <v>0</v>
      </c>
      <c r="L4644" t="n">
        <v>0</v>
      </c>
      <c r="M4644" t="n">
        <v>0</v>
      </c>
      <c r="N4644" t="n">
        <v>0</v>
      </c>
      <c r="O4644" t="n">
        <v>0</v>
      </c>
      <c r="P4644" t="n">
        <v>0</v>
      </c>
      <c r="Q4644" t="n">
        <v>0</v>
      </c>
      <c r="R4644" s="2" t="inlineStr"/>
    </row>
    <row r="4645" ht="15" customHeight="1">
      <c r="A4645" t="inlineStr">
        <is>
          <t>A 3543-2022</t>
        </is>
      </c>
      <c r="B4645" s="1" t="n">
        <v>44585</v>
      </c>
      <c r="C4645" s="1" t="n">
        <v>45225</v>
      </c>
      <c r="D4645" t="inlineStr">
        <is>
          <t>JÄMTLANDS LÄN</t>
        </is>
      </c>
      <c r="E4645" t="inlineStr">
        <is>
          <t>BERG</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3798-2022</t>
        </is>
      </c>
      <c r="B4646" s="1" t="n">
        <v>44586</v>
      </c>
      <c r="C4646" s="1" t="n">
        <v>45225</v>
      </c>
      <c r="D4646" t="inlineStr">
        <is>
          <t>JÄMTLANDS LÄN</t>
        </is>
      </c>
      <c r="E4646" t="inlineStr">
        <is>
          <t>BERG</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3694-2022</t>
        </is>
      </c>
      <c r="B4647" s="1" t="n">
        <v>44586</v>
      </c>
      <c r="C4647" s="1" t="n">
        <v>45225</v>
      </c>
      <c r="D4647" t="inlineStr">
        <is>
          <t>JÄMTLANDS LÄN</t>
        </is>
      </c>
      <c r="E4647" t="inlineStr">
        <is>
          <t>BRÄCKE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3719-2022</t>
        </is>
      </c>
      <c r="B4648" s="1" t="n">
        <v>44586</v>
      </c>
      <c r="C4648" s="1" t="n">
        <v>45225</v>
      </c>
      <c r="D4648" t="inlineStr">
        <is>
          <t>JÄMTLANDS LÄN</t>
        </is>
      </c>
      <c r="E4648" t="inlineStr">
        <is>
          <t>STRÖMSUND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3721-2022</t>
        </is>
      </c>
      <c r="B4649" s="1" t="n">
        <v>44586</v>
      </c>
      <c r="C4649" s="1" t="n">
        <v>45225</v>
      </c>
      <c r="D4649" t="inlineStr">
        <is>
          <t>JÄMTLANDS LÄN</t>
        </is>
      </c>
      <c r="E4649" t="inlineStr">
        <is>
          <t>STRÖMSUND</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3796-2022</t>
        </is>
      </c>
      <c r="B4650" s="1" t="n">
        <v>44586</v>
      </c>
      <c r="C4650" s="1" t="n">
        <v>45225</v>
      </c>
      <c r="D4650" t="inlineStr">
        <is>
          <t>JÄMTLANDS LÄN</t>
        </is>
      </c>
      <c r="E4650" t="inlineStr">
        <is>
          <t>RAGUNDA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4023-2022</t>
        </is>
      </c>
      <c r="B4651" s="1" t="n">
        <v>44587</v>
      </c>
      <c r="C4651" s="1" t="n">
        <v>45225</v>
      </c>
      <c r="D4651" t="inlineStr">
        <is>
          <t>JÄMTLANDS LÄN</t>
        </is>
      </c>
      <c r="E4651" t="inlineStr">
        <is>
          <t>STRÖMSUND</t>
        </is>
      </c>
      <c r="F4651" t="inlineStr">
        <is>
          <t>SCA</t>
        </is>
      </c>
      <c r="G4651" t="n">
        <v>15.2</v>
      </c>
      <c r="H4651" t="n">
        <v>0</v>
      </c>
      <c r="I4651" t="n">
        <v>0</v>
      </c>
      <c r="J4651" t="n">
        <v>0</v>
      </c>
      <c r="K4651" t="n">
        <v>0</v>
      </c>
      <c r="L4651" t="n">
        <v>0</v>
      </c>
      <c r="M4651" t="n">
        <v>0</v>
      </c>
      <c r="N4651" t="n">
        <v>0</v>
      </c>
      <c r="O4651" t="n">
        <v>0</v>
      </c>
      <c r="P4651" t="n">
        <v>0</v>
      </c>
      <c r="Q4651" t="n">
        <v>0</v>
      </c>
      <c r="R4651" s="2" t="inlineStr"/>
    </row>
    <row r="4652" ht="15" customHeight="1">
      <c r="A4652" t="inlineStr">
        <is>
          <t>A 3947-2022</t>
        </is>
      </c>
      <c r="B4652" s="1" t="n">
        <v>44587</v>
      </c>
      <c r="C4652" s="1" t="n">
        <v>45225</v>
      </c>
      <c r="D4652" t="inlineStr">
        <is>
          <t>JÄMTLANDS LÄN</t>
        </is>
      </c>
      <c r="E4652" t="inlineStr">
        <is>
          <t>BRÄCKE</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3870-2022</t>
        </is>
      </c>
      <c r="B4653" s="1" t="n">
        <v>44587</v>
      </c>
      <c r="C4653" s="1" t="n">
        <v>45225</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3891-2022</t>
        </is>
      </c>
      <c r="B4654" s="1" t="n">
        <v>44587</v>
      </c>
      <c r="C4654" s="1" t="n">
        <v>45225</v>
      </c>
      <c r="D4654" t="inlineStr">
        <is>
          <t>JÄMTLANDS LÄN</t>
        </is>
      </c>
      <c r="E4654" t="inlineStr">
        <is>
          <t>BERG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4455-2022</t>
        </is>
      </c>
      <c r="B4655" s="1" t="n">
        <v>44589</v>
      </c>
      <c r="C4655" s="1" t="n">
        <v>45225</v>
      </c>
      <c r="D4655" t="inlineStr">
        <is>
          <t>JÄMTLANDS LÄN</t>
        </is>
      </c>
      <c r="E4655" t="inlineStr">
        <is>
          <t>STRÖMSUND</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4602-2022</t>
        </is>
      </c>
      <c r="B4656" s="1" t="n">
        <v>44589</v>
      </c>
      <c r="C4656" s="1" t="n">
        <v>45225</v>
      </c>
      <c r="D4656" t="inlineStr">
        <is>
          <t>JÄMTLANDS LÄN</t>
        </is>
      </c>
      <c r="E4656" t="inlineStr">
        <is>
          <t>STRÖMSUND</t>
        </is>
      </c>
      <c r="G4656" t="n">
        <v>9.5</v>
      </c>
      <c r="H4656" t="n">
        <v>0</v>
      </c>
      <c r="I4656" t="n">
        <v>0</v>
      </c>
      <c r="J4656" t="n">
        <v>0</v>
      </c>
      <c r="K4656" t="n">
        <v>0</v>
      </c>
      <c r="L4656" t="n">
        <v>0</v>
      </c>
      <c r="M4656" t="n">
        <v>0</v>
      </c>
      <c r="N4656" t="n">
        <v>0</v>
      </c>
      <c r="O4656" t="n">
        <v>0</v>
      </c>
      <c r="P4656" t="n">
        <v>0</v>
      </c>
      <c r="Q4656" t="n">
        <v>0</v>
      </c>
      <c r="R4656" s="2" t="inlineStr"/>
    </row>
    <row r="4657" ht="15" customHeight="1">
      <c r="A4657" t="inlineStr">
        <is>
          <t>A 4460-2022</t>
        </is>
      </c>
      <c r="B4657" s="1" t="n">
        <v>44589</v>
      </c>
      <c r="C4657" s="1" t="n">
        <v>45225</v>
      </c>
      <c r="D4657" t="inlineStr">
        <is>
          <t>JÄMTLANDS LÄN</t>
        </is>
      </c>
      <c r="E4657" t="inlineStr">
        <is>
          <t>STRÖMSUND</t>
        </is>
      </c>
      <c r="G4657" t="n">
        <v>4.5</v>
      </c>
      <c r="H4657" t="n">
        <v>0</v>
      </c>
      <c r="I4657" t="n">
        <v>0</v>
      </c>
      <c r="J4657" t="n">
        <v>0</v>
      </c>
      <c r="K4657" t="n">
        <v>0</v>
      </c>
      <c r="L4657" t="n">
        <v>0</v>
      </c>
      <c r="M4657" t="n">
        <v>0</v>
      </c>
      <c r="N4657" t="n">
        <v>0</v>
      </c>
      <c r="O4657" t="n">
        <v>0</v>
      </c>
      <c r="P4657" t="n">
        <v>0</v>
      </c>
      <c r="Q4657" t="n">
        <v>0</v>
      </c>
      <c r="R4657" s="2" t="inlineStr"/>
    </row>
    <row r="4658" ht="15" customHeight="1">
      <c r="A4658" t="inlineStr">
        <is>
          <t>A 4464-2022</t>
        </is>
      </c>
      <c r="B4658" s="1" t="n">
        <v>44589</v>
      </c>
      <c r="C4658" s="1" t="n">
        <v>45225</v>
      </c>
      <c r="D4658" t="inlineStr">
        <is>
          <t>JÄMTLANDS LÄN</t>
        </is>
      </c>
      <c r="E4658" t="inlineStr">
        <is>
          <t>STRÖMSUND</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4527-2022</t>
        </is>
      </c>
      <c r="B4659" s="1" t="n">
        <v>44589</v>
      </c>
      <c r="C4659" s="1" t="n">
        <v>45225</v>
      </c>
      <c r="D4659" t="inlineStr">
        <is>
          <t>JÄMTLANDS LÄN</t>
        </is>
      </c>
      <c r="E4659" t="inlineStr">
        <is>
          <t>BRÄCKE</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4542-2022</t>
        </is>
      </c>
      <c r="B4660" s="1" t="n">
        <v>44590</v>
      </c>
      <c r="C4660" s="1" t="n">
        <v>45225</v>
      </c>
      <c r="D4660" t="inlineStr">
        <is>
          <t>JÄMTLANDS LÄN</t>
        </is>
      </c>
      <c r="E4660" t="inlineStr">
        <is>
          <t>BRÄCKE</t>
        </is>
      </c>
      <c r="G4660" t="n">
        <v>18.5</v>
      </c>
      <c r="H4660" t="n">
        <v>0</v>
      </c>
      <c r="I4660" t="n">
        <v>0</v>
      </c>
      <c r="J4660" t="n">
        <v>0</v>
      </c>
      <c r="K4660" t="n">
        <v>0</v>
      </c>
      <c r="L4660" t="n">
        <v>0</v>
      </c>
      <c r="M4660" t="n">
        <v>0</v>
      </c>
      <c r="N4660" t="n">
        <v>0</v>
      </c>
      <c r="O4660" t="n">
        <v>0</v>
      </c>
      <c r="P4660" t="n">
        <v>0</v>
      </c>
      <c r="Q4660" t="n">
        <v>0</v>
      </c>
      <c r="R4660" s="2" t="inlineStr"/>
    </row>
    <row r="4661" ht="15" customHeight="1">
      <c r="A4661" t="inlineStr">
        <is>
          <t>A 4569-2022</t>
        </is>
      </c>
      <c r="B4661" s="1" t="n">
        <v>44591</v>
      </c>
      <c r="C4661" s="1" t="n">
        <v>45225</v>
      </c>
      <c r="D4661" t="inlineStr">
        <is>
          <t>JÄMTLANDS LÄN</t>
        </is>
      </c>
      <c r="E4661" t="inlineStr">
        <is>
          <t>KROKOM</t>
        </is>
      </c>
      <c r="G4661" t="n">
        <v>20.3</v>
      </c>
      <c r="H4661" t="n">
        <v>0</v>
      </c>
      <c r="I4661" t="n">
        <v>0</v>
      </c>
      <c r="J4661" t="n">
        <v>0</v>
      </c>
      <c r="K4661" t="n">
        <v>0</v>
      </c>
      <c r="L4661" t="n">
        <v>0</v>
      </c>
      <c r="M4661" t="n">
        <v>0</v>
      </c>
      <c r="N4661" t="n">
        <v>0</v>
      </c>
      <c r="O4661" t="n">
        <v>0</v>
      </c>
      <c r="P4661" t="n">
        <v>0</v>
      </c>
      <c r="Q4661" t="n">
        <v>0</v>
      </c>
      <c r="R4661" s="2" t="inlineStr"/>
    </row>
    <row r="4662" ht="15" customHeight="1">
      <c r="A4662" t="inlineStr">
        <is>
          <t>A 4858-2022</t>
        </is>
      </c>
      <c r="B4662" s="1" t="n">
        <v>44592</v>
      </c>
      <c r="C4662" s="1" t="n">
        <v>45225</v>
      </c>
      <c r="D4662" t="inlineStr">
        <is>
          <t>JÄMTLANDS LÄN</t>
        </is>
      </c>
      <c r="E4662" t="inlineStr">
        <is>
          <t>STRÖMSUND</t>
        </is>
      </c>
      <c r="F4662" t="inlineStr">
        <is>
          <t>SCA</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4741-2022</t>
        </is>
      </c>
      <c r="B4663" s="1" t="n">
        <v>44592</v>
      </c>
      <c r="C4663" s="1" t="n">
        <v>45225</v>
      </c>
      <c r="D4663" t="inlineStr">
        <is>
          <t>JÄMTLANDS LÄN</t>
        </is>
      </c>
      <c r="E4663" t="inlineStr">
        <is>
          <t>KROKOM</t>
        </is>
      </c>
      <c r="G4663" t="n">
        <v>54.2</v>
      </c>
      <c r="H4663" t="n">
        <v>0</v>
      </c>
      <c r="I4663" t="n">
        <v>0</v>
      </c>
      <c r="J4663" t="n">
        <v>0</v>
      </c>
      <c r="K4663" t="n">
        <v>0</v>
      </c>
      <c r="L4663" t="n">
        <v>0</v>
      </c>
      <c r="M4663" t="n">
        <v>0</v>
      </c>
      <c r="N4663" t="n">
        <v>0</v>
      </c>
      <c r="O4663" t="n">
        <v>0</v>
      </c>
      <c r="P4663" t="n">
        <v>0</v>
      </c>
      <c r="Q4663" t="n">
        <v>0</v>
      </c>
      <c r="R4663" s="2" t="inlineStr"/>
    </row>
    <row r="4664" ht="15" customHeight="1">
      <c r="A4664" t="inlineStr">
        <is>
          <t>A 4878-2022</t>
        </is>
      </c>
      <c r="B4664" s="1" t="n">
        <v>44593</v>
      </c>
      <c r="C4664" s="1" t="n">
        <v>45225</v>
      </c>
      <c r="D4664" t="inlineStr">
        <is>
          <t>JÄMTLANDS LÄN</t>
        </is>
      </c>
      <c r="E4664" t="inlineStr">
        <is>
          <t>RAGUNDA</t>
        </is>
      </c>
      <c r="G4664" t="n">
        <v>21.7</v>
      </c>
      <c r="H4664" t="n">
        <v>0</v>
      </c>
      <c r="I4664" t="n">
        <v>0</v>
      </c>
      <c r="J4664" t="n">
        <v>0</v>
      </c>
      <c r="K4664" t="n">
        <v>0</v>
      </c>
      <c r="L4664" t="n">
        <v>0</v>
      </c>
      <c r="M4664" t="n">
        <v>0</v>
      </c>
      <c r="N4664" t="n">
        <v>0</v>
      </c>
      <c r="O4664" t="n">
        <v>0</v>
      </c>
      <c r="P4664" t="n">
        <v>0</v>
      </c>
      <c r="Q4664" t="n">
        <v>0</v>
      </c>
      <c r="R4664" s="2" t="inlineStr"/>
    </row>
    <row r="4665" ht="15" customHeight="1">
      <c r="A4665" t="inlineStr">
        <is>
          <t>A 4931-2022</t>
        </is>
      </c>
      <c r="B4665" s="1" t="n">
        <v>44593</v>
      </c>
      <c r="C4665" s="1" t="n">
        <v>45225</v>
      </c>
      <c r="D4665" t="inlineStr">
        <is>
          <t>JÄMTLANDS LÄN</t>
        </is>
      </c>
      <c r="E4665" t="inlineStr">
        <is>
          <t>STRÖMSUND</t>
        </is>
      </c>
      <c r="G4665" t="n">
        <v>41.9</v>
      </c>
      <c r="H4665" t="n">
        <v>0</v>
      </c>
      <c r="I4665" t="n">
        <v>0</v>
      </c>
      <c r="J4665" t="n">
        <v>0</v>
      </c>
      <c r="K4665" t="n">
        <v>0</v>
      </c>
      <c r="L4665" t="n">
        <v>0</v>
      </c>
      <c r="M4665" t="n">
        <v>0</v>
      </c>
      <c r="N4665" t="n">
        <v>0</v>
      </c>
      <c r="O4665" t="n">
        <v>0</v>
      </c>
      <c r="P4665" t="n">
        <v>0</v>
      </c>
      <c r="Q4665" t="n">
        <v>0</v>
      </c>
      <c r="R4665" s="2" t="inlineStr"/>
    </row>
    <row r="4666" ht="15" customHeight="1">
      <c r="A4666" t="inlineStr">
        <is>
          <t>A 5160-2022</t>
        </is>
      </c>
      <c r="B4666" s="1" t="n">
        <v>44593</v>
      </c>
      <c r="C4666" s="1" t="n">
        <v>45225</v>
      </c>
      <c r="D4666" t="inlineStr">
        <is>
          <t>JÄMTLANDS LÄN</t>
        </is>
      </c>
      <c r="E4666" t="inlineStr">
        <is>
          <t>ÅRE</t>
        </is>
      </c>
      <c r="G4666" t="n">
        <v>11.4</v>
      </c>
      <c r="H4666" t="n">
        <v>0</v>
      </c>
      <c r="I4666" t="n">
        <v>0</v>
      </c>
      <c r="J4666" t="n">
        <v>0</v>
      </c>
      <c r="K4666" t="n">
        <v>0</v>
      </c>
      <c r="L4666" t="n">
        <v>0</v>
      </c>
      <c r="M4666" t="n">
        <v>0</v>
      </c>
      <c r="N4666" t="n">
        <v>0</v>
      </c>
      <c r="O4666" t="n">
        <v>0</v>
      </c>
      <c r="P4666" t="n">
        <v>0</v>
      </c>
      <c r="Q4666" t="n">
        <v>0</v>
      </c>
      <c r="R4666" s="2" t="inlineStr"/>
    </row>
    <row r="4667" ht="15" customHeight="1">
      <c r="A4667" t="inlineStr">
        <is>
          <t>A 5380-2022</t>
        </is>
      </c>
      <c r="B4667" s="1" t="n">
        <v>44594</v>
      </c>
      <c r="C4667" s="1" t="n">
        <v>45225</v>
      </c>
      <c r="D4667" t="inlineStr">
        <is>
          <t>JÄMTLANDS LÄN</t>
        </is>
      </c>
      <c r="E4667" t="inlineStr">
        <is>
          <t>BRÄCKE</t>
        </is>
      </c>
      <c r="F4667" t="inlineStr">
        <is>
          <t>SCA</t>
        </is>
      </c>
      <c r="G4667" t="n">
        <v>18.3</v>
      </c>
      <c r="H4667" t="n">
        <v>0</v>
      </c>
      <c r="I4667" t="n">
        <v>0</v>
      </c>
      <c r="J4667" t="n">
        <v>0</v>
      </c>
      <c r="K4667" t="n">
        <v>0</v>
      </c>
      <c r="L4667" t="n">
        <v>0</v>
      </c>
      <c r="M4667" t="n">
        <v>0</v>
      </c>
      <c r="N4667" t="n">
        <v>0</v>
      </c>
      <c r="O4667" t="n">
        <v>0</v>
      </c>
      <c r="P4667" t="n">
        <v>0</v>
      </c>
      <c r="Q4667" t="n">
        <v>0</v>
      </c>
      <c r="R4667" s="2" t="inlineStr"/>
      <c r="U4667">
        <f>HYPERLINK("https://klasma.github.io/Logging_2305/knärot/A 5380-2022 karta knärot.png", "A 5380-2022")</f>
        <v/>
      </c>
      <c r="V4667">
        <f>HYPERLINK("https://klasma.github.io/Logging_2305/klagomål/A 5380-2022 FSC-klagomål.docx", "A 5380-2022")</f>
        <v/>
      </c>
      <c r="W4667">
        <f>HYPERLINK("https://klasma.github.io/Logging_2305/klagomålsmail/A 5380-2022 FSC-klagomål mail.docx", "A 5380-2022")</f>
        <v/>
      </c>
      <c r="X4667">
        <f>HYPERLINK("https://klasma.github.io/Logging_2305/tillsyn/A 5380-2022 tillsynsbegäran.docx", "A 5380-2022")</f>
        <v/>
      </c>
      <c r="Y4667">
        <f>HYPERLINK("https://klasma.github.io/Logging_2305/tillsynsmail/A 5380-2022 tillsynsbegäran mail.docx", "A 5380-2022")</f>
        <v/>
      </c>
    </row>
    <row r="4668" ht="15" customHeight="1">
      <c r="A4668" t="inlineStr">
        <is>
          <t>A 5250-2022</t>
        </is>
      </c>
      <c r="B4668" s="1" t="n">
        <v>44594</v>
      </c>
      <c r="C4668" s="1" t="n">
        <v>45225</v>
      </c>
      <c r="D4668" t="inlineStr">
        <is>
          <t>JÄMTLANDS LÄN</t>
        </is>
      </c>
      <c r="E4668" t="inlineStr">
        <is>
          <t>ÅRE</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5145-2022</t>
        </is>
      </c>
      <c r="B4669" s="1" t="n">
        <v>44594</v>
      </c>
      <c r="C4669" s="1" t="n">
        <v>45225</v>
      </c>
      <c r="D4669" t="inlineStr">
        <is>
          <t>JÄMTLANDS LÄN</t>
        </is>
      </c>
      <c r="E4669" t="inlineStr">
        <is>
          <t>ÖSTERSUND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5515-2022</t>
        </is>
      </c>
      <c r="B4670" s="1" t="n">
        <v>44595</v>
      </c>
      <c r="C4670" s="1" t="n">
        <v>45225</v>
      </c>
      <c r="D4670" t="inlineStr">
        <is>
          <t>JÄMTLANDS LÄN</t>
        </is>
      </c>
      <c r="E4670" t="inlineStr">
        <is>
          <t>RAGUNDA</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5670-2022</t>
        </is>
      </c>
      <c r="B4671" s="1" t="n">
        <v>44595</v>
      </c>
      <c r="C4671" s="1" t="n">
        <v>45225</v>
      </c>
      <c r="D4671" t="inlineStr">
        <is>
          <t>JÄMTLANDS LÄN</t>
        </is>
      </c>
      <c r="E4671" t="inlineStr">
        <is>
          <t>ÖSTERSUND</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5416-2022</t>
        </is>
      </c>
      <c r="B4672" s="1" t="n">
        <v>44595</v>
      </c>
      <c r="C4672" s="1" t="n">
        <v>45225</v>
      </c>
      <c r="D4672" t="inlineStr">
        <is>
          <t>JÄMTLANDS LÄN</t>
        </is>
      </c>
      <c r="E4672" t="inlineStr">
        <is>
          <t>STRÖMSUND</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5693-2022</t>
        </is>
      </c>
      <c r="B4673" s="1" t="n">
        <v>44596</v>
      </c>
      <c r="C4673" s="1" t="n">
        <v>45225</v>
      </c>
      <c r="D4673" t="inlineStr">
        <is>
          <t>JÄMTLANDS LÄN</t>
        </is>
      </c>
      <c r="E4673" t="inlineStr">
        <is>
          <t>KROKOM</t>
        </is>
      </c>
      <c r="G4673" t="n">
        <v>40.8</v>
      </c>
      <c r="H4673" t="n">
        <v>0</v>
      </c>
      <c r="I4673" t="n">
        <v>0</v>
      </c>
      <c r="J4673" t="n">
        <v>0</v>
      </c>
      <c r="K4673" t="n">
        <v>0</v>
      </c>
      <c r="L4673" t="n">
        <v>0</v>
      </c>
      <c r="M4673" t="n">
        <v>0</v>
      </c>
      <c r="N4673" t="n">
        <v>0</v>
      </c>
      <c r="O4673" t="n">
        <v>0</v>
      </c>
      <c r="P4673" t="n">
        <v>0</v>
      </c>
      <c r="Q4673" t="n">
        <v>0</v>
      </c>
      <c r="R4673" s="2" t="inlineStr"/>
    </row>
    <row r="4674" ht="15" customHeight="1">
      <c r="A4674" t="inlineStr">
        <is>
          <t>A 6150-2022</t>
        </is>
      </c>
      <c r="B4674" s="1" t="n">
        <v>44599</v>
      </c>
      <c r="C4674" s="1" t="n">
        <v>45225</v>
      </c>
      <c r="D4674" t="inlineStr">
        <is>
          <t>JÄMTLANDS LÄN</t>
        </is>
      </c>
      <c r="E4674" t="inlineStr">
        <is>
          <t>STRÖMSUND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6055-2022</t>
        </is>
      </c>
      <c r="B4675" s="1" t="n">
        <v>44599</v>
      </c>
      <c r="C4675" s="1" t="n">
        <v>45225</v>
      </c>
      <c r="D4675" t="inlineStr">
        <is>
          <t>JÄMTLANDS LÄN</t>
        </is>
      </c>
      <c r="E4675" t="inlineStr">
        <is>
          <t>STRÖMSUND</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6019-2022</t>
        </is>
      </c>
      <c r="B4676" s="1" t="n">
        <v>44599</v>
      </c>
      <c r="C4676" s="1" t="n">
        <v>45225</v>
      </c>
      <c r="D4676" t="inlineStr">
        <is>
          <t>JÄMTLANDS LÄN</t>
        </is>
      </c>
      <c r="E4676" t="inlineStr">
        <is>
          <t>RAGUNDA</t>
        </is>
      </c>
      <c r="G4676" t="n">
        <v>6.5</v>
      </c>
      <c r="H4676" t="n">
        <v>0</v>
      </c>
      <c r="I4676" t="n">
        <v>0</v>
      </c>
      <c r="J4676" t="n">
        <v>0</v>
      </c>
      <c r="K4676" t="n">
        <v>0</v>
      </c>
      <c r="L4676" t="n">
        <v>0</v>
      </c>
      <c r="M4676" t="n">
        <v>0</v>
      </c>
      <c r="N4676" t="n">
        <v>0</v>
      </c>
      <c r="O4676" t="n">
        <v>0</v>
      </c>
      <c r="P4676" t="n">
        <v>0</v>
      </c>
      <c r="Q4676" t="n">
        <v>0</v>
      </c>
      <c r="R4676" s="2" t="inlineStr"/>
    </row>
    <row r="4677" ht="15" customHeight="1">
      <c r="A4677" t="inlineStr">
        <is>
          <t>A 6090-2022</t>
        </is>
      </c>
      <c r="B4677" s="1" t="n">
        <v>44599</v>
      </c>
      <c r="C4677" s="1" t="n">
        <v>45225</v>
      </c>
      <c r="D4677" t="inlineStr">
        <is>
          <t>JÄMTLANDS LÄN</t>
        </is>
      </c>
      <c r="E4677" t="inlineStr">
        <is>
          <t>BERG</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6309-2022</t>
        </is>
      </c>
      <c r="B4678" s="1" t="n">
        <v>44600</v>
      </c>
      <c r="C4678" s="1" t="n">
        <v>45225</v>
      </c>
      <c r="D4678" t="inlineStr">
        <is>
          <t>JÄMTLANDS LÄN</t>
        </is>
      </c>
      <c r="E4678" t="inlineStr">
        <is>
          <t>HÄRJEDALEN</t>
        </is>
      </c>
      <c r="G4678" t="n">
        <v>38.2</v>
      </c>
      <c r="H4678" t="n">
        <v>0</v>
      </c>
      <c r="I4678" t="n">
        <v>0</v>
      </c>
      <c r="J4678" t="n">
        <v>0</v>
      </c>
      <c r="K4678" t="n">
        <v>0</v>
      </c>
      <c r="L4678" t="n">
        <v>0</v>
      </c>
      <c r="M4678" t="n">
        <v>0</v>
      </c>
      <c r="N4678" t="n">
        <v>0</v>
      </c>
      <c r="O4678" t="n">
        <v>0</v>
      </c>
      <c r="P4678" t="n">
        <v>0</v>
      </c>
      <c r="Q4678" t="n">
        <v>0</v>
      </c>
      <c r="R4678" s="2" t="inlineStr"/>
    </row>
    <row r="4679" ht="15" customHeight="1">
      <c r="A4679" t="inlineStr">
        <is>
          <t>A 6208-2022</t>
        </is>
      </c>
      <c r="B4679" s="1" t="n">
        <v>44600</v>
      </c>
      <c r="C4679" s="1" t="n">
        <v>45225</v>
      </c>
      <c r="D4679" t="inlineStr">
        <is>
          <t>JÄMTLANDS LÄN</t>
        </is>
      </c>
      <c r="E4679" t="inlineStr">
        <is>
          <t>HÄRJEDALEN</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6202-2022</t>
        </is>
      </c>
      <c r="B4680" s="1" t="n">
        <v>44600</v>
      </c>
      <c r="C4680" s="1" t="n">
        <v>45225</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6312-2022</t>
        </is>
      </c>
      <c r="B4681" s="1" t="n">
        <v>44600</v>
      </c>
      <c r="C4681" s="1" t="n">
        <v>45225</v>
      </c>
      <c r="D4681" t="inlineStr">
        <is>
          <t>JÄMTLANDS LÄN</t>
        </is>
      </c>
      <c r="E4681" t="inlineStr">
        <is>
          <t>HÄRJEDALEN</t>
        </is>
      </c>
      <c r="G4681" t="n">
        <v>18.4</v>
      </c>
      <c r="H4681" t="n">
        <v>0</v>
      </c>
      <c r="I4681" t="n">
        <v>0</v>
      </c>
      <c r="J4681" t="n">
        <v>0</v>
      </c>
      <c r="K4681" t="n">
        <v>0</v>
      </c>
      <c r="L4681" t="n">
        <v>0</v>
      </c>
      <c r="M4681" t="n">
        <v>0</v>
      </c>
      <c r="N4681" t="n">
        <v>0</v>
      </c>
      <c r="O4681" t="n">
        <v>0</v>
      </c>
      <c r="P4681" t="n">
        <v>0</v>
      </c>
      <c r="Q4681" t="n">
        <v>0</v>
      </c>
      <c r="R4681" s="2" t="inlineStr"/>
    </row>
    <row r="4682" ht="15" customHeight="1">
      <c r="A4682" t="inlineStr">
        <is>
          <t>A 6461-2022</t>
        </is>
      </c>
      <c r="B4682" s="1" t="n">
        <v>44601</v>
      </c>
      <c r="C4682" s="1" t="n">
        <v>45225</v>
      </c>
      <c r="D4682" t="inlineStr">
        <is>
          <t>JÄMTLANDS LÄN</t>
        </is>
      </c>
      <c r="E4682" t="inlineStr">
        <is>
          <t>BRÄCKE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6492-2022</t>
        </is>
      </c>
      <c r="B4683" s="1" t="n">
        <v>44601</v>
      </c>
      <c r="C4683" s="1" t="n">
        <v>45225</v>
      </c>
      <c r="D4683" t="inlineStr">
        <is>
          <t>JÄMTLANDS LÄN</t>
        </is>
      </c>
      <c r="E4683" t="inlineStr">
        <is>
          <t>RAGUNDA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6460-2022</t>
        </is>
      </c>
      <c r="B4684" s="1" t="n">
        <v>44601</v>
      </c>
      <c r="C4684" s="1" t="n">
        <v>45225</v>
      </c>
      <c r="D4684" t="inlineStr">
        <is>
          <t>JÄMTLANDS LÄN</t>
        </is>
      </c>
      <c r="E4684" t="inlineStr">
        <is>
          <t>BRÄCKE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6648-2022</t>
        </is>
      </c>
      <c r="B4685" s="1" t="n">
        <v>44601</v>
      </c>
      <c r="C4685" s="1" t="n">
        <v>45225</v>
      </c>
      <c r="D4685" t="inlineStr">
        <is>
          <t>JÄMTLANDS LÄN</t>
        </is>
      </c>
      <c r="E4685" t="inlineStr">
        <is>
          <t>BRÄCKE</t>
        </is>
      </c>
      <c r="F4685" t="inlineStr">
        <is>
          <t>SCA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6490-2022</t>
        </is>
      </c>
      <c r="B4686" s="1" t="n">
        <v>44601</v>
      </c>
      <c r="C4686" s="1" t="n">
        <v>45225</v>
      </c>
      <c r="D4686" t="inlineStr">
        <is>
          <t>JÄMTLANDS LÄN</t>
        </is>
      </c>
      <c r="E4686" t="inlineStr">
        <is>
          <t>RAGUNDA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6552-2022</t>
        </is>
      </c>
      <c r="B4687" s="1" t="n">
        <v>44601</v>
      </c>
      <c r="C4687" s="1" t="n">
        <v>45225</v>
      </c>
      <c r="D4687" t="inlineStr">
        <is>
          <t>JÄMTLANDS LÄN</t>
        </is>
      </c>
      <c r="E4687" t="inlineStr">
        <is>
          <t>RAGUNDA</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6919-2022</t>
        </is>
      </c>
      <c r="B4688" s="1" t="n">
        <v>44602</v>
      </c>
      <c r="C4688" s="1" t="n">
        <v>45225</v>
      </c>
      <c r="D4688" t="inlineStr">
        <is>
          <t>JÄMTLANDS LÄN</t>
        </is>
      </c>
      <c r="E4688" t="inlineStr">
        <is>
          <t>BERG</t>
        </is>
      </c>
      <c r="F4688" t="inlineStr">
        <is>
          <t>SCA</t>
        </is>
      </c>
      <c r="G4688" t="n">
        <v>5</v>
      </c>
      <c r="H4688" t="n">
        <v>0</v>
      </c>
      <c r="I4688" t="n">
        <v>0</v>
      </c>
      <c r="J4688" t="n">
        <v>0</v>
      </c>
      <c r="K4688" t="n">
        <v>0</v>
      </c>
      <c r="L4688" t="n">
        <v>0</v>
      </c>
      <c r="M4688" t="n">
        <v>0</v>
      </c>
      <c r="N4688" t="n">
        <v>0</v>
      </c>
      <c r="O4688" t="n">
        <v>0</v>
      </c>
      <c r="P4688" t="n">
        <v>0</v>
      </c>
      <c r="Q4688" t="n">
        <v>0</v>
      </c>
      <c r="R4688" s="2" t="inlineStr"/>
    </row>
    <row r="4689" ht="15" customHeight="1">
      <c r="A4689" t="inlineStr">
        <is>
          <t>A 6935-2022</t>
        </is>
      </c>
      <c r="B4689" s="1" t="n">
        <v>44603</v>
      </c>
      <c r="C4689" s="1" t="n">
        <v>45225</v>
      </c>
      <c r="D4689" t="inlineStr">
        <is>
          <t>JÄMTLANDS LÄN</t>
        </is>
      </c>
      <c r="E4689" t="inlineStr">
        <is>
          <t>HÄRJEDALEN</t>
        </is>
      </c>
      <c r="F4689" t="inlineStr">
        <is>
          <t>Holmen skog AB</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6948-2022</t>
        </is>
      </c>
      <c r="B4690" s="1" t="n">
        <v>44603</v>
      </c>
      <c r="C4690" s="1" t="n">
        <v>45225</v>
      </c>
      <c r="D4690" t="inlineStr">
        <is>
          <t>JÄMTLANDS LÄN</t>
        </is>
      </c>
      <c r="E4690" t="inlineStr">
        <is>
          <t>HÄRJEDALEN</t>
        </is>
      </c>
      <c r="F4690" t="inlineStr">
        <is>
          <t>Holmen skog AB</t>
        </is>
      </c>
      <c r="G4690" t="n">
        <v>29.9</v>
      </c>
      <c r="H4690" t="n">
        <v>0</v>
      </c>
      <c r="I4690" t="n">
        <v>0</v>
      </c>
      <c r="J4690" t="n">
        <v>0</v>
      </c>
      <c r="K4690" t="n">
        <v>0</v>
      </c>
      <c r="L4690" t="n">
        <v>0</v>
      </c>
      <c r="M4690" t="n">
        <v>0</v>
      </c>
      <c r="N4690" t="n">
        <v>0</v>
      </c>
      <c r="O4690" t="n">
        <v>0</v>
      </c>
      <c r="P4690" t="n">
        <v>0</v>
      </c>
      <c r="Q4690" t="n">
        <v>0</v>
      </c>
      <c r="R4690" s="2" t="inlineStr"/>
    </row>
    <row r="4691" ht="15" customHeight="1">
      <c r="A4691" t="inlineStr">
        <is>
          <t>A 6941-2022</t>
        </is>
      </c>
      <c r="B4691" s="1" t="n">
        <v>44603</v>
      </c>
      <c r="C4691" s="1" t="n">
        <v>45225</v>
      </c>
      <c r="D4691" t="inlineStr">
        <is>
          <t>JÄMTLANDS LÄN</t>
        </is>
      </c>
      <c r="E4691" t="inlineStr">
        <is>
          <t>HÄRJEDALEN</t>
        </is>
      </c>
      <c r="F4691" t="inlineStr">
        <is>
          <t>Holmen skog AB</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7023-2022</t>
        </is>
      </c>
      <c r="B4692" s="1" t="n">
        <v>44603</v>
      </c>
      <c r="C4692" s="1" t="n">
        <v>45225</v>
      </c>
      <c r="D4692" t="inlineStr">
        <is>
          <t>JÄMTLANDS LÄN</t>
        </is>
      </c>
      <c r="E4692" t="inlineStr">
        <is>
          <t>STRÖMSUND</t>
        </is>
      </c>
      <c r="G4692" t="n">
        <v>11.6</v>
      </c>
      <c r="H4692" t="n">
        <v>0</v>
      </c>
      <c r="I4692" t="n">
        <v>0</v>
      </c>
      <c r="J4692" t="n">
        <v>0</v>
      </c>
      <c r="K4692" t="n">
        <v>0</v>
      </c>
      <c r="L4692" t="n">
        <v>0</v>
      </c>
      <c r="M4692" t="n">
        <v>0</v>
      </c>
      <c r="N4692" t="n">
        <v>0</v>
      </c>
      <c r="O4692" t="n">
        <v>0</v>
      </c>
      <c r="P4692" t="n">
        <v>0</v>
      </c>
      <c r="Q4692" t="n">
        <v>0</v>
      </c>
      <c r="R4692" s="2" t="inlineStr"/>
    </row>
    <row r="4693" ht="15" customHeight="1">
      <c r="A4693" t="inlineStr">
        <is>
          <t>A 6938-2022</t>
        </is>
      </c>
      <c r="B4693" s="1" t="n">
        <v>44603</v>
      </c>
      <c r="C4693" s="1" t="n">
        <v>45225</v>
      </c>
      <c r="D4693" t="inlineStr">
        <is>
          <t>JÄMTLANDS LÄN</t>
        </is>
      </c>
      <c r="E4693" t="inlineStr">
        <is>
          <t>HÄRJEDALEN</t>
        </is>
      </c>
      <c r="F4693" t="inlineStr">
        <is>
          <t>Holmen skog AB</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6946-2022</t>
        </is>
      </c>
      <c r="B4694" s="1" t="n">
        <v>44603</v>
      </c>
      <c r="C4694" s="1" t="n">
        <v>45225</v>
      </c>
      <c r="D4694" t="inlineStr">
        <is>
          <t>JÄMTLANDS LÄN</t>
        </is>
      </c>
      <c r="E4694" t="inlineStr">
        <is>
          <t>HÄRJEDALEN</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7260-2022</t>
        </is>
      </c>
      <c r="B4695" s="1" t="n">
        <v>44606</v>
      </c>
      <c r="C4695" s="1" t="n">
        <v>45225</v>
      </c>
      <c r="D4695" t="inlineStr">
        <is>
          <t>JÄMTLANDS LÄN</t>
        </is>
      </c>
      <c r="E4695" t="inlineStr">
        <is>
          <t>STRÖMSUND</t>
        </is>
      </c>
      <c r="F4695" t="inlineStr">
        <is>
          <t>SCA</t>
        </is>
      </c>
      <c r="G4695" t="n">
        <v>76.40000000000001</v>
      </c>
      <c r="H4695" t="n">
        <v>0</v>
      </c>
      <c r="I4695" t="n">
        <v>0</v>
      </c>
      <c r="J4695" t="n">
        <v>0</v>
      </c>
      <c r="K4695" t="n">
        <v>0</v>
      </c>
      <c r="L4695" t="n">
        <v>0</v>
      </c>
      <c r="M4695" t="n">
        <v>0</v>
      </c>
      <c r="N4695" t="n">
        <v>0</v>
      </c>
      <c r="O4695" t="n">
        <v>0</v>
      </c>
      <c r="P4695" t="n">
        <v>0</v>
      </c>
      <c r="Q4695" t="n">
        <v>0</v>
      </c>
      <c r="R4695" s="2" t="inlineStr"/>
    </row>
    <row r="4696" ht="15" customHeight="1">
      <c r="A4696" t="inlineStr">
        <is>
          <t>A 7482-2022</t>
        </is>
      </c>
      <c r="B4696" s="1" t="n">
        <v>44606</v>
      </c>
      <c r="C4696" s="1" t="n">
        <v>45225</v>
      </c>
      <c r="D4696" t="inlineStr">
        <is>
          <t>JÄMTLANDS LÄN</t>
        </is>
      </c>
      <c r="E4696" t="inlineStr">
        <is>
          <t>BERG</t>
        </is>
      </c>
      <c r="G4696" t="n">
        <v>1.8</v>
      </c>
      <c r="H4696" t="n">
        <v>0</v>
      </c>
      <c r="I4696" t="n">
        <v>0</v>
      </c>
      <c r="J4696" t="n">
        <v>0</v>
      </c>
      <c r="K4696" t="n">
        <v>0</v>
      </c>
      <c r="L4696" t="n">
        <v>0</v>
      </c>
      <c r="M4696" t="n">
        <v>0</v>
      </c>
      <c r="N4696" t="n">
        <v>0</v>
      </c>
      <c r="O4696" t="n">
        <v>0</v>
      </c>
      <c r="P4696" t="n">
        <v>0</v>
      </c>
      <c r="Q4696" t="n">
        <v>0</v>
      </c>
      <c r="R4696" s="2" t="inlineStr"/>
    </row>
    <row r="4697" ht="15" customHeight="1">
      <c r="A4697" t="inlineStr">
        <is>
          <t>A 7448-2022</t>
        </is>
      </c>
      <c r="B4697" s="1" t="n">
        <v>44606</v>
      </c>
      <c r="C4697" s="1" t="n">
        <v>45225</v>
      </c>
      <c r="D4697" t="inlineStr">
        <is>
          <t>JÄMTLANDS LÄN</t>
        </is>
      </c>
      <c r="E4697" t="inlineStr">
        <is>
          <t>RAGUNDA</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7447-2022</t>
        </is>
      </c>
      <c r="B4698" s="1" t="n">
        <v>44606</v>
      </c>
      <c r="C4698" s="1" t="n">
        <v>45225</v>
      </c>
      <c r="D4698" t="inlineStr">
        <is>
          <t>JÄMTLANDS LÄN</t>
        </is>
      </c>
      <c r="E4698" t="inlineStr">
        <is>
          <t>BERG</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7573-2022</t>
        </is>
      </c>
      <c r="B4699" s="1" t="n">
        <v>44607</v>
      </c>
      <c r="C4699" s="1" t="n">
        <v>45225</v>
      </c>
      <c r="D4699" t="inlineStr">
        <is>
          <t>JÄMTLANDS LÄN</t>
        </is>
      </c>
      <c r="E4699" t="inlineStr">
        <is>
          <t>ÖSTERSUND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8231-2022</t>
        </is>
      </c>
      <c r="B4700" s="1" t="n">
        <v>44609</v>
      </c>
      <c r="C4700" s="1" t="n">
        <v>45225</v>
      </c>
      <c r="D4700" t="inlineStr">
        <is>
          <t>JÄMTLANDS LÄN</t>
        </is>
      </c>
      <c r="E4700" t="inlineStr">
        <is>
          <t>RAGUNDA</t>
        </is>
      </c>
      <c r="F4700" t="inlineStr">
        <is>
          <t>SCA</t>
        </is>
      </c>
      <c r="G4700" t="n">
        <v>24.1</v>
      </c>
      <c r="H4700" t="n">
        <v>0</v>
      </c>
      <c r="I4700" t="n">
        <v>0</v>
      </c>
      <c r="J4700" t="n">
        <v>0</v>
      </c>
      <c r="K4700" t="n">
        <v>0</v>
      </c>
      <c r="L4700" t="n">
        <v>0</v>
      </c>
      <c r="M4700" t="n">
        <v>0</v>
      </c>
      <c r="N4700" t="n">
        <v>0</v>
      </c>
      <c r="O4700" t="n">
        <v>0</v>
      </c>
      <c r="P4700" t="n">
        <v>0</v>
      </c>
      <c r="Q4700" t="n">
        <v>0</v>
      </c>
      <c r="R4700" s="2" t="inlineStr"/>
    </row>
    <row r="4701" ht="15" customHeight="1">
      <c r="A4701" t="inlineStr">
        <is>
          <t>A 8052-2022</t>
        </is>
      </c>
      <c r="B4701" s="1" t="n">
        <v>44609</v>
      </c>
      <c r="C4701" s="1" t="n">
        <v>45225</v>
      </c>
      <c r="D4701" t="inlineStr">
        <is>
          <t>JÄMTLANDS LÄN</t>
        </is>
      </c>
      <c r="E4701" t="inlineStr">
        <is>
          <t>BRÄCKE</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8066-2022</t>
        </is>
      </c>
      <c r="B4702" s="1" t="n">
        <v>44609</v>
      </c>
      <c r="C4702" s="1" t="n">
        <v>45225</v>
      </c>
      <c r="D4702" t="inlineStr">
        <is>
          <t>JÄMTLANDS LÄN</t>
        </is>
      </c>
      <c r="E4702" t="inlineStr">
        <is>
          <t>STRÖMSUND</t>
        </is>
      </c>
      <c r="G4702" t="n">
        <v>11.9</v>
      </c>
      <c r="H4702" t="n">
        <v>0</v>
      </c>
      <c r="I4702" t="n">
        <v>0</v>
      </c>
      <c r="J4702" t="n">
        <v>0</v>
      </c>
      <c r="K4702" t="n">
        <v>0</v>
      </c>
      <c r="L4702" t="n">
        <v>0</v>
      </c>
      <c r="M4702" t="n">
        <v>0</v>
      </c>
      <c r="N4702" t="n">
        <v>0</v>
      </c>
      <c r="O4702" t="n">
        <v>0</v>
      </c>
      <c r="P4702" t="n">
        <v>0</v>
      </c>
      <c r="Q4702" t="n">
        <v>0</v>
      </c>
      <c r="R4702" s="2" t="inlineStr"/>
    </row>
    <row r="4703" ht="15" customHeight="1">
      <c r="A4703" t="inlineStr">
        <is>
          <t>A 8027-2022</t>
        </is>
      </c>
      <c r="B4703" s="1" t="n">
        <v>44609</v>
      </c>
      <c r="C4703" s="1" t="n">
        <v>45225</v>
      </c>
      <c r="D4703" t="inlineStr">
        <is>
          <t>JÄMTLANDS LÄN</t>
        </is>
      </c>
      <c r="E4703" t="inlineStr">
        <is>
          <t>ÖSTERSUND</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8230-2022</t>
        </is>
      </c>
      <c r="B4704" s="1" t="n">
        <v>44609</v>
      </c>
      <c r="C4704" s="1" t="n">
        <v>45225</v>
      </c>
      <c r="D4704" t="inlineStr">
        <is>
          <t>JÄMTLANDS LÄN</t>
        </is>
      </c>
      <c r="E4704" t="inlineStr">
        <is>
          <t>KROKOM</t>
        </is>
      </c>
      <c r="F4704" t="inlineStr">
        <is>
          <t>SCA</t>
        </is>
      </c>
      <c r="G4704" t="n">
        <v>11.3</v>
      </c>
      <c r="H4704" t="n">
        <v>0</v>
      </c>
      <c r="I4704" t="n">
        <v>0</v>
      </c>
      <c r="J4704" t="n">
        <v>0</v>
      </c>
      <c r="K4704" t="n">
        <v>0</v>
      </c>
      <c r="L4704" t="n">
        <v>0</v>
      </c>
      <c r="M4704" t="n">
        <v>0</v>
      </c>
      <c r="N4704" t="n">
        <v>0</v>
      </c>
      <c r="O4704" t="n">
        <v>0</v>
      </c>
      <c r="P4704" t="n">
        <v>0</v>
      </c>
      <c r="Q4704" t="n">
        <v>0</v>
      </c>
      <c r="R4704" s="2" t="inlineStr"/>
    </row>
    <row r="4705" ht="15" customHeight="1">
      <c r="A4705" t="inlineStr">
        <is>
          <t>A 8239-2022</t>
        </is>
      </c>
      <c r="B4705" s="1" t="n">
        <v>44609</v>
      </c>
      <c r="C4705" s="1" t="n">
        <v>45225</v>
      </c>
      <c r="D4705" t="inlineStr">
        <is>
          <t>JÄMTLANDS LÄN</t>
        </is>
      </c>
      <c r="E4705" t="inlineStr">
        <is>
          <t>STRÖMSUND</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8388-2022</t>
        </is>
      </c>
      <c r="B4706" s="1" t="n">
        <v>44610</v>
      </c>
      <c r="C4706" s="1" t="n">
        <v>45225</v>
      </c>
      <c r="D4706" t="inlineStr">
        <is>
          <t>JÄMTLANDS LÄN</t>
        </is>
      </c>
      <c r="E4706" t="inlineStr">
        <is>
          <t>BERG</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8422-2022</t>
        </is>
      </c>
      <c r="B4707" s="1" t="n">
        <v>44610</v>
      </c>
      <c r="C4707" s="1" t="n">
        <v>45225</v>
      </c>
      <c r="D4707" t="inlineStr">
        <is>
          <t>JÄMTLANDS LÄN</t>
        </is>
      </c>
      <c r="E4707" t="inlineStr">
        <is>
          <t>BRÄCKE</t>
        </is>
      </c>
      <c r="F4707" t="inlineStr">
        <is>
          <t>SCA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8569-2022</t>
        </is>
      </c>
      <c r="B4708" s="1" t="n">
        <v>44610</v>
      </c>
      <c r="C4708" s="1" t="n">
        <v>45225</v>
      </c>
      <c r="D4708" t="inlineStr">
        <is>
          <t>JÄMTLANDS LÄN</t>
        </is>
      </c>
      <c r="E4708" t="inlineStr">
        <is>
          <t>KROKOM</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8368-2022</t>
        </is>
      </c>
      <c r="B4709" s="1" t="n">
        <v>44610</v>
      </c>
      <c r="C4709" s="1" t="n">
        <v>45225</v>
      </c>
      <c r="D4709" t="inlineStr">
        <is>
          <t>JÄMTLANDS LÄN</t>
        </is>
      </c>
      <c r="E4709" t="inlineStr">
        <is>
          <t>HÄRJEDALEN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8559-2022</t>
        </is>
      </c>
      <c r="B4710" s="1" t="n">
        <v>44610</v>
      </c>
      <c r="C4710" s="1" t="n">
        <v>45225</v>
      </c>
      <c r="D4710" t="inlineStr">
        <is>
          <t>JÄMTLANDS LÄN</t>
        </is>
      </c>
      <c r="E4710" t="inlineStr">
        <is>
          <t>KROKOM</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8538-2022</t>
        </is>
      </c>
      <c r="B4711" s="1" t="n">
        <v>44613</v>
      </c>
      <c r="C4711" s="1" t="n">
        <v>45225</v>
      </c>
      <c r="D4711" t="inlineStr">
        <is>
          <t>JÄMTLANDS LÄN</t>
        </is>
      </c>
      <c r="E4711" t="inlineStr">
        <is>
          <t>HÄRJEDALEN</t>
        </is>
      </c>
      <c r="F4711" t="inlineStr">
        <is>
          <t>Naturvårdsverket</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8594-2022</t>
        </is>
      </c>
      <c r="B4712" s="1" t="n">
        <v>44613</v>
      </c>
      <c r="C4712" s="1" t="n">
        <v>45225</v>
      </c>
      <c r="D4712" t="inlineStr">
        <is>
          <t>JÄMTLANDS LÄN</t>
        </is>
      </c>
      <c r="E4712" t="inlineStr">
        <is>
          <t>BERG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8647-2022</t>
        </is>
      </c>
      <c r="B4713" s="1" t="n">
        <v>44613</v>
      </c>
      <c r="C4713" s="1" t="n">
        <v>45225</v>
      </c>
      <c r="D4713" t="inlineStr">
        <is>
          <t>JÄMTLANDS LÄN</t>
        </is>
      </c>
      <c r="E4713" t="inlineStr">
        <is>
          <t>ÖSTERSUND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8795-2022</t>
        </is>
      </c>
      <c r="B4714" s="1" t="n">
        <v>44614</v>
      </c>
      <c r="C4714" s="1" t="n">
        <v>45225</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8808-2022</t>
        </is>
      </c>
      <c r="B4715" s="1" t="n">
        <v>44614</v>
      </c>
      <c r="C4715" s="1" t="n">
        <v>45225</v>
      </c>
      <c r="D4715" t="inlineStr">
        <is>
          <t>JÄMTLANDS LÄN</t>
        </is>
      </c>
      <c r="E4715" t="inlineStr">
        <is>
          <t>RAGUNDA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8823-2022</t>
        </is>
      </c>
      <c r="B4716" s="1" t="n">
        <v>44614</v>
      </c>
      <c r="C4716" s="1" t="n">
        <v>45225</v>
      </c>
      <c r="D4716" t="inlineStr">
        <is>
          <t>JÄMTLANDS LÄN</t>
        </is>
      </c>
      <c r="E4716" t="inlineStr">
        <is>
          <t>HÄRJEDALEN</t>
        </is>
      </c>
      <c r="F4716" t="inlineStr">
        <is>
          <t>Naturvårdsverket</t>
        </is>
      </c>
      <c r="G4716" t="n">
        <v>23.7</v>
      </c>
      <c r="H4716" t="n">
        <v>0</v>
      </c>
      <c r="I4716" t="n">
        <v>0</v>
      </c>
      <c r="J4716" t="n">
        <v>0</v>
      </c>
      <c r="K4716" t="n">
        <v>0</v>
      </c>
      <c r="L4716" t="n">
        <v>0</v>
      </c>
      <c r="M4716" t="n">
        <v>0</v>
      </c>
      <c r="N4716" t="n">
        <v>0</v>
      </c>
      <c r="O4716" t="n">
        <v>0</v>
      </c>
      <c r="P4716" t="n">
        <v>0</v>
      </c>
      <c r="Q4716" t="n">
        <v>0</v>
      </c>
      <c r="R4716" s="2" t="inlineStr"/>
    </row>
    <row r="4717" ht="15" customHeight="1">
      <c r="A4717" t="inlineStr">
        <is>
          <t>A 8787-2022</t>
        </is>
      </c>
      <c r="B4717" s="1" t="n">
        <v>44614</v>
      </c>
      <c r="C4717" s="1" t="n">
        <v>45225</v>
      </c>
      <c r="D4717" t="inlineStr">
        <is>
          <t>JÄMTLANDS LÄN</t>
        </is>
      </c>
      <c r="E4717" t="inlineStr">
        <is>
          <t>RAGUNDA</t>
        </is>
      </c>
      <c r="G4717" t="n">
        <v>6.4</v>
      </c>
      <c r="H4717" t="n">
        <v>0</v>
      </c>
      <c r="I4717" t="n">
        <v>0</v>
      </c>
      <c r="J4717" t="n">
        <v>0</v>
      </c>
      <c r="K4717" t="n">
        <v>0</v>
      </c>
      <c r="L4717" t="n">
        <v>0</v>
      </c>
      <c r="M4717" t="n">
        <v>0</v>
      </c>
      <c r="N4717" t="n">
        <v>0</v>
      </c>
      <c r="O4717" t="n">
        <v>0</v>
      </c>
      <c r="P4717" t="n">
        <v>0</v>
      </c>
      <c r="Q4717" t="n">
        <v>0</v>
      </c>
      <c r="R4717" s="2" t="inlineStr"/>
    </row>
    <row r="4718" ht="15" customHeight="1">
      <c r="A4718" t="inlineStr">
        <is>
          <t>A 8811-2022</t>
        </is>
      </c>
      <c r="B4718" s="1" t="n">
        <v>44614</v>
      </c>
      <c r="C4718" s="1" t="n">
        <v>45225</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8802-2022</t>
        </is>
      </c>
      <c r="B4719" s="1" t="n">
        <v>44614</v>
      </c>
      <c r="C4719" s="1" t="n">
        <v>45225</v>
      </c>
      <c r="D4719" t="inlineStr">
        <is>
          <t>JÄMTLANDS LÄN</t>
        </is>
      </c>
      <c r="E4719" t="inlineStr">
        <is>
          <t>RAGUNDA</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9187-2022</t>
        </is>
      </c>
      <c r="B4720" s="1" t="n">
        <v>44615</v>
      </c>
      <c r="C4720" s="1" t="n">
        <v>45225</v>
      </c>
      <c r="D4720" t="inlineStr">
        <is>
          <t>JÄMTLANDS LÄN</t>
        </is>
      </c>
      <c r="E4720" t="inlineStr">
        <is>
          <t>RAGUNDA</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9114-2022</t>
        </is>
      </c>
      <c r="B4721" s="1" t="n">
        <v>44615</v>
      </c>
      <c r="C4721" s="1" t="n">
        <v>45225</v>
      </c>
      <c r="D4721" t="inlineStr">
        <is>
          <t>JÄMTLANDS LÄN</t>
        </is>
      </c>
      <c r="E4721" t="inlineStr">
        <is>
          <t>BERG</t>
        </is>
      </c>
      <c r="G4721" t="n">
        <v>2.9</v>
      </c>
      <c r="H4721" t="n">
        <v>0</v>
      </c>
      <c r="I4721" t="n">
        <v>0</v>
      </c>
      <c r="J4721" t="n">
        <v>0</v>
      </c>
      <c r="K4721" t="n">
        <v>0</v>
      </c>
      <c r="L4721" t="n">
        <v>0</v>
      </c>
      <c r="M4721" t="n">
        <v>0</v>
      </c>
      <c r="N4721" t="n">
        <v>0</v>
      </c>
      <c r="O4721" t="n">
        <v>0</v>
      </c>
      <c r="P4721" t="n">
        <v>0</v>
      </c>
      <c r="Q4721" t="n">
        <v>0</v>
      </c>
      <c r="R4721" s="2" t="inlineStr"/>
    </row>
    <row r="4722" ht="15" customHeight="1">
      <c r="A4722" t="inlineStr">
        <is>
          <t>A 9185-2022</t>
        </is>
      </c>
      <c r="B4722" s="1" t="n">
        <v>44615</v>
      </c>
      <c r="C4722" s="1" t="n">
        <v>45225</v>
      </c>
      <c r="D4722" t="inlineStr">
        <is>
          <t>JÄMTLANDS LÄN</t>
        </is>
      </c>
      <c r="E4722" t="inlineStr">
        <is>
          <t>RAGUNDA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9095-2022</t>
        </is>
      </c>
      <c r="B4723" s="1" t="n">
        <v>44615</v>
      </c>
      <c r="C4723" s="1" t="n">
        <v>45225</v>
      </c>
      <c r="D4723" t="inlineStr">
        <is>
          <t>JÄMTLANDS LÄN</t>
        </is>
      </c>
      <c r="E4723" t="inlineStr">
        <is>
          <t>HÄRJEDALEN</t>
        </is>
      </c>
      <c r="F4723" t="inlineStr">
        <is>
          <t>Kyrkan</t>
        </is>
      </c>
      <c r="G4723" t="n">
        <v>15.9</v>
      </c>
      <c r="H4723" t="n">
        <v>0</v>
      </c>
      <c r="I4723" t="n">
        <v>0</v>
      </c>
      <c r="J4723" t="n">
        <v>0</v>
      </c>
      <c r="K4723" t="n">
        <v>0</v>
      </c>
      <c r="L4723" t="n">
        <v>0</v>
      </c>
      <c r="M4723" t="n">
        <v>0</v>
      </c>
      <c r="N4723" t="n">
        <v>0</v>
      </c>
      <c r="O4723" t="n">
        <v>0</v>
      </c>
      <c r="P4723" t="n">
        <v>0</v>
      </c>
      <c r="Q4723" t="n">
        <v>0</v>
      </c>
      <c r="R4723" s="2" t="inlineStr"/>
    </row>
    <row r="4724" ht="15" customHeight="1">
      <c r="A4724" t="inlineStr">
        <is>
          <t>A 9957-2022</t>
        </is>
      </c>
      <c r="B4724" s="1" t="n">
        <v>44620</v>
      </c>
      <c r="C4724" s="1" t="n">
        <v>45225</v>
      </c>
      <c r="D4724" t="inlineStr">
        <is>
          <t>JÄMTLANDS LÄN</t>
        </is>
      </c>
      <c r="E4724" t="inlineStr">
        <is>
          <t>STRÖMSUND</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10136-2022</t>
        </is>
      </c>
      <c r="B4725" s="1" t="n">
        <v>44621</v>
      </c>
      <c r="C4725" s="1" t="n">
        <v>45225</v>
      </c>
      <c r="D4725" t="inlineStr">
        <is>
          <t>JÄMTLANDS LÄN</t>
        </is>
      </c>
      <c r="E4725" t="inlineStr">
        <is>
          <t>STRÖMSUND</t>
        </is>
      </c>
      <c r="F4725" t="inlineStr">
        <is>
          <t>SCA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10120-2022</t>
        </is>
      </c>
      <c r="B4726" s="1" t="n">
        <v>44621</v>
      </c>
      <c r="C4726" s="1" t="n">
        <v>45225</v>
      </c>
      <c r="D4726" t="inlineStr">
        <is>
          <t>JÄMTLANDS LÄN</t>
        </is>
      </c>
      <c r="E4726" t="inlineStr">
        <is>
          <t>RAGUNDA</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10144-2022</t>
        </is>
      </c>
      <c r="B4727" s="1" t="n">
        <v>44621</v>
      </c>
      <c r="C4727" s="1" t="n">
        <v>45225</v>
      </c>
      <c r="D4727" t="inlineStr">
        <is>
          <t>JÄMTLANDS LÄN</t>
        </is>
      </c>
      <c r="E4727" t="inlineStr">
        <is>
          <t>STRÖMSUND</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10322-2022</t>
        </is>
      </c>
      <c r="B4728" s="1" t="n">
        <v>44622</v>
      </c>
      <c r="C4728" s="1" t="n">
        <v>45225</v>
      </c>
      <c r="D4728" t="inlineStr">
        <is>
          <t>JÄMTLANDS LÄN</t>
        </is>
      </c>
      <c r="E4728" t="inlineStr">
        <is>
          <t>STRÖMSUND</t>
        </is>
      </c>
      <c r="F4728" t="inlineStr">
        <is>
          <t>SCA</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10534-2022</t>
        </is>
      </c>
      <c r="B4729" s="1" t="n">
        <v>44623</v>
      </c>
      <c r="C4729" s="1" t="n">
        <v>45225</v>
      </c>
      <c r="D4729" t="inlineStr">
        <is>
          <t>JÄMTLANDS LÄN</t>
        </is>
      </c>
      <c r="E4729" t="inlineStr">
        <is>
          <t>BRÄCKE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10533-2022</t>
        </is>
      </c>
      <c r="B4730" s="1" t="n">
        <v>44623</v>
      </c>
      <c r="C4730" s="1" t="n">
        <v>45225</v>
      </c>
      <c r="D4730" t="inlineStr">
        <is>
          <t>JÄMTLANDS LÄN</t>
        </is>
      </c>
      <c r="E4730" t="inlineStr">
        <is>
          <t>BRÄCKE</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10543-2022</t>
        </is>
      </c>
      <c r="B4731" s="1" t="n">
        <v>44623</v>
      </c>
      <c r="C4731" s="1" t="n">
        <v>45225</v>
      </c>
      <c r="D4731" t="inlineStr">
        <is>
          <t>JÄMTLANDS LÄN</t>
        </is>
      </c>
      <c r="E4731" t="inlineStr">
        <is>
          <t>BRÄCKE</t>
        </is>
      </c>
      <c r="G4731" t="n">
        <v>9.199999999999999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10532-2022</t>
        </is>
      </c>
      <c r="B4732" s="1" t="n">
        <v>44623</v>
      </c>
      <c r="C4732" s="1" t="n">
        <v>45225</v>
      </c>
      <c r="D4732" t="inlineStr">
        <is>
          <t>JÄMTLANDS LÄN</t>
        </is>
      </c>
      <c r="E4732" t="inlineStr">
        <is>
          <t>BRÄCKE</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10476-2022</t>
        </is>
      </c>
      <c r="B4733" s="1" t="n">
        <v>44623</v>
      </c>
      <c r="C4733" s="1" t="n">
        <v>45225</v>
      </c>
      <c r="D4733" t="inlineStr">
        <is>
          <t>JÄMTLANDS LÄN</t>
        </is>
      </c>
      <c r="E4733" t="inlineStr">
        <is>
          <t>BRÄCKE</t>
        </is>
      </c>
      <c r="G4733" t="n">
        <v>3.8</v>
      </c>
      <c r="H4733" t="n">
        <v>0</v>
      </c>
      <c r="I4733" t="n">
        <v>0</v>
      </c>
      <c r="J4733" t="n">
        <v>0</v>
      </c>
      <c r="K4733" t="n">
        <v>0</v>
      </c>
      <c r="L4733" t="n">
        <v>0</v>
      </c>
      <c r="M4733" t="n">
        <v>0</v>
      </c>
      <c r="N4733" t="n">
        <v>0</v>
      </c>
      <c r="O4733" t="n">
        <v>0</v>
      </c>
      <c r="P4733" t="n">
        <v>0</v>
      </c>
      <c r="Q4733" t="n">
        <v>0</v>
      </c>
      <c r="R4733" s="2" t="inlineStr"/>
    </row>
    <row r="4734" ht="15" customHeight="1">
      <c r="A4734" t="inlineStr">
        <is>
          <t>A 10535-2022</t>
        </is>
      </c>
      <c r="B4734" s="1" t="n">
        <v>44623</v>
      </c>
      <c r="C4734" s="1" t="n">
        <v>45225</v>
      </c>
      <c r="D4734" t="inlineStr">
        <is>
          <t>JÄMTLANDS LÄN</t>
        </is>
      </c>
      <c r="E4734" t="inlineStr">
        <is>
          <t>BRÄCKE</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10647-2022</t>
        </is>
      </c>
      <c r="B4735" s="1" t="n">
        <v>44624</v>
      </c>
      <c r="C4735" s="1" t="n">
        <v>45225</v>
      </c>
      <c r="D4735" t="inlineStr">
        <is>
          <t>JÄMTLANDS LÄN</t>
        </is>
      </c>
      <c r="E4735" t="inlineStr">
        <is>
          <t>STRÖMSUND</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10656-2022</t>
        </is>
      </c>
      <c r="B4736" s="1" t="n">
        <v>44624</v>
      </c>
      <c r="C4736" s="1" t="n">
        <v>45225</v>
      </c>
      <c r="D4736" t="inlineStr">
        <is>
          <t>JÄMTLANDS LÄN</t>
        </is>
      </c>
      <c r="E4736" t="inlineStr">
        <is>
          <t>STRÖMSUND</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10698-2022</t>
        </is>
      </c>
      <c r="B4737" s="1" t="n">
        <v>44624</v>
      </c>
      <c r="C4737" s="1" t="n">
        <v>45225</v>
      </c>
      <c r="D4737" t="inlineStr">
        <is>
          <t>JÄMTLANDS LÄN</t>
        </is>
      </c>
      <c r="E4737" t="inlineStr">
        <is>
          <t>STRÖMSUND</t>
        </is>
      </c>
      <c r="F4737" t="inlineStr">
        <is>
          <t>SCA</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10904-2022</t>
        </is>
      </c>
      <c r="B4738" s="1" t="n">
        <v>44627</v>
      </c>
      <c r="C4738" s="1" t="n">
        <v>45225</v>
      </c>
      <c r="D4738" t="inlineStr">
        <is>
          <t>JÄMTLANDS LÄN</t>
        </is>
      </c>
      <c r="E4738" t="inlineStr">
        <is>
          <t>STRÖMSUND</t>
        </is>
      </c>
      <c r="G4738" t="n">
        <v>4.3</v>
      </c>
      <c r="H4738" t="n">
        <v>0</v>
      </c>
      <c r="I4738" t="n">
        <v>0</v>
      </c>
      <c r="J4738" t="n">
        <v>0</v>
      </c>
      <c r="K4738" t="n">
        <v>0</v>
      </c>
      <c r="L4738" t="n">
        <v>0</v>
      </c>
      <c r="M4738" t="n">
        <v>0</v>
      </c>
      <c r="N4738" t="n">
        <v>0</v>
      </c>
      <c r="O4738" t="n">
        <v>0</v>
      </c>
      <c r="P4738" t="n">
        <v>0</v>
      </c>
      <c r="Q4738" t="n">
        <v>0</v>
      </c>
      <c r="R4738" s="2" t="inlineStr"/>
    </row>
    <row r="4739" ht="15" customHeight="1">
      <c r="A4739" t="inlineStr">
        <is>
          <t>A 10815-2022</t>
        </is>
      </c>
      <c r="B4739" s="1" t="n">
        <v>44627</v>
      </c>
      <c r="C4739" s="1" t="n">
        <v>45225</v>
      </c>
      <c r="D4739" t="inlineStr">
        <is>
          <t>JÄMTLANDS LÄN</t>
        </is>
      </c>
      <c r="E4739" t="inlineStr">
        <is>
          <t>BRÄCKE</t>
        </is>
      </c>
      <c r="G4739" t="n">
        <v>9</v>
      </c>
      <c r="H4739" t="n">
        <v>0</v>
      </c>
      <c r="I4739" t="n">
        <v>0</v>
      </c>
      <c r="J4739" t="n">
        <v>0</v>
      </c>
      <c r="K4739" t="n">
        <v>0</v>
      </c>
      <c r="L4739" t="n">
        <v>0</v>
      </c>
      <c r="M4739" t="n">
        <v>0</v>
      </c>
      <c r="N4739" t="n">
        <v>0</v>
      </c>
      <c r="O4739" t="n">
        <v>0</v>
      </c>
      <c r="P4739" t="n">
        <v>0</v>
      </c>
      <c r="Q4739" t="n">
        <v>0</v>
      </c>
      <c r="R4739" s="2" t="inlineStr"/>
    </row>
    <row r="4740" ht="15" customHeight="1">
      <c r="A4740" t="inlineStr">
        <is>
          <t>A 10905-2022</t>
        </is>
      </c>
      <c r="B4740" s="1" t="n">
        <v>44627</v>
      </c>
      <c r="C4740" s="1" t="n">
        <v>45225</v>
      </c>
      <c r="D4740" t="inlineStr">
        <is>
          <t>JÄMTLANDS LÄN</t>
        </is>
      </c>
      <c r="E4740" t="inlineStr">
        <is>
          <t>RAGUNDA</t>
        </is>
      </c>
      <c r="G4740" t="n">
        <v>3.9</v>
      </c>
      <c r="H4740" t="n">
        <v>0</v>
      </c>
      <c r="I4740" t="n">
        <v>0</v>
      </c>
      <c r="J4740" t="n">
        <v>0</v>
      </c>
      <c r="K4740" t="n">
        <v>0</v>
      </c>
      <c r="L4740" t="n">
        <v>0</v>
      </c>
      <c r="M4740" t="n">
        <v>0</v>
      </c>
      <c r="N4740" t="n">
        <v>0</v>
      </c>
      <c r="O4740" t="n">
        <v>0</v>
      </c>
      <c r="P4740" t="n">
        <v>0</v>
      </c>
      <c r="Q4740" t="n">
        <v>0</v>
      </c>
      <c r="R4740" s="2" t="inlineStr"/>
    </row>
    <row r="4741" ht="15" customHeight="1">
      <c r="A4741" t="inlineStr">
        <is>
          <t>A 11111-2022</t>
        </is>
      </c>
      <c r="B4741" s="1" t="n">
        <v>44628</v>
      </c>
      <c r="C4741" s="1" t="n">
        <v>45225</v>
      </c>
      <c r="D4741" t="inlineStr">
        <is>
          <t>JÄMTLANDS LÄN</t>
        </is>
      </c>
      <c r="E4741" t="inlineStr">
        <is>
          <t>ÅRE</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10972-2022</t>
        </is>
      </c>
      <c r="B4742" s="1" t="n">
        <v>44628</v>
      </c>
      <c r="C4742" s="1" t="n">
        <v>45225</v>
      </c>
      <c r="D4742" t="inlineStr">
        <is>
          <t>JÄMTLANDS LÄN</t>
        </is>
      </c>
      <c r="E4742" t="inlineStr">
        <is>
          <t>RAGUNDA</t>
        </is>
      </c>
      <c r="G4742" t="n">
        <v>9.5</v>
      </c>
      <c r="H4742" t="n">
        <v>0</v>
      </c>
      <c r="I4742" t="n">
        <v>0</v>
      </c>
      <c r="J4742" t="n">
        <v>0</v>
      </c>
      <c r="K4742" t="n">
        <v>0</v>
      </c>
      <c r="L4742" t="n">
        <v>0</v>
      </c>
      <c r="M4742" t="n">
        <v>0</v>
      </c>
      <c r="N4742" t="n">
        <v>0</v>
      </c>
      <c r="O4742" t="n">
        <v>0</v>
      </c>
      <c r="P4742" t="n">
        <v>0</v>
      </c>
      <c r="Q4742" t="n">
        <v>0</v>
      </c>
      <c r="R4742" s="2" t="inlineStr"/>
    </row>
    <row r="4743" ht="15" customHeight="1">
      <c r="A4743" t="inlineStr">
        <is>
          <t>A 11112-2022</t>
        </is>
      </c>
      <c r="B4743" s="1" t="n">
        <v>44628</v>
      </c>
      <c r="C4743" s="1" t="n">
        <v>45225</v>
      </c>
      <c r="D4743" t="inlineStr">
        <is>
          <t>JÄMTLANDS LÄN</t>
        </is>
      </c>
      <c r="E4743" t="inlineStr">
        <is>
          <t>ÅRE</t>
        </is>
      </c>
      <c r="G4743" t="n">
        <v>6.6</v>
      </c>
      <c r="H4743" t="n">
        <v>0</v>
      </c>
      <c r="I4743" t="n">
        <v>0</v>
      </c>
      <c r="J4743" t="n">
        <v>0</v>
      </c>
      <c r="K4743" t="n">
        <v>0</v>
      </c>
      <c r="L4743" t="n">
        <v>0</v>
      </c>
      <c r="M4743" t="n">
        <v>0</v>
      </c>
      <c r="N4743" t="n">
        <v>0</v>
      </c>
      <c r="O4743" t="n">
        <v>0</v>
      </c>
      <c r="P4743" t="n">
        <v>0</v>
      </c>
      <c r="Q4743" t="n">
        <v>0</v>
      </c>
      <c r="R4743" s="2" t="inlineStr"/>
    </row>
    <row r="4744" ht="15" customHeight="1">
      <c r="A4744" t="inlineStr">
        <is>
          <t>A 11093-2022</t>
        </is>
      </c>
      <c r="B4744" s="1" t="n">
        <v>44628</v>
      </c>
      <c r="C4744" s="1" t="n">
        <v>45225</v>
      </c>
      <c r="D4744" t="inlineStr">
        <is>
          <t>JÄMTLANDS LÄN</t>
        </is>
      </c>
      <c r="E4744" t="inlineStr">
        <is>
          <t>BRÄCKE</t>
        </is>
      </c>
      <c r="G4744" t="n">
        <v>16.4</v>
      </c>
      <c r="H4744" t="n">
        <v>0</v>
      </c>
      <c r="I4744" t="n">
        <v>0</v>
      </c>
      <c r="J4744" t="n">
        <v>0</v>
      </c>
      <c r="K4744" t="n">
        <v>0</v>
      </c>
      <c r="L4744" t="n">
        <v>0</v>
      </c>
      <c r="M4744" t="n">
        <v>0</v>
      </c>
      <c r="N4744" t="n">
        <v>0</v>
      </c>
      <c r="O4744" t="n">
        <v>0</v>
      </c>
      <c r="P4744" t="n">
        <v>0</v>
      </c>
      <c r="Q4744" t="n">
        <v>0</v>
      </c>
      <c r="R4744" s="2" t="inlineStr"/>
    </row>
    <row r="4745" ht="15" customHeight="1">
      <c r="A4745" t="inlineStr">
        <is>
          <t>A 11288-2022</t>
        </is>
      </c>
      <c r="B4745" s="1" t="n">
        <v>44629</v>
      </c>
      <c r="C4745" s="1" t="n">
        <v>45225</v>
      </c>
      <c r="D4745" t="inlineStr">
        <is>
          <t>JÄMTLANDS LÄN</t>
        </is>
      </c>
      <c r="E4745" t="inlineStr">
        <is>
          <t>RAGUNDA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11522-2022</t>
        </is>
      </c>
      <c r="B4746" s="1" t="n">
        <v>44631</v>
      </c>
      <c r="C4746" s="1" t="n">
        <v>45225</v>
      </c>
      <c r="D4746" t="inlineStr">
        <is>
          <t>JÄMTLANDS LÄN</t>
        </is>
      </c>
      <c r="E4746" t="inlineStr">
        <is>
          <t>HÄRJEDALEN</t>
        </is>
      </c>
      <c r="F4746" t="inlineStr">
        <is>
          <t>Holmen skog AB</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11578-2022</t>
        </is>
      </c>
      <c r="B4747" s="1" t="n">
        <v>44631</v>
      </c>
      <c r="C4747" s="1" t="n">
        <v>45225</v>
      </c>
      <c r="D4747" t="inlineStr">
        <is>
          <t>JÄMTLANDS LÄN</t>
        </is>
      </c>
      <c r="E4747" t="inlineStr">
        <is>
          <t>STRÖMSUND</t>
        </is>
      </c>
      <c r="G4747" t="n">
        <v>9.9</v>
      </c>
      <c r="H4747" t="n">
        <v>0</v>
      </c>
      <c r="I4747" t="n">
        <v>0</v>
      </c>
      <c r="J4747" t="n">
        <v>0</v>
      </c>
      <c r="K4747" t="n">
        <v>0</v>
      </c>
      <c r="L4747" t="n">
        <v>0</v>
      </c>
      <c r="M4747" t="n">
        <v>0</v>
      </c>
      <c r="N4747" t="n">
        <v>0</v>
      </c>
      <c r="O4747" t="n">
        <v>0</v>
      </c>
      <c r="P4747" t="n">
        <v>0</v>
      </c>
      <c r="Q4747" t="n">
        <v>0</v>
      </c>
      <c r="R4747" s="2" t="inlineStr"/>
    </row>
    <row r="4748" ht="15" customHeight="1">
      <c r="A4748" t="inlineStr">
        <is>
          <t>A 11591-2022</t>
        </is>
      </c>
      <c r="B4748" s="1" t="n">
        <v>44631</v>
      </c>
      <c r="C4748" s="1" t="n">
        <v>45225</v>
      </c>
      <c r="D4748" t="inlineStr">
        <is>
          <t>JÄMTLANDS LÄN</t>
        </is>
      </c>
      <c r="E4748" t="inlineStr">
        <is>
          <t>KROKOM</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11500-2022</t>
        </is>
      </c>
      <c r="B4749" s="1" t="n">
        <v>44631</v>
      </c>
      <c r="C4749" s="1" t="n">
        <v>45225</v>
      </c>
      <c r="D4749" t="inlineStr">
        <is>
          <t>JÄMTLANDS LÄN</t>
        </is>
      </c>
      <c r="E4749" t="inlineStr">
        <is>
          <t>ÅRE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11551-2022</t>
        </is>
      </c>
      <c r="B4750" s="1" t="n">
        <v>44631</v>
      </c>
      <c r="C4750" s="1" t="n">
        <v>45225</v>
      </c>
      <c r="D4750" t="inlineStr">
        <is>
          <t>JÄMTLANDS LÄN</t>
        </is>
      </c>
      <c r="E4750" t="inlineStr">
        <is>
          <t>HÄRJEDALEN</t>
        </is>
      </c>
      <c r="F4750" t="inlineStr">
        <is>
          <t>Holmen skog AB</t>
        </is>
      </c>
      <c r="G4750" t="n">
        <v>17.6</v>
      </c>
      <c r="H4750" t="n">
        <v>0</v>
      </c>
      <c r="I4750" t="n">
        <v>0</v>
      </c>
      <c r="J4750" t="n">
        <v>0</v>
      </c>
      <c r="K4750" t="n">
        <v>0</v>
      </c>
      <c r="L4750" t="n">
        <v>0</v>
      </c>
      <c r="M4750" t="n">
        <v>0</v>
      </c>
      <c r="N4750" t="n">
        <v>0</v>
      </c>
      <c r="O4750" t="n">
        <v>0</v>
      </c>
      <c r="P4750" t="n">
        <v>0</v>
      </c>
      <c r="Q4750" t="n">
        <v>0</v>
      </c>
      <c r="R4750" s="2" t="inlineStr"/>
    </row>
    <row r="4751" ht="15" customHeight="1">
      <c r="A4751" t="inlineStr">
        <is>
          <t>A 11557-2022</t>
        </is>
      </c>
      <c r="B4751" s="1" t="n">
        <v>44631</v>
      </c>
      <c r="C4751" s="1" t="n">
        <v>45225</v>
      </c>
      <c r="D4751" t="inlineStr">
        <is>
          <t>JÄMTLANDS LÄN</t>
        </is>
      </c>
      <c r="E4751" t="inlineStr">
        <is>
          <t>HÄRJEDALEN</t>
        </is>
      </c>
      <c r="F4751" t="inlineStr">
        <is>
          <t>Holmen skog AB</t>
        </is>
      </c>
      <c r="G4751" t="n">
        <v>2.7</v>
      </c>
      <c r="H4751" t="n">
        <v>0</v>
      </c>
      <c r="I4751" t="n">
        <v>0</v>
      </c>
      <c r="J4751" t="n">
        <v>0</v>
      </c>
      <c r="K4751" t="n">
        <v>0</v>
      </c>
      <c r="L4751" t="n">
        <v>0</v>
      </c>
      <c r="M4751" t="n">
        <v>0</v>
      </c>
      <c r="N4751" t="n">
        <v>0</v>
      </c>
      <c r="O4751" t="n">
        <v>0</v>
      </c>
      <c r="P4751" t="n">
        <v>0</v>
      </c>
      <c r="Q4751" t="n">
        <v>0</v>
      </c>
      <c r="R4751" s="2" t="inlineStr"/>
    </row>
    <row r="4752" ht="15" customHeight="1">
      <c r="A4752" t="inlineStr">
        <is>
          <t>A 12018-2022</t>
        </is>
      </c>
      <c r="B4752" s="1" t="n">
        <v>44635</v>
      </c>
      <c r="C4752" s="1" t="n">
        <v>45225</v>
      </c>
      <c r="D4752" t="inlineStr">
        <is>
          <t>JÄMTLANDS LÄN</t>
        </is>
      </c>
      <c r="E4752" t="inlineStr">
        <is>
          <t>STRÖMSUND</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11856-2022</t>
        </is>
      </c>
      <c r="B4753" s="1" t="n">
        <v>44635</v>
      </c>
      <c r="C4753" s="1" t="n">
        <v>45225</v>
      </c>
      <c r="D4753" t="inlineStr">
        <is>
          <t>JÄMTLANDS LÄN</t>
        </is>
      </c>
      <c r="E4753" t="inlineStr">
        <is>
          <t>STRÖMSUND</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11933-2022</t>
        </is>
      </c>
      <c r="B4754" s="1" t="n">
        <v>44635</v>
      </c>
      <c r="C4754" s="1" t="n">
        <v>45225</v>
      </c>
      <c r="D4754" t="inlineStr">
        <is>
          <t>JÄMTLANDS LÄN</t>
        </is>
      </c>
      <c r="E4754" t="inlineStr">
        <is>
          <t>ÖSTERSUND</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12024-2022</t>
        </is>
      </c>
      <c r="B4755" s="1" t="n">
        <v>44635</v>
      </c>
      <c r="C4755" s="1" t="n">
        <v>45225</v>
      </c>
      <c r="D4755" t="inlineStr">
        <is>
          <t>JÄMTLANDS LÄN</t>
        </is>
      </c>
      <c r="E4755" t="inlineStr">
        <is>
          <t>RAGUNDA</t>
        </is>
      </c>
      <c r="F4755" t="inlineStr">
        <is>
          <t>SCA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12285-2022</t>
        </is>
      </c>
      <c r="B4756" s="1" t="n">
        <v>44637</v>
      </c>
      <c r="C4756" s="1" t="n">
        <v>45225</v>
      </c>
      <c r="D4756" t="inlineStr">
        <is>
          <t>JÄMTLANDS LÄN</t>
        </is>
      </c>
      <c r="E4756" t="inlineStr">
        <is>
          <t>ÖSTERSUND</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13383-2022</t>
        </is>
      </c>
      <c r="B4757" s="1" t="n">
        <v>44637</v>
      </c>
      <c r="C4757" s="1" t="n">
        <v>45225</v>
      </c>
      <c r="D4757" t="inlineStr">
        <is>
          <t>JÄMTLANDS LÄN</t>
        </is>
      </c>
      <c r="E4757" t="inlineStr">
        <is>
          <t>ÅRE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12388-2022</t>
        </is>
      </c>
      <c r="B4758" s="1" t="n">
        <v>44637</v>
      </c>
      <c r="C4758" s="1" t="n">
        <v>45225</v>
      </c>
      <c r="D4758" t="inlineStr">
        <is>
          <t>JÄMTLANDS LÄN</t>
        </is>
      </c>
      <c r="E4758" t="inlineStr">
        <is>
          <t>BRÄCKE</t>
        </is>
      </c>
      <c r="G4758" t="n">
        <v>27.6</v>
      </c>
      <c r="H4758" t="n">
        <v>0</v>
      </c>
      <c r="I4758" t="n">
        <v>0</v>
      </c>
      <c r="J4758" t="n">
        <v>0</v>
      </c>
      <c r="K4758" t="n">
        <v>0</v>
      </c>
      <c r="L4758" t="n">
        <v>0</v>
      </c>
      <c r="M4758" t="n">
        <v>0</v>
      </c>
      <c r="N4758" t="n">
        <v>0</v>
      </c>
      <c r="O4758" t="n">
        <v>0</v>
      </c>
      <c r="P4758" t="n">
        <v>0</v>
      </c>
      <c r="Q4758" t="n">
        <v>0</v>
      </c>
      <c r="R4758" s="2" t="inlineStr"/>
    </row>
    <row r="4759" ht="15" customHeight="1">
      <c r="A4759" t="inlineStr">
        <is>
          <t>A 12286-2022</t>
        </is>
      </c>
      <c r="B4759" s="1" t="n">
        <v>44637</v>
      </c>
      <c r="C4759" s="1" t="n">
        <v>45225</v>
      </c>
      <c r="D4759" t="inlineStr">
        <is>
          <t>JÄMTLANDS LÄN</t>
        </is>
      </c>
      <c r="E4759" t="inlineStr">
        <is>
          <t>ÖSTERSUND</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12457-2022</t>
        </is>
      </c>
      <c r="B4760" s="1" t="n">
        <v>44638</v>
      </c>
      <c r="C4760" s="1" t="n">
        <v>45225</v>
      </c>
      <c r="D4760" t="inlineStr">
        <is>
          <t>JÄMTLANDS LÄN</t>
        </is>
      </c>
      <c r="E4760" t="inlineStr">
        <is>
          <t>BERG</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12610-2022</t>
        </is>
      </c>
      <c r="B4761" s="1" t="n">
        <v>44638</v>
      </c>
      <c r="C4761" s="1" t="n">
        <v>45225</v>
      </c>
      <c r="D4761" t="inlineStr">
        <is>
          <t>JÄMTLANDS LÄN</t>
        </is>
      </c>
      <c r="E4761" t="inlineStr">
        <is>
          <t>BRÄCKE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12543-2022</t>
        </is>
      </c>
      <c r="B4762" s="1" t="n">
        <v>44638</v>
      </c>
      <c r="C4762" s="1" t="n">
        <v>45225</v>
      </c>
      <c r="D4762" t="inlineStr">
        <is>
          <t>JÄMTLANDS LÄN</t>
        </is>
      </c>
      <c r="E4762" t="inlineStr">
        <is>
          <t>KROKOM</t>
        </is>
      </c>
      <c r="G4762" t="n">
        <v>7.9</v>
      </c>
      <c r="H4762" t="n">
        <v>0</v>
      </c>
      <c r="I4762" t="n">
        <v>0</v>
      </c>
      <c r="J4762" t="n">
        <v>0</v>
      </c>
      <c r="K4762" t="n">
        <v>0</v>
      </c>
      <c r="L4762" t="n">
        <v>0</v>
      </c>
      <c r="M4762" t="n">
        <v>0</v>
      </c>
      <c r="N4762" t="n">
        <v>0</v>
      </c>
      <c r="O4762" t="n">
        <v>0</v>
      </c>
      <c r="P4762" t="n">
        <v>0</v>
      </c>
      <c r="Q4762" t="n">
        <v>0</v>
      </c>
      <c r="R4762" s="2" t="inlineStr"/>
    </row>
    <row r="4763" ht="15" customHeight="1">
      <c r="A4763" t="inlineStr">
        <is>
          <t>A 12601-2022</t>
        </is>
      </c>
      <c r="B4763" s="1" t="n">
        <v>44638</v>
      </c>
      <c r="C4763" s="1" t="n">
        <v>45225</v>
      </c>
      <c r="D4763" t="inlineStr">
        <is>
          <t>JÄMTLANDS LÄN</t>
        </is>
      </c>
      <c r="E4763" t="inlineStr">
        <is>
          <t>BRÄCKE</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12773-2022</t>
        </is>
      </c>
      <c r="B4764" s="1" t="n">
        <v>44641</v>
      </c>
      <c r="C4764" s="1" t="n">
        <v>45225</v>
      </c>
      <c r="D4764" t="inlineStr">
        <is>
          <t>JÄMTLANDS LÄN</t>
        </is>
      </c>
      <c r="E4764" t="inlineStr">
        <is>
          <t>RAGUNDA</t>
        </is>
      </c>
      <c r="F4764" t="inlineStr">
        <is>
          <t>SCA</t>
        </is>
      </c>
      <c r="G4764" t="n">
        <v>14.7</v>
      </c>
      <c r="H4764" t="n">
        <v>0</v>
      </c>
      <c r="I4764" t="n">
        <v>0</v>
      </c>
      <c r="J4764" t="n">
        <v>0</v>
      </c>
      <c r="K4764" t="n">
        <v>0</v>
      </c>
      <c r="L4764" t="n">
        <v>0</v>
      </c>
      <c r="M4764" t="n">
        <v>0</v>
      </c>
      <c r="N4764" t="n">
        <v>0</v>
      </c>
      <c r="O4764" t="n">
        <v>0</v>
      </c>
      <c r="P4764" t="n">
        <v>0</v>
      </c>
      <c r="Q4764" t="n">
        <v>0</v>
      </c>
      <c r="R4764" s="2" t="inlineStr"/>
    </row>
    <row r="4765" ht="15" customHeight="1">
      <c r="A4765" t="inlineStr">
        <is>
          <t>A 12768-2022</t>
        </is>
      </c>
      <c r="B4765" s="1" t="n">
        <v>44641</v>
      </c>
      <c r="C4765" s="1" t="n">
        <v>45225</v>
      </c>
      <c r="D4765" t="inlineStr">
        <is>
          <t>JÄMTLANDS LÄN</t>
        </is>
      </c>
      <c r="E4765" t="inlineStr">
        <is>
          <t>RAGUNDA</t>
        </is>
      </c>
      <c r="F4765" t="inlineStr">
        <is>
          <t>SCA</t>
        </is>
      </c>
      <c r="G4765" t="n">
        <v>8</v>
      </c>
      <c r="H4765" t="n">
        <v>0</v>
      </c>
      <c r="I4765" t="n">
        <v>0</v>
      </c>
      <c r="J4765" t="n">
        <v>0</v>
      </c>
      <c r="K4765" t="n">
        <v>0</v>
      </c>
      <c r="L4765" t="n">
        <v>0</v>
      </c>
      <c r="M4765" t="n">
        <v>0</v>
      </c>
      <c r="N4765" t="n">
        <v>0</v>
      </c>
      <c r="O4765" t="n">
        <v>0</v>
      </c>
      <c r="P4765" t="n">
        <v>0</v>
      </c>
      <c r="Q4765" t="n">
        <v>0</v>
      </c>
      <c r="R4765" s="2" t="inlineStr"/>
    </row>
    <row r="4766" ht="15" customHeight="1">
      <c r="A4766" t="inlineStr">
        <is>
          <t>A 12810-2022</t>
        </is>
      </c>
      <c r="B4766" s="1" t="n">
        <v>44642</v>
      </c>
      <c r="C4766" s="1" t="n">
        <v>45225</v>
      </c>
      <c r="D4766" t="inlineStr">
        <is>
          <t>JÄMTLANDS LÄN</t>
        </is>
      </c>
      <c r="E4766" t="inlineStr">
        <is>
          <t>HÄRJEDALEN</t>
        </is>
      </c>
      <c r="F4766" t="inlineStr">
        <is>
          <t>Holmen skog AB</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12822-2022</t>
        </is>
      </c>
      <c r="B4767" s="1" t="n">
        <v>44642</v>
      </c>
      <c r="C4767" s="1" t="n">
        <v>45225</v>
      </c>
      <c r="D4767" t="inlineStr">
        <is>
          <t>JÄMTLANDS LÄN</t>
        </is>
      </c>
      <c r="E4767" t="inlineStr">
        <is>
          <t>STRÖMSUND</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13024-2022</t>
        </is>
      </c>
      <c r="B4768" s="1" t="n">
        <v>44643</v>
      </c>
      <c r="C4768" s="1" t="n">
        <v>45225</v>
      </c>
      <c r="D4768" t="inlineStr">
        <is>
          <t>JÄMTLANDS LÄN</t>
        </is>
      </c>
      <c r="E4768" t="inlineStr">
        <is>
          <t>ÖSTERSUND</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13098-2022</t>
        </is>
      </c>
      <c r="B4769" s="1" t="n">
        <v>44643</v>
      </c>
      <c r="C4769" s="1" t="n">
        <v>45225</v>
      </c>
      <c r="D4769" t="inlineStr">
        <is>
          <t>JÄMTLANDS LÄN</t>
        </is>
      </c>
      <c r="E4769" t="inlineStr">
        <is>
          <t>STRÖMSUND</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13303-2022</t>
        </is>
      </c>
      <c r="B4770" s="1" t="n">
        <v>44644</v>
      </c>
      <c r="C4770" s="1" t="n">
        <v>45225</v>
      </c>
      <c r="D4770" t="inlineStr">
        <is>
          <t>JÄMTLANDS LÄN</t>
        </is>
      </c>
      <c r="E4770" t="inlineStr">
        <is>
          <t>RAGUNDA</t>
        </is>
      </c>
      <c r="F4770" t="inlineStr">
        <is>
          <t>SCA</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13221-2022</t>
        </is>
      </c>
      <c r="B4771" s="1" t="n">
        <v>44644</v>
      </c>
      <c r="C4771" s="1" t="n">
        <v>45225</v>
      </c>
      <c r="D4771" t="inlineStr">
        <is>
          <t>JÄMTLANDS LÄN</t>
        </is>
      </c>
      <c r="E4771" t="inlineStr">
        <is>
          <t>ÅRE</t>
        </is>
      </c>
      <c r="F4771" t="inlineStr">
        <is>
          <t>Övriga Aktiebolag</t>
        </is>
      </c>
      <c r="G4771" t="n">
        <v>13.7</v>
      </c>
      <c r="H4771" t="n">
        <v>0</v>
      </c>
      <c r="I4771" t="n">
        <v>0</v>
      </c>
      <c r="J4771" t="n">
        <v>0</v>
      </c>
      <c r="K4771" t="n">
        <v>0</v>
      </c>
      <c r="L4771" t="n">
        <v>0</v>
      </c>
      <c r="M4771" t="n">
        <v>0</v>
      </c>
      <c r="N4771" t="n">
        <v>0</v>
      </c>
      <c r="O4771" t="n">
        <v>0</v>
      </c>
      <c r="P4771" t="n">
        <v>0</v>
      </c>
      <c r="Q4771" t="n">
        <v>0</v>
      </c>
      <c r="R4771" s="2" t="inlineStr"/>
    </row>
    <row r="4772" ht="15" customHeight="1">
      <c r="A4772" t="inlineStr">
        <is>
          <t>A 13302-2022</t>
        </is>
      </c>
      <c r="B4772" s="1" t="n">
        <v>44644</v>
      </c>
      <c r="C4772" s="1" t="n">
        <v>45225</v>
      </c>
      <c r="D4772" t="inlineStr">
        <is>
          <t>JÄMTLANDS LÄN</t>
        </is>
      </c>
      <c r="E4772" t="inlineStr">
        <is>
          <t>RAGUNDA</t>
        </is>
      </c>
      <c r="F4772" t="inlineStr">
        <is>
          <t>SCA</t>
        </is>
      </c>
      <c r="G4772" t="n">
        <v>35.6</v>
      </c>
      <c r="H4772" t="n">
        <v>0</v>
      </c>
      <c r="I4772" t="n">
        <v>0</v>
      </c>
      <c r="J4772" t="n">
        <v>0</v>
      </c>
      <c r="K4772" t="n">
        <v>0</v>
      </c>
      <c r="L4772" t="n">
        <v>0</v>
      </c>
      <c r="M4772" t="n">
        <v>0</v>
      </c>
      <c r="N4772" t="n">
        <v>0</v>
      </c>
      <c r="O4772" t="n">
        <v>0</v>
      </c>
      <c r="P4772" t="n">
        <v>0</v>
      </c>
      <c r="Q4772" t="n">
        <v>0</v>
      </c>
      <c r="R4772" s="2" t="inlineStr"/>
    </row>
    <row r="4773" ht="15" customHeight="1">
      <c r="A4773" t="inlineStr">
        <is>
          <t>A 13525-2022</t>
        </is>
      </c>
      <c r="B4773" s="1" t="n">
        <v>44648</v>
      </c>
      <c r="C4773" s="1" t="n">
        <v>45225</v>
      </c>
      <c r="D4773" t="inlineStr">
        <is>
          <t>JÄMTLANDS LÄN</t>
        </is>
      </c>
      <c r="E4773" t="inlineStr">
        <is>
          <t>BRÄCKE</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13636-2022</t>
        </is>
      </c>
      <c r="B4774" s="1" t="n">
        <v>44648</v>
      </c>
      <c r="C4774" s="1" t="n">
        <v>45225</v>
      </c>
      <c r="D4774" t="inlineStr">
        <is>
          <t>JÄMTLANDS LÄN</t>
        </is>
      </c>
      <c r="E4774" t="inlineStr">
        <is>
          <t>BERG</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13768-2022</t>
        </is>
      </c>
      <c r="B4775" s="1" t="n">
        <v>44649</v>
      </c>
      <c r="C4775" s="1" t="n">
        <v>45225</v>
      </c>
      <c r="D4775" t="inlineStr">
        <is>
          <t>JÄMTLANDS LÄN</t>
        </is>
      </c>
      <c r="E4775" t="inlineStr">
        <is>
          <t>RAGUNDA</t>
        </is>
      </c>
      <c r="F4775" t="inlineStr">
        <is>
          <t>Kommuner</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13911-2022</t>
        </is>
      </c>
      <c r="B4776" s="1" t="n">
        <v>44650</v>
      </c>
      <c r="C4776" s="1" t="n">
        <v>45225</v>
      </c>
      <c r="D4776" t="inlineStr">
        <is>
          <t>JÄMTLANDS LÄN</t>
        </is>
      </c>
      <c r="E4776" t="inlineStr">
        <is>
          <t>RAGUNDA</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13991-2022</t>
        </is>
      </c>
      <c r="B4777" s="1" t="n">
        <v>44650</v>
      </c>
      <c r="C4777" s="1" t="n">
        <v>45225</v>
      </c>
      <c r="D4777" t="inlineStr">
        <is>
          <t>JÄMTLANDS LÄN</t>
        </is>
      </c>
      <c r="E4777" t="inlineStr">
        <is>
          <t>HÄRJEDALEN</t>
        </is>
      </c>
      <c r="F4777" t="inlineStr">
        <is>
          <t>Holmen skog AB</t>
        </is>
      </c>
      <c r="G4777" t="n">
        <v>6.2</v>
      </c>
      <c r="H4777" t="n">
        <v>0</v>
      </c>
      <c r="I4777" t="n">
        <v>0</v>
      </c>
      <c r="J4777" t="n">
        <v>0</v>
      </c>
      <c r="K4777" t="n">
        <v>0</v>
      </c>
      <c r="L4777" t="n">
        <v>0</v>
      </c>
      <c r="M4777" t="n">
        <v>0</v>
      </c>
      <c r="N4777" t="n">
        <v>0</v>
      </c>
      <c r="O4777" t="n">
        <v>0</v>
      </c>
      <c r="P4777" t="n">
        <v>0</v>
      </c>
      <c r="Q4777" t="n">
        <v>0</v>
      </c>
      <c r="R4777" s="2" t="inlineStr"/>
    </row>
    <row r="4778" ht="15" customHeight="1">
      <c r="A4778" t="inlineStr">
        <is>
          <t>A 13964-2022</t>
        </is>
      </c>
      <c r="B4778" s="1" t="n">
        <v>44650</v>
      </c>
      <c r="C4778" s="1" t="n">
        <v>45225</v>
      </c>
      <c r="D4778" t="inlineStr">
        <is>
          <t>JÄMTLANDS LÄN</t>
        </is>
      </c>
      <c r="E4778" t="inlineStr">
        <is>
          <t>RAGUNDA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14043-2022</t>
        </is>
      </c>
      <c r="B4779" s="1" t="n">
        <v>44650</v>
      </c>
      <c r="C4779" s="1" t="n">
        <v>45225</v>
      </c>
      <c r="D4779" t="inlineStr">
        <is>
          <t>JÄMTLANDS LÄN</t>
        </is>
      </c>
      <c r="E4779" t="inlineStr">
        <is>
          <t>STRÖMSUND</t>
        </is>
      </c>
      <c r="G4779" t="n">
        <v>11.6</v>
      </c>
      <c r="H4779" t="n">
        <v>0</v>
      </c>
      <c r="I4779" t="n">
        <v>0</v>
      </c>
      <c r="J4779" t="n">
        <v>0</v>
      </c>
      <c r="K4779" t="n">
        <v>0</v>
      </c>
      <c r="L4779" t="n">
        <v>0</v>
      </c>
      <c r="M4779" t="n">
        <v>0</v>
      </c>
      <c r="N4779" t="n">
        <v>0</v>
      </c>
      <c r="O4779" t="n">
        <v>0</v>
      </c>
      <c r="P4779" t="n">
        <v>0</v>
      </c>
      <c r="Q4779" t="n">
        <v>0</v>
      </c>
      <c r="R4779" s="2" t="inlineStr"/>
    </row>
    <row r="4780" ht="15" customHeight="1">
      <c r="A4780" t="inlineStr">
        <is>
          <t>A 14281-2022</t>
        </is>
      </c>
      <c r="B4780" s="1" t="n">
        <v>44651</v>
      </c>
      <c r="C4780" s="1" t="n">
        <v>45225</v>
      </c>
      <c r="D4780" t="inlineStr">
        <is>
          <t>JÄMTLANDS LÄN</t>
        </is>
      </c>
      <c r="E4780" t="inlineStr">
        <is>
          <t>STRÖMSUND</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14283-2022</t>
        </is>
      </c>
      <c r="B4781" s="1" t="n">
        <v>44651</v>
      </c>
      <c r="C4781" s="1" t="n">
        <v>45225</v>
      </c>
      <c r="D4781" t="inlineStr">
        <is>
          <t>JÄMTLANDS LÄN</t>
        </is>
      </c>
      <c r="E4781" t="inlineStr">
        <is>
          <t>STRÖMSUND</t>
        </is>
      </c>
      <c r="F4781" t="inlineStr">
        <is>
          <t>SCA</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14289-2022</t>
        </is>
      </c>
      <c r="B4782" s="1" t="n">
        <v>44651</v>
      </c>
      <c r="C4782" s="1" t="n">
        <v>45225</v>
      </c>
      <c r="D4782" t="inlineStr">
        <is>
          <t>JÄMTLANDS LÄN</t>
        </is>
      </c>
      <c r="E4782" t="inlineStr">
        <is>
          <t>STRÖMSUND</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14288-2022</t>
        </is>
      </c>
      <c r="B4783" s="1" t="n">
        <v>44651</v>
      </c>
      <c r="C4783" s="1" t="n">
        <v>45225</v>
      </c>
      <c r="D4783" t="inlineStr">
        <is>
          <t>JÄMTLANDS LÄN</t>
        </is>
      </c>
      <c r="E4783" t="inlineStr">
        <is>
          <t>STRÖMSUND</t>
        </is>
      </c>
      <c r="F4783" t="inlineStr">
        <is>
          <t>SCA</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14292-2022</t>
        </is>
      </c>
      <c r="B4784" s="1" t="n">
        <v>44651</v>
      </c>
      <c r="C4784" s="1" t="n">
        <v>45225</v>
      </c>
      <c r="D4784" t="inlineStr">
        <is>
          <t>JÄMTLANDS LÄN</t>
        </is>
      </c>
      <c r="E4784" t="inlineStr">
        <is>
          <t>STRÖMSUND</t>
        </is>
      </c>
      <c r="F4784" t="inlineStr">
        <is>
          <t>SCA</t>
        </is>
      </c>
      <c r="G4784" t="n">
        <v>4.5</v>
      </c>
      <c r="H4784" t="n">
        <v>0</v>
      </c>
      <c r="I4784" t="n">
        <v>0</v>
      </c>
      <c r="J4784" t="n">
        <v>0</v>
      </c>
      <c r="K4784" t="n">
        <v>0</v>
      </c>
      <c r="L4784" t="n">
        <v>0</v>
      </c>
      <c r="M4784" t="n">
        <v>0</v>
      </c>
      <c r="N4784" t="n">
        <v>0</v>
      </c>
      <c r="O4784" t="n">
        <v>0</v>
      </c>
      <c r="P4784" t="n">
        <v>0</v>
      </c>
      <c r="Q4784" t="n">
        <v>0</v>
      </c>
      <c r="R4784" s="2" t="inlineStr"/>
    </row>
    <row r="4785" ht="15" customHeight="1">
      <c r="A4785" t="inlineStr">
        <is>
          <t>A 14435-2022</t>
        </is>
      </c>
      <c r="B4785" s="1" t="n">
        <v>44652</v>
      </c>
      <c r="C4785" s="1" t="n">
        <v>45225</v>
      </c>
      <c r="D4785" t="inlineStr">
        <is>
          <t>JÄMTLANDS LÄN</t>
        </is>
      </c>
      <c r="E4785" t="inlineStr">
        <is>
          <t>RAGUNDA</t>
        </is>
      </c>
      <c r="F4785" t="inlineStr">
        <is>
          <t>SCA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14441-2022</t>
        </is>
      </c>
      <c r="B4786" s="1" t="n">
        <v>44652</v>
      </c>
      <c r="C4786" s="1" t="n">
        <v>45225</v>
      </c>
      <c r="D4786" t="inlineStr">
        <is>
          <t>JÄMTLANDS LÄN</t>
        </is>
      </c>
      <c r="E4786" t="inlineStr">
        <is>
          <t>STRÖMSUND</t>
        </is>
      </c>
      <c r="F4786" t="inlineStr">
        <is>
          <t>SCA</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14341-2022</t>
        </is>
      </c>
      <c r="B4787" s="1" t="n">
        <v>44652</v>
      </c>
      <c r="C4787" s="1" t="n">
        <v>45225</v>
      </c>
      <c r="D4787" t="inlineStr">
        <is>
          <t>JÄMTLANDS LÄN</t>
        </is>
      </c>
      <c r="E4787" t="inlineStr">
        <is>
          <t>KROKOM</t>
        </is>
      </c>
      <c r="G4787" t="n">
        <v>39.8</v>
      </c>
      <c r="H4787" t="n">
        <v>0</v>
      </c>
      <c r="I4787" t="n">
        <v>0</v>
      </c>
      <c r="J4787" t="n">
        <v>0</v>
      </c>
      <c r="K4787" t="n">
        <v>0</v>
      </c>
      <c r="L4787" t="n">
        <v>0</v>
      </c>
      <c r="M4787" t="n">
        <v>0</v>
      </c>
      <c r="N4787" t="n">
        <v>0</v>
      </c>
      <c r="O4787" t="n">
        <v>0</v>
      </c>
      <c r="P4787" t="n">
        <v>0</v>
      </c>
      <c r="Q4787" t="n">
        <v>0</v>
      </c>
      <c r="R4787" s="2" t="inlineStr"/>
    </row>
    <row r="4788" ht="15" customHeight="1">
      <c r="A4788" t="inlineStr">
        <is>
          <t>A 14557-2022</t>
        </is>
      </c>
      <c r="B4788" s="1" t="n">
        <v>44655</v>
      </c>
      <c r="C4788" s="1" t="n">
        <v>45225</v>
      </c>
      <c r="D4788" t="inlineStr">
        <is>
          <t>JÄMTLANDS LÄN</t>
        </is>
      </c>
      <c r="E4788" t="inlineStr">
        <is>
          <t>STRÖMSUND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14697-2022</t>
        </is>
      </c>
      <c r="B4789" s="1" t="n">
        <v>44655</v>
      </c>
      <c r="C4789" s="1" t="n">
        <v>45225</v>
      </c>
      <c r="D4789" t="inlineStr">
        <is>
          <t>JÄMTLANDS LÄN</t>
        </is>
      </c>
      <c r="E4789" t="inlineStr">
        <is>
          <t>RAGUNDA</t>
        </is>
      </c>
      <c r="F4789" t="inlineStr">
        <is>
          <t>SCA</t>
        </is>
      </c>
      <c r="G4789" t="n">
        <v>6.7</v>
      </c>
      <c r="H4789" t="n">
        <v>0</v>
      </c>
      <c r="I4789" t="n">
        <v>0</v>
      </c>
      <c r="J4789" t="n">
        <v>0</v>
      </c>
      <c r="K4789" t="n">
        <v>0</v>
      </c>
      <c r="L4789" t="n">
        <v>0</v>
      </c>
      <c r="M4789" t="n">
        <v>0</v>
      </c>
      <c r="N4789" t="n">
        <v>0</v>
      </c>
      <c r="O4789" t="n">
        <v>0</v>
      </c>
      <c r="P4789" t="n">
        <v>0</v>
      </c>
      <c r="Q4789" t="n">
        <v>0</v>
      </c>
      <c r="R4789" s="2" t="inlineStr"/>
    </row>
    <row r="4790" ht="15" customHeight="1">
      <c r="A4790" t="inlineStr">
        <is>
          <t>A 14657-2022</t>
        </is>
      </c>
      <c r="B4790" s="1" t="n">
        <v>44655</v>
      </c>
      <c r="C4790" s="1" t="n">
        <v>45225</v>
      </c>
      <c r="D4790" t="inlineStr">
        <is>
          <t>JÄMTLANDS LÄN</t>
        </is>
      </c>
      <c r="E4790" t="inlineStr">
        <is>
          <t>ÖSTERSUND</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14703-2022</t>
        </is>
      </c>
      <c r="B4791" s="1" t="n">
        <v>44655</v>
      </c>
      <c r="C4791" s="1" t="n">
        <v>45225</v>
      </c>
      <c r="D4791" t="inlineStr">
        <is>
          <t>JÄMTLANDS LÄN</t>
        </is>
      </c>
      <c r="E4791" t="inlineStr">
        <is>
          <t>STRÖMSUND</t>
        </is>
      </c>
      <c r="F4791" t="inlineStr">
        <is>
          <t>SCA</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14506-2022</t>
        </is>
      </c>
      <c r="B4792" s="1" t="n">
        <v>44655</v>
      </c>
      <c r="C4792" s="1" t="n">
        <v>45225</v>
      </c>
      <c r="D4792" t="inlineStr">
        <is>
          <t>JÄMTLANDS LÄN</t>
        </is>
      </c>
      <c r="E4792" t="inlineStr">
        <is>
          <t>BERG</t>
        </is>
      </c>
      <c r="G4792" t="n">
        <v>16.9</v>
      </c>
      <c r="H4792" t="n">
        <v>0</v>
      </c>
      <c r="I4792" t="n">
        <v>0</v>
      </c>
      <c r="J4792" t="n">
        <v>0</v>
      </c>
      <c r="K4792" t="n">
        <v>0</v>
      </c>
      <c r="L4792" t="n">
        <v>0</v>
      </c>
      <c r="M4792" t="n">
        <v>0</v>
      </c>
      <c r="N4792" t="n">
        <v>0</v>
      </c>
      <c r="O4792" t="n">
        <v>0</v>
      </c>
      <c r="P4792" t="n">
        <v>0</v>
      </c>
      <c r="Q4792" t="n">
        <v>0</v>
      </c>
      <c r="R4792" s="2" t="inlineStr"/>
    </row>
    <row r="4793" ht="15" customHeight="1">
      <c r="A4793" t="inlineStr">
        <is>
          <t>A 14550-2022</t>
        </is>
      </c>
      <c r="B4793" s="1" t="n">
        <v>44655</v>
      </c>
      <c r="C4793" s="1" t="n">
        <v>45225</v>
      </c>
      <c r="D4793" t="inlineStr">
        <is>
          <t>JÄMTLANDS LÄN</t>
        </is>
      </c>
      <c r="E4793" t="inlineStr">
        <is>
          <t>STRÖMSUND</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14648-2022</t>
        </is>
      </c>
      <c r="B4794" s="1" t="n">
        <v>44655</v>
      </c>
      <c r="C4794" s="1" t="n">
        <v>45225</v>
      </c>
      <c r="D4794" t="inlineStr">
        <is>
          <t>JÄMTLANDS LÄN</t>
        </is>
      </c>
      <c r="E4794" t="inlineStr">
        <is>
          <t>HÄRJEDALEN</t>
        </is>
      </c>
      <c r="G4794" t="n">
        <v>4.8</v>
      </c>
      <c r="H4794" t="n">
        <v>0</v>
      </c>
      <c r="I4794" t="n">
        <v>0</v>
      </c>
      <c r="J4794" t="n">
        <v>0</v>
      </c>
      <c r="K4794" t="n">
        <v>0</v>
      </c>
      <c r="L4794" t="n">
        <v>0</v>
      </c>
      <c r="M4794" t="n">
        <v>0</v>
      </c>
      <c r="N4794" t="n">
        <v>0</v>
      </c>
      <c r="O4794" t="n">
        <v>0</v>
      </c>
      <c r="P4794" t="n">
        <v>0</v>
      </c>
      <c r="Q4794" t="n">
        <v>0</v>
      </c>
      <c r="R4794" s="2" t="inlineStr"/>
    </row>
    <row r="4795" ht="15" customHeight="1">
      <c r="A4795" t="inlineStr">
        <is>
          <t>A 14696-2022</t>
        </is>
      </c>
      <c r="B4795" s="1" t="n">
        <v>44655</v>
      </c>
      <c r="C4795" s="1" t="n">
        <v>45225</v>
      </c>
      <c r="D4795" t="inlineStr">
        <is>
          <t>JÄMTLANDS LÄN</t>
        </is>
      </c>
      <c r="E4795" t="inlineStr">
        <is>
          <t>RAGUNDA</t>
        </is>
      </c>
      <c r="F4795" t="inlineStr">
        <is>
          <t>SCA</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14896-2022</t>
        </is>
      </c>
      <c r="B4796" s="1" t="n">
        <v>44656</v>
      </c>
      <c r="C4796" s="1" t="n">
        <v>45225</v>
      </c>
      <c r="D4796" t="inlineStr">
        <is>
          <t>JÄMTLANDS LÄN</t>
        </is>
      </c>
      <c r="E4796" t="inlineStr">
        <is>
          <t>RAGUNDA</t>
        </is>
      </c>
      <c r="F4796" t="inlineStr">
        <is>
          <t>SCA</t>
        </is>
      </c>
      <c r="G4796" t="n">
        <v>8.300000000000001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14898-2022</t>
        </is>
      </c>
      <c r="B4797" s="1" t="n">
        <v>44656</v>
      </c>
      <c r="C4797" s="1" t="n">
        <v>45225</v>
      </c>
      <c r="D4797" t="inlineStr">
        <is>
          <t>JÄMTLANDS LÄN</t>
        </is>
      </c>
      <c r="E4797" t="inlineStr">
        <is>
          <t>RAGUNDA</t>
        </is>
      </c>
      <c r="F4797" t="inlineStr">
        <is>
          <t>SCA</t>
        </is>
      </c>
      <c r="G4797" t="n">
        <v>7</v>
      </c>
      <c r="H4797" t="n">
        <v>0</v>
      </c>
      <c r="I4797" t="n">
        <v>0</v>
      </c>
      <c r="J4797" t="n">
        <v>0</v>
      </c>
      <c r="K4797" t="n">
        <v>0</v>
      </c>
      <c r="L4797" t="n">
        <v>0</v>
      </c>
      <c r="M4797" t="n">
        <v>0</v>
      </c>
      <c r="N4797" t="n">
        <v>0</v>
      </c>
      <c r="O4797" t="n">
        <v>0</v>
      </c>
      <c r="P4797" t="n">
        <v>0</v>
      </c>
      <c r="Q4797" t="n">
        <v>0</v>
      </c>
      <c r="R4797" s="2" t="inlineStr"/>
    </row>
    <row r="4798" ht="15" customHeight="1">
      <c r="A4798" t="inlineStr">
        <is>
          <t>A 15076-2022</t>
        </is>
      </c>
      <c r="B4798" s="1" t="n">
        <v>44657</v>
      </c>
      <c r="C4798" s="1" t="n">
        <v>45225</v>
      </c>
      <c r="D4798" t="inlineStr">
        <is>
          <t>JÄMTLANDS LÄN</t>
        </is>
      </c>
      <c r="E4798" t="inlineStr">
        <is>
          <t>BRÄCKE</t>
        </is>
      </c>
      <c r="G4798" t="n">
        <v>24.7</v>
      </c>
      <c r="H4798" t="n">
        <v>0</v>
      </c>
      <c r="I4798" t="n">
        <v>0</v>
      </c>
      <c r="J4798" t="n">
        <v>0</v>
      </c>
      <c r="K4798" t="n">
        <v>0</v>
      </c>
      <c r="L4798" t="n">
        <v>0</v>
      </c>
      <c r="M4798" t="n">
        <v>0</v>
      </c>
      <c r="N4798" t="n">
        <v>0</v>
      </c>
      <c r="O4798" t="n">
        <v>0</v>
      </c>
      <c r="P4798" t="n">
        <v>0</v>
      </c>
      <c r="Q4798" t="n">
        <v>0</v>
      </c>
      <c r="R4798" s="2" t="inlineStr"/>
    </row>
    <row r="4799" ht="15" customHeight="1">
      <c r="A4799" t="inlineStr">
        <is>
          <t>A 15093-2022</t>
        </is>
      </c>
      <c r="B4799" s="1" t="n">
        <v>44657</v>
      </c>
      <c r="C4799" s="1" t="n">
        <v>45225</v>
      </c>
      <c r="D4799" t="inlineStr">
        <is>
          <t>JÄMTLANDS LÄN</t>
        </is>
      </c>
      <c r="E4799" t="inlineStr">
        <is>
          <t>BRÄCKE</t>
        </is>
      </c>
      <c r="F4799" t="inlineStr">
        <is>
          <t>SCA</t>
        </is>
      </c>
      <c r="G4799" t="n">
        <v>14.4</v>
      </c>
      <c r="H4799" t="n">
        <v>0</v>
      </c>
      <c r="I4799" t="n">
        <v>0</v>
      </c>
      <c r="J4799" t="n">
        <v>0</v>
      </c>
      <c r="K4799" t="n">
        <v>0</v>
      </c>
      <c r="L4799" t="n">
        <v>0</v>
      </c>
      <c r="M4799" t="n">
        <v>0</v>
      </c>
      <c r="N4799" t="n">
        <v>0</v>
      </c>
      <c r="O4799" t="n">
        <v>0</v>
      </c>
      <c r="P4799" t="n">
        <v>0</v>
      </c>
      <c r="Q4799" t="n">
        <v>0</v>
      </c>
      <c r="R4799" s="2" t="inlineStr"/>
    </row>
    <row r="4800" ht="15" customHeight="1">
      <c r="A4800" t="inlineStr">
        <is>
          <t>A 15024-2022</t>
        </is>
      </c>
      <c r="B4800" s="1" t="n">
        <v>44657</v>
      </c>
      <c r="C4800" s="1" t="n">
        <v>45225</v>
      </c>
      <c r="D4800" t="inlineStr">
        <is>
          <t>JÄMTLANDS LÄN</t>
        </is>
      </c>
      <c r="E4800" t="inlineStr">
        <is>
          <t>RAGUNDA</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15141-2022</t>
        </is>
      </c>
      <c r="B4801" s="1" t="n">
        <v>44658</v>
      </c>
      <c r="C4801" s="1" t="n">
        <v>45225</v>
      </c>
      <c r="D4801" t="inlineStr">
        <is>
          <t>JÄMTLANDS LÄN</t>
        </is>
      </c>
      <c r="E4801" t="inlineStr">
        <is>
          <t>STRÖMSUND</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15149-2022</t>
        </is>
      </c>
      <c r="B4802" s="1" t="n">
        <v>44658</v>
      </c>
      <c r="C4802" s="1" t="n">
        <v>45225</v>
      </c>
      <c r="D4802" t="inlineStr">
        <is>
          <t>JÄMTLANDS LÄN</t>
        </is>
      </c>
      <c r="E4802" t="inlineStr">
        <is>
          <t>STRÖMSUND</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15231-2022</t>
        </is>
      </c>
      <c r="B4803" s="1" t="n">
        <v>44658</v>
      </c>
      <c r="C4803" s="1" t="n">
        <v>45225</v>
      </c>
      <c r="D4803" t="inlineStr">
        <is>
          <t>JÄMTLANDS LÄN</t>
        </is>
      </c>
      <c r="E4803" t="inlineStr">
        <is>
          <t>KROKOM</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15374-2022</t>
        </is>
      </c>
      <c r="B4804" s="1" t="n">
        <v>44659</v>
      </c>
      <c r="C4804" s="1" t="n">
        <v>45225</v>
      </c>
      <c r="D4804" t="inlineStr">
        <is>
          <t>JÄMTLANDS LÄN</t>
        </is>
      </c>
      <c r="E4804" t="inlineStr">
        <is>
          <t>HÄRJEDALEN</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15259-2022</t>
        </is>
      </c>
      <c r="B4805" s="1" t="n">
        <v>44659</v>
      </c>
      <c r="C4805" s="1" t="n">
        <v>45225</v>
      </c>
      <c r="D4805" t="inlineStr">
        <is>
          <t>JÄMTLANDS LÄN</t>
        </is>
      </c>
      <c r="E4805" t="inlineStr">
        <is>
          <t>STRÖMSUND</t>
        </is>
      </c>
      <c r="G4805" t="n">
        <v>52.4</v>
      </c>
      <c r="H4805" t="n">
        <v>0</v>
      </c>
      <c r="I4805" t="n">
        <v>0</v>
      </c>
      <c r="J4805" t="n">
        <v>0</v>
      </c>
      <c r="K4805" t="n">
        <v>0</v>
      </c>
      <c r="L4805" t="n">
        <v>0</v>
      </c>
      <c r="M4805" t="n">
        <v>0</v>
      </c>
      <c r="N4805" t="n">
        <v>0</v>
      </c>
      <c r="O4805" t="n">
        <v>0</v>
      </c>
      <c r="P4805" t="n">
        <v>0</v>
      </c>
      <c r="Q4805" t="n">
        <v>0</v>
      </c>
      <c r="R4805" s="2" t="inlineStr"/>
    </row>
    <row r="4806" ht="15" customHeight="1">
      <c r="A4806" t="inlineStr">
        <is>
          <t>A 15522-2022</t>
        </is>
      </c>
      <c r="B4806" s="1" t="n">
        <v>44662</v>
      </c>
      <c r="C4806" s="1" t="n">
        <v>45225</v>
      </c>
      <c r="D4806" t="inlineStr">
        <is>
          <t>JÄMTLANDS LÄN</t>
        </is>
      </c>
      <c r="E4806" t="inlineStr">
        <is>
          <t>STRÖMSUND</t>
        </is>
      </c>
      <c r="G4806" t="n">
        <v>41.8</v>
      </c>
      <c r="H4806" t="n">
        <v>0</v>
      </c>
      <c r="I4806" t="n">
        <v>0</v>
      </c>
      <c r="J4806" t="n">
        <v>0</v>
      </c>
      <c r="K4806" t="n">
        <v>0</v>
      </c>
      <c r="L4806" t="n">
        <v>0</v>
      </c>
      <c r="M4806" t="n">
        <v>0</v>
      </c>
      <c r="N4806" t="n">
        <v>0</v>
      </c>
      <c r="O4806" t="n">
        <v>0</v>
      </c>
      <c r="P4806" t="n">
        <v>0</v>
      </c>
      <c r="Q4806" t="n">
        <v>0</v>
      </c>
      <c r="R4806" s="2" t="inlineStr"/>
    </row>
    <row r="4807" ht="15" customHeight="1">
      <c r="A4807" t="inlineStr">
        <is>
          <t>A 15546-2022</t>
        </is>
      </c>
      <c r="B4807" s="1" t="n">
        <v>44662</v>
      </c>
      <c r="C4807" s="1" t="n">
        <v>45225</v>
      </c>
      <c r="D4807" t="inlineStr">
        <is>
          <t>JÄMTLANDS LÄN</t>
        </is>
      </c>
      <c r="E4807" t="inlineStr">
        <is>
          <t>STRÖMSUND</t>
        </is>
      </c>
      <c r="G4807" t="n">
        <v>12.3</v>
      </c>
      <c r="H4807" t="n">
        <v>0</v>
      </c>
      <c r="I4807" t="n">
        <v>0</v>
      </c>
      <c r="J4807" t="n">
        <v>0</v>
      </c>
      <c r="K4807" t="n">
        <v>0</v>
      </c>
      <c r="L4807" t="n">
        <v>0</v>
      </c>
      <c r="M4807" t="n">
        <v>0</v>
      </c>
      <c r="N4807" t="n">
        <v>0</v>
      </c>
      <c r="O4807" t="n">
        <v>0</v>
      </c>
      <c r="P4807" t="n">
        <v>0</v>
      </c>
      <c r="Q4807" t="n">
        <v>0</v>
      </c>
      <c r="R4807" s="2" t="inlineStr"/>
    </row>
    <row r="4808" ht="15" customHeight="1">
      <c r="A4808" t="inlineStr">
        <is>
          <t>A 15407-2022</t>
        </is>
      </c>
      <c r="B4808" s="1" t="n">
        <v>44662</v>
      </c>
      <c r="C4808" s="1" t="n">
        <v>45225</v>
      </c>
      <c r="D4808" t="inlineStr">
        <is>
          <t>JÄMTLANDS LÄN</t>
        </is>
      </c>
      <c r="E4808" t="inlineStr">
        <is>
          <t>STRÖMSUND</t>
        </is>
      </c>
      <c r="G4808" t="n">
        <v>9.199999999999999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15611-2022</t>
        </is>
      </c>
      <c r="B4809" s="1" t="n">
        <v>44662</v>
      </c>
      <c r="C4809" s="1" t="n">
        <v>45225</v>
      </c>
      <c r="D4809" t="inlineStr">
        <is>
          <t>JÄMTLANDS LÄN</t>
        </is>
      </c>
      <c r="E4809" t="inlineStr">
        <is>
          <t>HÄRJEDALEN</t>
        </is>
      </c>
      <c r="F4809" t="inlineStr">
        <is>
          <t>Kyrkan</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15664-2022</t>
        </is>
      </c>
      <c r="B4810" s="1" t="n">
        <v>44662</v>
      </c>
      <c r="C4810" s="1" t="n">
        <v>45225</v>
      </c>
      <c r="D4810" t="inlineStr">
        <is>
          <t>JÄMTLANDS LÄN</t>
        </is>
      </c>
      <c r="E4810" t="inlineStr">
        <is>
          <t>RAGUNDA</t>
        </is>
      </c>
      <c r="F4810" t="inlineStr">
        <is>
          <t>SCA</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15763-2022</t>
        </is>
      </c>
      <c r="B4811" s="1" t="n">
        <v>44663</v>
      </c>
      <c r="C4811" s="1" t="n">
        <v>45225</v>
      </c>
      <c r="D4811" t="inlineStr">
        <is>
          <t>JÄMTLANDS LÄN</t>
        </is>
      </c>
      <c r="E4811" t="inlineStr">
        <is>
          <t>HÄRJEDALEN</t>
        </is>
      </c>
      <c r="G4811" t="n">
        <v>4.4</v>
      </c>
      <c r="H4811" t="n">
        <v>0</v>
      </c>
      <c r="I4811" t="n">
        <v>0</v>
      </c>
      <c r="J4811" t="n">
        <v>0</v>
      </c>
      <c r="K4811" t="n">
        <v>0</v>
      </c>
      <c r="L4811" t="n">
        <v>0</v>
      </c>
      <c r="M4811" t="n">
        <v>0</v>
      </c>
      <c r="N4811" t="n">
        <v>0</v>
      </c>
      <c r="O4811" t="n">
        <v>0</v>
      </c>
      <c r="P4811" t="n">
        <v>0</v>
      </c>
      <c r="Q4811" t="n">
        <v>0</v>
      </c>
      <c r="R4811" s="2" t="inlineStr"/>
    </row>
    <row r="4812" ht="15" customHeight="1">
      <c r="A4812" t="inlineStr">
        <is>
          <t>A 15730-2022</t>
        </is>
      </c>
      <c r="B4812" s="1" t="n">
        <v>44663</v>
      </c>
      <c r="C4812" s="1" t="n">
        <v>45225</v>
      </c>
      <c r="D4812" t="inlineStr">
        <is>
          <t>JÄMTLANDS LÄN</t>
        </is>
      </c>
      <c r="E4812" t="inlineStr">
        <is>
          <t>BRÄCKE</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15808-2022</t>
        </is>
      </c>
      <c r="B4813" s="1" t="n">
        <v>44663</v>
      </c>
      <c r="C4813" s="1" t="n">
        <v>45225</v>
      </c>
      <c r="D4813" t="inlineStr">
        <is>
          <t>JÄMTLANDS LÄN</t>
        </is>
      </c>
      <c r="E4813" t="inlineStr">
        <is>
          <t>RAGUNDA</t>
        </is>
      </c>
      <c r="F4813" t="inlineStr">
        <is>
          <t>SCA</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15806-2022</t>
        </is>
      </c>
      <c r="B4814" s="1" t="n">
        <v>44663</v>
      </c>
      <c r="C4814" s="1" t="n">
        <v>45225</v>
      </c>
      <c r="D4814" t="inlineStr">
        <is>
          <t>JÄMTLANDS LÄN</t>
        </is>
      </c>
      <c r="E4814" t="inlineStr">
        <is>
          <t>RAGUNDA</t>
        </is>
      </c>
      <c r="F4814" t="inlineStr">
        <is>
          <t>SCA</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15843-2022</t>
        </is>
      </c>
      <c r="B4815" s="1" t="n">
        <v>44664</v>
      </c>
      <c r="C4815" s="1" t="n">
        <v>45225</v>
      </c>
      <c r="D4815" t="inlineStr">
        <is>
          <t>JÄMTLANDS LÄN</t>
        </is>
      </c>
      <c r="E4815" t="inlineStr">
        <is>
          <t>HÄRJEDALEN</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15971-2022</t>
        </is>
      </c>
      <c r="B4816" s="1" t="n">
        <v>44664</v>
      </c>
      <c r="C4816" s="1" t="n">
        <v>45225</v>
      </c>
      <c r="D4816" t="inlineStr">
        <is>
          <t>JÄMTLANDS LÄN</t>
        </is>
      </c>
      <c r="E4816" t="inlineStr">
        <is>
          <t>STRÖMSUND</t>
        </is>
      </c>
      <c r="F4816" t="inlineStr">
        <is>
          <t>SCA</t>
        </is>
      </c>
      <c r="G4816" t="n">
        <v>4.3</v>
      </c>
      <c r="H4816" t="n">
        <v>0</v>
      </c>
      <c r="I4816" t="n">
        <v>0</v>
      </c>
      <c r="J4816" t="n">
        <v>0</v>
      </c>
      <c r="K4816" t="n">
        <v>0</v>
      </c>
      <c r="L4816" t="n">
        <v>0</v>
      </c>
      <c r="M4816" t="n">
        <v>0</v>
      </c>
      <c r="N4816" t="n">
        <v>0</v>
      </c>
      <c r="O4816" t="n">
        <v>0</v>
      </c>
      <c r="P4816" t="n">
        <v>0</v>
      </c>
      <c r="Q4816" t="n">
        <v>0</v>
      </c>
      <c r="R4816" s="2" t="inlineStr"/>
    </row>
    <row r="4817" ht="15" customHeight="1">
      <c r="A4817" t="inlineStr">
        <is>
          <t>A 15865-2022</t>
        </is>
      </c>
      <c r="B4817" s="1" t="n">
        <v>44664</v>
      </c>
      <c r="C4817" s="1" t="n">
        <v>45225</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15913-2022</t>
        </is>
      </c>
      <c r="B4818" s="1" t="n">
        <v>44664</v>
      </c>
      <c r="C4818" s="1" t="n">
        <v>45225</v>
      </c>
      <c r="D4818" t="inlineStr">
        <is>
          <t>JÄMTLANDS LÄN</t>
        </is>
      </c>
      <c r="E4818" t="inlineStr">
        <is>
          <t>KROKOM</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16037-2022</t>
        </is>
      </c>
      <c r="B4819" s="1" t="n">
        <v>44665</v>
      </c>
      <c r="C4819" s="1" t="n">
        <v>45225</v>
      </c>
      <c r="D4819" t="inlineStr">
        <is>
          <t>JÄMTLANDS LÄN</t>
        </is>
      </c>
      <c r="E4819" t="inlineStr">
        <is>
          <t>KROKOM</t>
        </is>
      </c>
      <c r="G4819" t="n">
        <v>0.3</v>
      </c>
      <c r="H4819" t="n">
        <v>0</v>
      </c>
      <c r="I4819" t="n">
        <v>0</v>
      </c>
      <c r="J4819" t="n">
        <v>0</v>
      </c>
      <c r="K4819" t="n">
        <v>0</v>
      </c>
      <c r="L4819" t="n">
        <v>0</v>
      </c>
      <c r="M4819" t="n">
        <v>0</v>
      </c>
      <c r="N4819" t="n">
        <v>0</v>
      </c>
      <c r="O4819" t="n">
        <v>0</v>
      </c>
      <c r="P4819" t="n">
        <v>0</v>
      </c>
      <c r="Q4819" t="n">
        <v>0</v>
      </c>
      <c r="R4819" s="2" t="inlineStr"/>
    </row>
    <row r="4820" ht="15" customHeight="1">
      <c r="A4820" t="inlineStr">
        <is>
          <t>A 16014-2022</t>
        </is>
      </c>
      <c r="B4820" s="1" t="n">
        <v>44665</v>
      </c>
      <c r="C4820" s="1" t="n">
        <v>45225</v>
      </c>
      <c r="D4820" t="inlineStr">
        <is>
          <t>JÄMTLANDS LÄN</t>
        </is>
      </c>
      <c r="E4820" t="inlineStr">
        <is>
          <t>HÄRJEDALEN</t>
        </is>
      </c>
      <c r="G4820" t="n">
        <v>38.7</v>
      </c>
      <c r="H4820" t="n">
        <v>0</v>
      </c>
      <c r="I4820" t="n">
        <v>0</v>
      </c>
      <c r="J4820" t="n">
        <v>0</v>
      </c>
      <c r="K4820" t="n">
        <v>0</v>
      </c>
      <c r="L4820" t="n">
        <v>0</v>
      </c>
      <c r="M4820" t="n">
        <v>0</v>
      </c>
      <c r="N4820" t="n">
        <v>0</v>
      </c>
      <c r="O4820" t="n">
        <v>0</v>
      </c>
      <c r="P4820" t="n">
        <v>0</v>
      </c>
      <c r="Q4820" t="n">
        <v>0</v>
      </c>
      <c r="R4820" s="2" t="inlineStr"/>
    </row>
    <row r="4821" ht="15" customHeight="1">
      <c r="A4821" t="inlineStr">
        <is>
          <t>A 16140-2022</t>
        </is>
      </c>
      <c r="B4821" s="1" t="n">
        <v>44665</v>
      </c>
      <c r="C4821" s="1" t="n">
        <v>45225</v>
      </c>
      <c r="D4821" t="inlineStr">
        <is>
          <t>JÄMTLANDS LÄN</t>
        </is>
      </c>
      <c r="E4821" t="inlineStr">
        <is>
          <t>STRÖMSUND</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16013-2022</t>
        </is>
      </c>
      <c r="B4822" s="1" t="n">
        <v>44665</v>
      </c>
      <c r="C4822" s="1" t="n">
        <v>45225</v>
      </c>
      <c r="D4822" t="inlineStr">
        <is>
          <t>JÄMTLANDS LÄN</t>
        </is>
      </c>
      <c r="E4822" t="inlineStr">
        <is>
          <t>ÖSTERSUND</t>
        </is>
      </c>
      <c r="G4822" t="n">
        <v>10.2</v>
      </c>
      <c r="H4822" t="n">
        <v>0</v>
      </c>
      <c r="I4822" t="n">
        <v>0</v>
      </c>
      <c r="J4822" t="n">
        <v>0</v>
      </c>
      <c r="K4822" t="n">
        <v>0</v>
      </c>
      <c r="L4822" t="n">
        <v>0</v>
      </c>
      <c r="M4822" t="n">
        <v>0</v>
      </c>
      <c r="N4822" t="n">
        <v>0</v>
      </c>
      <c r="O4822" t="n">
        <v>0</v>
      </c>
      <c r="P4822" t="n">
        <v>0</v>
      </c>
      <c r="Q4822" t="n">
        <v>0</v>
      </c>
      <c r="R4822" s="2" t="inlineStr"/>
    </row>
    <row r="4823" ht="15" customHeight="1">
      <c r="A4823" t="inlineStr">
        <is>
          <t>A 16361-2022</t>
        </is>
      </c>
      <c r="B4823" s="1" t="n">
        <v>44670</v>
      </c>
      <c r="C4823" s="1" t="n">
        <v>45225</v>
      </c>
      <c r="D4823" t="inlineStr">
        <is>
          <t>JÄMTLANDS LÄN</t>
        </is>
      </c>
      <c r="E4823" t="inlineStr">
        <is>
          <t>RAGUNDA</t>
        </is>
      </c>
      <c r="F4823" t="inlineStr">
        <is>
          <t>SCA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16246-2022</t>
        </is>
      </c>
      <c r="B4824" s="1" t="n">
        <v>44670</v>
      </c>
      <c r="C4824" s="1" t="n">
        <v>45225</v>
      </c>
      <c r="D4824" t="inlineStr">
        <is>
          <t>JÄMTLANDS LÄN</t>
        </is>
      </c>
      <c r="E4824" t="inlineStr">
        <is>
          <t>RAGUNDA</t>
        </is>
      </c>
      <c r="G4824" t="n">
        <v>4.1</v>
      </c>
      <c r="H4824" t="n">
        <v>0</v>
      </c>
      <c r="I4824" t="n">
        <v>0</v>
      </c>
      <c r="J4824" t="n">
        <v>0</v>
      </c>
      <c r="K4824" t="n">
        <v>0</v>
      </c>
      <c r="L4824" t="n">
        <v>0</v>
      </c>
      <c r="M4824" t="n">
        <v>0</v>
      </c>
      <c r="N4824" t="n">
        <v>0</v>
      </c>
      <c r="O4824" t="n">
        <v>0</v>
      </c>
      <c r="P4824" t="n">
        <v>0</v>
      </c>
      <c r="Q4824" t="n">
        <v>0</v>
      </c>
      <c r="R4824" s="2" t="inlineStr"/>
    </row>
    <row r="4825" ht="15" customHeight="1">
      <c r="A4825" t="inlineStr">
        <is>
          <t>A 16317-2022</t>
        </is>
      </c>
      <c r="B4825" s="1" t="n">
        <v>44670</v>
      </c>
      <c r="C4825" s="1" t="n">
        <v>45225</v>
      </c>
      <c r="D4825" t="inlineStr">
        <is>
          <t>JÄMTLANDS LÄN</t>
        </is>
      </c>
      <c r="E4825" t="inlineStr">
        <is>
          <t>STRÖMSUND</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16311-2022</t>
        </is>
      </c>
      <c r="B4826" s="1" t="n">
        <v>44670</v>
      </c>
      <c r="C4826" s="1" t="n">
        <v>45225</v>
      </c>
      <c r="D4826" t="inlineStr">
        <is>
          <t>JÄMTLANDS LÄN</t>
        </is>
      </c>
      <c r="E4826" t="inlineStr">
        <is>
          <t>STRÖMSUND</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16250-2022</t>
        </is>
      </c>
      <c r="B4827" s="1" t="n">
        <v>44670</v>
      </c>
      <c r="C4827" s="1" t="n">
        <v>45225</v>
      </c>
      <c r="D4827" t="inlineStr">
        <is>
          <t>JÄMTLANDS LÄN</t>
        </is>
      </c>
      <c r="E4827" t="inlineStr">
        <is>
          <t>RAGUNDA</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16460-2022</t>
        </is>
      </c>
      <c r="B4828" s="1" t="n">
        <v>44671</v>
      </c>
      <c r="C4828" s="1" t="n">
        <v>45225</v>
      </c>
      <c r="D4828" t="inlineStr">
        <is>
          <t>JÄMTLANDS LÄN</t>
        </is>
      </c>
      <c r="E4828" t="inlineStr">
        <is>
          <t>RAGUNDA</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16529-2022</t>
        </is>
      </c>
      <c r="B4829" s="1" t="n">
        <v>44671</v>
      </c>
      <c r="C4829" s="1" t="n">
        <v>45225</v>
      </c>
      <c r="D4829" t="inlineStr">
        <is>
          <t>JÄMTLANDS LÄN</t>
        </is>
      </c>
      <c r="E4829" t="inlineStr">
        <is>
          <t>RAGUNDA</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16694-2022</t>
        </is>
      </c>
      <c r="B4830" s="1" t="n">
        <v>44672</v>
      </c>
      <c r="C4830" s="1" t="n">
        <v>45225</v>
      </c>
      <c r="D4830" t="inlineStr">
        <is>
          <t>JÄMTLANDS LÄN</t>
        </is>
      </c>
      <c r="E4830" t="inlineStr">
        <is>
          <t>KROKOM</t>
        </is>
      </c>
      <c r="G4830" t="n">
        <v>16.9</v>
      </c>
      <c r="H4830" t="n">
        <v>0</v>
      </c>
      <c r="I4830" t="n">
        <v>0</v>
      </c>
      <c r="J4830" t="n">
        <v>0</v>
      </c>
      <c r="K4830" t="n">
        <v>0</v>
      </c>
      <c r="L4830" t="n">
        <v>0</v>
      </c>
      <c r="M4830" t="n">
        <v>0</v>
      </c>
      <c r="N4830" t="n">
        <v>0</v>
      </c>
      <c r="O4830" t="n">
        <v>0</v>
      </c>
      <c r="P4830" t="n">
        <v>0</v>
      </c>
      <c r="Q4830" t="n">
        <v>0</v>
      </c>
      <c r="R4830" s="2" t="inlineStr"/>
    </row>
    <row r="4831" ht="15" customHeight="1">
      <c r="A4831" t="inlineStr">
        <is>
          <t>A 21844-2022</t>
        </is>
      </c>
      <c r="B4831" s="1" t="n">
        <v>44678</v>
      </c>
      <c r="C4831" s="1" t="n">
        <v>45225</v>
      </c>
      <c r="D4831" t="inlineStr">
        <is>
          <t>JÄMTLANDS LÄN</t>
        </is>
      </c>
      <c r="E4831" t="inlineStr">
        <is>
          <t>STRÖMSUND</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17577-2022</t>
        </is>
      </c>
      <c r="B4832" s="1" t="n">
        <v>44679</v>
      </c>
      <c r="C4832" s="1" t="n">
        <v>45225</v>
      </c>
      <c r="D4832" t="inlineStr">
        <is>
          <t>JÄMTLANDS LÄN</t>
        </is>
      </c>
      <c r="E4832" t="inlineStr">
        <is>
          <t>BRÄCKE</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17528-2022</t>
        </is>
      </c>
      <c r="B4833" s="1" t="n">
        <v>44679</v>
      </c>
      <c r="C4833" s="1" t="n">
        <v>45225</v>
      </c>
      <c r="D4833" t="inlineStr">
        <is>
          <t>JÄMTLANDS LÄN</t>
        </is>
      </c>
      <c r="E4833" t="inlineStr">
        <is>
          <t>KROKOM</t>
        </is>
      </c>
      <c r="F4833" t="inlineStr">
        <is>
          <t>Kyrkan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17573-2022</t>
        </is>
      </c>
      <c r="B4834" s="1" t="n">
        <v>44679</v>
      </c>
      <c r="C4834" s="1" t="n">
        <v>45225</v>
      </c>
      <c r="D4834" t="inlineStr">
        <is>
          <t>JÄMTLANDS LÄN</t>
        </is>
      </c>
      <c r="E4834" t="inlineStr">
        <is>
          <t>RAGUNDA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17578-2022</t>
        </is>
      </c>
      <c r="B4835" s="1" t="n">
        <v>44679</v>
      </c>
      <c r="C4835" s="1" t="n">
        <v>45225</v>
      </c>
      <c r="D4835" t="inlineStr">
        <is>
          <t>JÄMTLANDS LÄN</t>
        </is>
      </c>
      <c r="E4835" t="inlineStr">
        <is>
          <t>BRÄCKE</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17734-2022</t>
        </is>
      </c>
      <c r="B4836" s="1" t="n">
        <v>44680</v>
      </c>
      <c r="C4836" s="1" t="n">
        <v>45225</v>
      </c>
      <c r="D4836" t="inlineStr">
        <is>
          <t>JÄMTLANDS LÄN</t>
        </is>
      </c>
      <c r="E4836" t="inlineStr">
        <is>
          <t>ÖSTERSUND</t>
        </is>
      </c>
      <c r="G4836" t="n">
        <v>26.4</v>
      </c>
      <c r="H4836" t="n">
        <v>0</v>
      </c>
      <c r="I4836" t="n">
        <v>0</v>
      </c>
      <c r="J4836" t="n">
        <v>0</v>
      </c>
      <c r="K4836" t="n">
        <v>0</v>
      </c>
      <c r="L4836" t="n">
        <v>0</v>
      </c>
      <c r="M4836" t="n">
        <v>0</v>
      </c>
      <c r="N4836" t="n">
        <v>0</v>
      </c>
      <c r="O4836" t="n">
        <v>0</v>
      </c>
      <c r="P4836" t="n">
        <v>0</v>
      </c>
      <c r="Q4836" t="n">
        <v>0</v>
      </c>
      <c r="R4836" s="2" t="inlineStr"/>
    </row>
    <row r="4837" ht="15" customHeight="1">
      <c r="A4837" t="inlineStr">
        <is>
          <t>A 17750-2022</t>
        </is>
      </c>
      <c r="B4837" s="1" t="n">
        <v>44680</v>
      </c>
      <c r="C4837" s="1" t="n">
        <v>45225</v>
      </c>
      <c r="D4837" t="inlineStr">
        <is>
          <t>JÄMTLANDS LÄN</t>
        </is>
      </c>
      <c r="E4837" t="inlineStr">
        <is>
          <t>BERG</t>
        </is>
      </c>
      <c r="F4837" t="inlineStr">
        <is>
          <t>SCA</t>
        </is>
      </c>
      <c r="G4837" t="n">
        <v>7.8</v>
      </c>
      <c r="H4837" t="n">
        <v>0</v>
      </c>
      <c r="I4837" t="n">
        <v>0</v>
      </c>
      <c r="J4837" t="n">
        <v>0</v>
      </c>
      <c r="K4837" t="n">
        <v>0</v>
      </c>
      <c r="L4837" t="n">
        <v>0</v>
      </c>
      <c r="M4837" t="n">
        <v>0</v>
      </c>
      <c r="N4837" t="n">
        <v>0</v>
      </c>
      <c r="O4837" t="n">
        <v>0</v>
      </c>
      <c r="P4837" t="n">
        <v>0</v>
      </c>
      <c r="Q4837" t="n">
        <v>0</v>
      </c>
      <c r="R4837" s="2" t="inlineStr"/>
    </row>
    <row r="4838" ht="15" customHeight="1">
      <c r="A4838" t="inlineStr">
        <is>
          <t>A 17752-2022</t>
        </is>
      </c>
      <c r="B4838" s="1" t="n">
        <v>44680</v>
      </c>
      <c r="C4838" s="1" t="n">
        <v>45225</v>
      </c>
      <c r="D4838" t="inlineStr">
        <is>
          <t>JÄMTLANDS LÄN</t>
        </is>
      </c>
      <c r="E4838" t="inlineStr">
        <is>
          <t>STRÖMSUND</t>
        </is>
      </c>
      <c r="F4838" t="inlineStr">
        <is>
          <t>SCA</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17730-2022</t>
        </is>
      </c>
      <c r="B4839" s="1" t="n">
        <v>44680</v>
      </c>
      <c r="C4839" s="1" t="n">
        <v>45225</v>
      </c>
      <c r="D4839" t="inlineStr">
        <is>
          <t>JÄMTLANDS LÄN</t>
        </is>
      </c>
      <c r="E4839" t="inlineStr">
        <is>
          <t>RAGUNDA</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17754-2022</t>
        </is>
      </c>
      <c r="B4840" s="1" t="n">
        <v>44680</v>
      </c>
      <c r="C4840" s="1" t="n">
        <v>45225</v>
      </c>
      <c r="D4840" t="inlineStr">
        <is>
          <t>JÄMTLANDS LÄN</t>
        </is>
      </c>
      <c r="E4840" t="inlineStr">
        <is>
          <t>STRÖMSUND</t>
        </is>
      </c>
      <c r="F4840" t="inlineStr">
        <is>
          <t>SCA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17935-2022</t>
        </is>
      </c>
      <c r="B4841" s="1" t="n">
        <v>44683</v>
      </c>
      <c r="C4841" s="1" t="n">
        <v>45225</v>
      </c>
      <c r="D4841" t="inlineStr">
        <is>
          <t>JÄMTLANDS LÄN</t>
        </is>
      </c>
      <c r="E4841" t="inlineStr">
        <is>
          <t>HÄRJEDALEN</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17797-2022</t>
        </is>
      </c>
      <c r="B4842" s="1" t="n">
        <v>44683</v>
      </c>
      <c r="C4842" s="1" t="n">
        <v>45225</v>
      </c>
      <c r="D4842" t="inlineStr">
        <is>
          <t>JÄMTLANDS LÄN</t>
        </is>
      </c>
      <c r="E4842" t="inlineStr">
        <is>
          <t>HÄRJEDALEN</t>
        </is>
      </c>
      <c r="G4842" t="n">
        <v>15.4</v>
      </c>
      <c r="H4842" t="n">
        <v>0</v>
      </c>
      <c r="I4842" t="n">
        <v>0</v>
      </c>
      <c r="J4842" t="n">
        <v>0</v>
      </c>
      <c r="K4842" t="n">
        <v>0</v>
      </c>
      <c r="L4842" t="n">
        <v>0</v>
      </c>
      <c r="M4842" t="n">
        <v>0</v>
      </c>
      <c r="N4842" t="n">
        <v>0</v>
      </c>
      <c r="O4842" t="n">
        <v>0</v>
      </c>
      <c r="P4842" t="n">
        <v>0</v>
      </c>
      <c r="Q4842" t="n">
        <v>0</v>
      </c>
      <c r="R4842" s="2" t="inlineStr"/>
    </row>
    <row r="4843" ht="15" customHeight="1">
      <c r="A4843" t="inlineStr">
        <is>
          <t>A 17805-2022</t>
        </is>
      </c>
      <c r="B4843" s="1" t="n">
        <v>44683</v>
      </c>
      <c r="C4843" s="1" t="n">
        <v>45225</v>
      </c>
      <c r="D4843" t="inlineStr">
        <is>
          <t>JÄMTLANDS LÄN</t>
        </is>
      </c>
      <c r="E4843" t="inlineStr">
        <is>
          <t>HÄRJEDALEN</t>
        </is>
      </c>
      <c r="G4843" t="n">
        <v>15.7</v>
      </c>
      <c r="H4843" t="n">
        <v>0</v>
      </c>
      <c r="I4843" t="n">
        <v>0</v>
      </c>
      <c r="J4843" t="n">
        <v>0</v>
      </c>
      <c r="K4843" t="n">
        <v>0</v>
      </c>
      <c r="L4843" t="n">
        <v>0</v>
      </c>
      <c r="M4843" t="n">
        <v>0</v>
      </c>
      <c r="N4843" t="n">
        <v>0</v>
      </c>
      <c r="O4843" t="n">
        <v>0</v>
      </c>
      <c r="P4843" t="n">
        <v>0</v>
      </c>
      <c r="Q4843" t="n">
        <v>0</v>
      </c>
      <c r="R4843" s="2" t="inlineStr"/>
    </row>
    <row r="4844" ht="15" customHeight="1">
      <c r="A4844" t="inlineStr">
        <is>
          <t>A 17832-2022</t>
        </is>
      </c>
      <c r="B4844" s="1" t="n">
        <v>44683</v>
      </c>
      <c r="C4844" s="1" t="n">
        <v>45225</v>
      </c>
      <c r="D4844" t="inlineStr">
        <is>
          <t>JÄMTLANDS LÄN</t>
        </is>
      </c>
      <c r="E4844" t="inlineStr">
        <is>
          <t>KROKOM</t>
        </is>
      </c>
      <c r="G4844" t="n">
        <v>12.5</v>
      </c>
      <c r="H4844" t="n">
        <v>0</v>
      </c>
      <c r="I4844" t="n">
        <v>0</v>
      </c>
      <c r="J4844" t="n">
        <v>0</v>
      </c>
      <c r="K4844" t="n">
        <v>0</v>
      </c>
      <c r="L4844" t="n">
        <v>0</v>
      </c>
      <c r="M4844" t="n">
        <v>0</v>
      </c>
      <c r="N4844" t="n">
        <v>0</v>
      </c>
      <c r="O4844" t="n">
        <v>0</v>
      </c>
      <c r="P4844" t="n">
        <v>0</v>
      </c>
      <c r="Q4844" t="n">
        <v>0</v>
      </c>
      <c r="R4844" s="2" t="inlineStr"/>
    </row>
    <row r="4845" ht="15" customHeight="1">
      <c r="A4845" t="inlineStr">
        <is>
          <t>A 17996-2022</t>
        </is>
      </c>
      <c r="B4845" s="1" t="n">
        <v>44683</v>
      </c>
      <c r="C4845" s="1" t="n">
        <v>45225</v>
      </c>
      <c r="D4845" t="inlineStr">
        <is>
          <t>JÄMTLANDS LÄN</t>
        </is>
      </c>
      <c r="E4845" t="inlineStr">
        <is>
          <t>BRÄCKE</t>
        </is>
      </c>
      <c r="G4845" t="n">
        <v>2.8</v>
      </c>
      <c r="H4845" t="n">
        <v>0</v>
      </c>
      <c r="I4845" t="n">
        <v>0</v>
      </c>
      <c r="J4845" t="n">
        <v>0</v>
      </c>
      <c r="K4845" t="n">
        <v>0</v>
      </c>
      <c r="L4845" t="n">
        <v>0</v>
      </c>
      <c r="M4845" t="n">
        <v>0</v>
      </c>
      <c r="N4845" t="n">
        <v>0</v>
      </c>
      <c r="O4845" t="n">
        <v>0</v>
      </c>
      <c r="P4845" t="n">
        <v>0</v>
      </c>
      <c r="Q4845" t="n">
        <v>0</v>
      </c>
      <c r="R4845" s="2" t="inlineStr"/>
    </row>
    <row r="4846" ht="15" customHeight="1">
      <c r="A4846" t="inlineStr">
        <is>
          <t>A 18169-2022</t>
        </is>
      </c>
      <c r="B4846" s="1" t="n">
        <v>44684</v>
      </c>
      <c r="C4846" s="1" t="n">
        <v>45225</v>
      </c>
      <c r="D4846" t="inlineStr">
        <is>
          <t>JÄMTLANDS LÄN</t>
        </is>
      </c>
      <c r="E4846" t="inlineStr">
        <is>
          <t>HÄRJEDALEN</t>
        </is>
      </c>
      <c r="F4846" t="inlineStr">
        <is>
          <t>Kyrkan</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18205-2022</t>
        </is>
      </c>
      <c r="B4847" s="1" t="n">
        <v>44684</v>
      </c>
      <c r="C4847" s="1" t="n">
        <v>45225</v>
      </c>
      <c r="D4847" t="inlineStr">
        <is>
          <t>JÄMTLANDS LÄN</t>
        </is>
      </c>
      <c r="E4847" t="inlineStr">
        <is>
          <t>STRÖMSUND</t>
        </is>
      </c>
      <c r="F4847" t="inlineStr">
        <is>
          <t>SCA</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18290-2022</t>
        </is>
      </c>
      <c r="B4848" s="1" t="n">
        <v>44685</v>
      </c>
      <c r="C4848" s="1" t="n">
        <v>45225</v>
      </c>
      <c r="D4848" t="inlineStr">
        <is>
          <t>JÄMTLANDS LÄN</t>
        </is>
      </c>
      <c r="E4848" t="inlineStr">
        <is>
          <t>RAGUNDA</t>
        </is>
      </c>
      <c r="G4848" t="n">
        <v>7.7</v>
      </c>
      <c r="H4848" t="n">
        <v>0</v>
      </c>
      <c r="I4848" t="n">
        <v>0</v>
      </c>
      <c r="J4848" t="n">
        <v>0</v>
      </c>
      <c r="K4848" t="n">
        <v>0</v>
      </c>
      <c r="L4848" t="n">
        <v>0</v>
      </c>
      <c r="M4848" t="n">
        <v>0</v>
      </c>
      <c r="N4848" t="n">
        <v>0</v>
      </c>
      <c r="O4848" t="n">
        <v>0</v>
      </c>
      <c r="P4848" t="n">
        <v>0</v>
      </c>
      <c r="Q4848" t="n">
        <v>0</v>
      </c>
      <c r="R4848" s="2" t="inlineStr"/>
    </row>
    <row r="4849" ht="15" customHeight="1">
      <c r="A4849" t="inlineStr">
        <is>
          <t>A 18341-2022</t>
        </is>
      </c>
      <c r="B4849" s="1" t="n">
        <v>44685</v>
      </c>
      <c r="C4849" s="1" t="n">
        <v>45225</v>
      </c>
      <c r="D4849" t="inlineStr">
        <is>
          <t>JÄMTLANDS LÄN</t>
        </is>
      </c>
      <c r="E4849" t="inlineStr">
        <is>
          <t>RAGUNDA</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18221-2022</t>
        </is>
      </c>
      <c r="B4850" s="1" t="n">
        <v>44685</v>
      </c>
      <c r="C4850" s="1" t="n">
        <v>45225</v>
      </c>
      <c r="D4850" t="inlineStr">
        <is>
          <t>JÄMTLANDS LÄN</t>
        </is>
      </c>
      <c r="E4850" t="inlineStr">
        <is>
          <t>BRÄCKE</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18375-2022</t>
        </is>
      </c>
      <c r="B4851" s="1" t="n">
        <v>44685</v>
      </c>
      <c r="C4851" s="1" t="n">
        <v>45225</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18476-2022</t>
        </is>
      </c>
      <c r="B4852" s="1" t="n">
        <v>44686</v>
      </c>
      <c r="C4852" s="1" t="n">
        <v>45225</v>
      </c>
      <c r="D4852" t="inlineStr">
        <is>
          <t>JÄMTLANDS LÄN</t>
        </is>
      </c>
      <c r="E4852" t="inlineStr">
        <is>
          <t>KROKOM</t>
        </is>
      </c>
      <c r="G4852" t="n">
        <v>11.7</v>
      </c>
      <c r="H4852" t="n">
        <v>0</v>
      </c>
      <c r="I4852" t="n">
        <v>0</v>
      </c>
      <c r="J4852" t="n">
        <v>0</v>
      </c>
      <c r="K4852" t="n">
        <v>0</v>
      </c>
      <c r="L4852" t="n">
        <v>0</v>
      </c>
      <c r="M4852" t="n">
        <v>0</v>
      </c>
      <c r="N4852" t="n">
        <v>0</v>
      </c>
      <c r="O4852" t="n">
        <v>0</v>
      </c>
      <c r="P4852" t="n">
        <v>0</v>
      </c>
      <c r="Q4852" t="n">
        <v>0</v>
      </c>
      <c r="R4852" s="2" t="inlineStr"/>
    </row>
    <row r="4853" ht="15" customHeight="1">
      <c r="A4853" t="inlineStr">
        <is>
          <t>A 18396-2022</t>
        </is>
      </c>
      <c r="B4853" s="1" t="n">
        <v>44686</v>
      </c>
      <c r="C4853" s="1" t="n">
        <v>45225</v>
      </c>
      <c r="D4853" t="inlineStr">
        <is>
          <t>JÄMTLANDS LÄN</t>
        </is>
      </c>
      <c r="E4853" t="inlineStr">
        <is>
          <t>RAGUNDA</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18572-2022</t>
        </is>
      </c>
      <c r="B4854" s="1" t="n">
        <v>44686</v>
      </c>
      <c r="C4854" s="1" t="n">
        <v>45225</v>
      </c>
      <c r="D4854" t="inlineStr">
        <is>
          <t>JÄMTLANDS LÄN</t>
        </is>
      </c>
      <c r="E4854" t="inlineStr">
        <is>
          <t>STRÖMSUND</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18466-2022</t>
        </is>
      </c>
      <c r="B4855" s="1" t="n">
        <v>44686</v>
      </c>
      <c r="C4855" s="1" t="n">
        <v>45225</v>
      </c>
      <c r="D4855" t="inlineStr">
        <is>
          <t>JÄMTLANDS LÄN</t>
        </is>
      </c>
      <c r="E4855" t="inlineStr">
        <is>
          <t>KROKOM</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18629-2022</t>
        </is>
      </c>
      <c r="B4856" s="1" t="n">
        <v>44687</v>
      </c>
      <c r="C4856" s="1" t="n">
        <v>45225</v>
      </c>
      <c r="D4856" t="inlineStr">
        <is>
          <t>JÄMTLANDS LÄN</t>
        </is>
      </c>
      <c r="E4856" t="inlineStr">
        <is>
          <t>BERG</t>
        </is>
      </c>
      <c r="G4856" t="n">
        <v>5.8</v>
      </c>
      <c r="H4856" t="n">
        <v>0</v>
      </c>
      <c r="I4856" t="n">
        <v>0</v>
      </c>
      <c r="J4856" t="n">
        <v>0</v>
      </c>
      <c r="K4856" t="n">
        <v>0</v>
      </c>
      <c r="L4856" t="n">
        <v>0</v>
      </c>
      <c r="M4856" t="n">
        <v>0</v>
      </c>
      <c r="N4856" t="n">
        <v>0</v>
      </c>
      <c r="O4856" t="n">
        <v>0</v>
      </c>
      <c r="P4856" t="n">
        <v>0</v>
      </c>
      <c r="Q4856" t="n">
        <v>0</v>
      </c>
      <c r="R4856" s="2" t="inlineStr"/>
    </row>
    <row r="4857" ht="15" customHeight="1">
      <c r="A4857" t="inlineStr">
        <is>
          <t>A 18808-2022</t>
        </is>
      </c>
      <c r="B4857" s="1" t="n">
        <v>44690</v>
      </c>
      <c r="C4857" s="1" t="n">
        <v>45225</v>
      </c>
      <c r="D4857" t="inlineStr">
        <is>
          <t>JÄMTLANDS LÄN</t>
        </is>
      </c>
      <c r="E4857" t="inlineStr">
        <is>
          <t>HÄRJEDALEN</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18974-2022</t>
        </is>
      </c>
      <c r="B4858" s="1" t="n">
        <v>44690</v>
      </c>
      <c r="C4858" s="1" t="n">
        <v>45225</v>
      </c>
      <c r="D4858" t="inlineStr">
        <is>
          <t>JÄMTLANDS LÄN</t>
        </is>
      </c>
      <c r="E4858" t="inlineStr">
        <is>
          <t>RAGUNDA</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18984-2022</t>
        </is>
      </c>
      <c r="B4859" s="1" t="n">
        <v>44690</v>
      </c>
      <c r="C4859" s="1" t="n">
        <v>45225</v>
      </c>
      <c r="D4859" t="inlineStr">
        <is>
          <t>JÄMTLANDS LÄN</t>
        </is>
      </c>
      <c r="E4859" t="inlineStr">
        <is>
          <t>BRÄCKE</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18981-2022</t>
        </is>
      </c>
      <c r="B4860" s="1" t="n">
        <v>44690</v>
      </c>
      <c r="C4860" s="1" t="n">
        <v>45225</v>
      </c>
      <c r="D4860" t="inlineStr">
        <is>
          <t>JÄMTLANDS LÄN</t>
        </is>
      </c>
      <c r="E4860" t="inlineStr">
        <is>
          <t>BRÄCKE</t>
        </is>
      </c>
      <c r="G4860" t="n">
        <v>7.7</v>
      </c>
      <c r="H4860" t="n">
        <v>0</v>
      </c>
      <c r="I4860" t="n">
        <v>0</v>
      </c>
      <c r="J4860" t="n">
        <v>0</v>
      </c>
      <c r="K4860" t="n">
        <v>0</v>
      </c>
      <c r="L4860" t="n">
        <v>0</v>
      </c>
      <c r="M4860" t="n">
        <v>0</v>
      </c>
      <c r="N4860" t="n">
        <v>0</v>
      </c>
      <c r="O4860" t="n">
        <v>0</v>
      </c>
      <c r="P4860" t="n">
        <v>0</v>
      </c>
      <c r="Q4860" t="n">
        <v>0</v>
      </c>
      <c r="R4860" s="2" t="inlineStr"/>
    </row>
    <row r="4861" ht="15" customHeight="1">
      <c r="A4861" t="inlineStr">
        <is>
          <t>A 19006-2022</t>
        </is>
      </c>
      <c r="B4861" s="1" t="n">
        <v>44690</v>
      </c>
      <c r="C4861" s="1" t="n">
        <v>45225</v>
      </c>
      <c r="D4861" t="inlineStr">
        <is>
          <t>JÄMTLANDS LÄN</t>
        </is>
      </c>
      <c r="E4861" t="inlineStr">
        <is>
          <t>RAGUNDA</t>
        </is>
      </c>
      <c r="F4861" t="inlineStr">
        <is>
          <t>SCA</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19022-2022</t>
        </is>
      </c>
      <c r="B4862" s="1" t="n">
        <v>44690</v>
      </c>
      <c r="C4862" s="1" t="n">
        <v>45225</v>
      </c>
      <c r="D4862" t="inlineStr">
        <is>
          <t>JÄMTLANDS LÄN</t>
        </is>
      </c>
      <c r="E4862" t="inlineStr">
        <is>
          <t>ÖSTERSUND</t>
        </is>
      </c>
      <c r="G4862" t="n">
        <v>17.9</v>
      </c>
      <c r="H4862" t="n">
        <v>0</v>
      </c>
      <c r="I4862" t="n">
        <v>0</v>
      </c>
      <c r="J4862" t="n">
        <v>0</v>
      </c>
      <c r="K4862" t="n">
        <v>0</v>
      </c>
      <c r="L4862" t="n">
        <v>0</v>
      </c>
      <c r="M4862" t="n">
        <v>0</v>
      </c>
      <c r="N4862" t="n">
        <v>0</v>
      </c>
      <c r="O4862" t="n">
        <v>0</v>
      </c>
      <c r="P4862" t="n">
        <v>0</v>
      </c>
      <c r="Q4862" t="n">
        <v>0</v>
      </c>
      <c r="R4862" s="2" t="inlineStr"/>
    </row>
    <row r="4863" ht="15" customHeight="1">
      <c r="A4863" t="inlineStr">
        <is>
          <t>A 18977-2022</t>
        </is>
      </c>
      <c r="B4863" s="1" t="n">
        <v>44690</v>
      </c>
      <c r="C4863" s="1" t="n">
        <v>45225</v>
      </c>
      <c r="D4863" t="inlineStr">
        <is>
          <t>JÄMTLANDS LÄN</t>
        </is>
      </c>
      <c r="E4863" t="inlineStr">
        <is>
          <t>BRÄCKE</t>
        </is>
      </c>
      <c r="G4863" t="n">
        <v>4.6</v>
      </c>
      <c r="H4863" t="n">
        <v>0</v>
      </c>
      <c r="I4863" t="n">
        <v>0</v>
      </c>
      <c r="J4863" t="n">
        <v>0</v>
      </c>
      <c r="K4863" t="n">
        <v>0</v>
      </c>
      <c r="L4863" t="n">
        <v>0</v>
      </c>
      <c r="M4863" t="n">
        <v>0</v>
      </c>
      <c r="N4863" t="n">
        <v>0</v>
      </c>
      <c r="O4863" t="n">
        <v>0</v>
      </c>
      <c r="P4863" t="n">
        <v>0</v>
      </c>
      <c r="Q4863" t="n">
        <v>0</v>
      </c>
      <c r="R4863" s="2" t="inlineStr"/>
    </row>
    <row r="4864" ht="15" customHeight="1">
      <c r="A4864" t="inlineStr">
        <is>
          <t>A 19003-2022</t>
        </is>
      </c>
      <c r="B4864" s="1" t="n">
        <v>44690</v>
      </c>
      <c r="C4864" s="1" t="n">
        <v>45225</v>
      </c>
      <c r="D4864" t="inlineStr">
        <is>
          <t>JÄMTLANDS LÄN</t>
        </is>
      </c>
      <c r="E4864" t="inlineStr">
        <is>
          <t>BERG</t>
        </is>
      </c>
      <c r="F4864" t="inlineStr">
        <is>
          <t>SCA</t>
        </is>
      </c>
      <c r="G4864" t="n">
        <v>6.4</v>
      </c>
      <c r="H4864" t="n">
        <v>0</v>
      </c>
      <c r="I4864" t="n">
        <v>0</v>
      </c>
      <c r="J4864" t="n">
        <v>0</v>
      </c>
      <c r="K4864" t="n">
        <v>0</v>
      </c>
      <c r="L4864" t="n">
        <v>0</v>
      </c>
      <c r="M4864" t="n">
        <v>0</v>
      </c>
      <c r="N4864" t="n">
        <v>0</v>
      </c>
      <c r="O4864" t="n">
        <v>0</v>
      </c>
      <c r="P4864" t="n">
        <v>0</v>
      </c>
      <c r="Q4864" t="n">
        <v>0</v>
      </c>
      <c r="R4864" s="2" t="inlineStr"/>
    </row>
    <row r="4865" ht="15" customHeight="1">
      <c r="A4865" t="inlineStr">
        <is>
          <t>A 19010-2022</t>
        </is>
      </c>
      <c r="B4865" s="1" t="n">
        <v>44690</v>
      </c>
      <c r="C4865" s="1" t="n">
        <v>45225</v>
      </c>
      <c r="D4865" t="inlineStr">
        <is>
          <t>JÄMTLANDS LÄN</t>
        </is>
      </c>
      <c r="E4865" t="inlineStr">
        <is>
          <t>RAGUNDA</t>
        </is>
      </c>
      <c r="F4865" t="inlineStr">
        <is>
          <t>SCA</t>
        </is>
      </c>
      <c r="G4865" t="n">
        <v>19.6</v>
      </c>
      <c r="H4865" t="n">
        <v>0</v>
      </c>
      <c r="I4865" t="n">
        <v>0</v>
      </c>
      <c r="J4865" t="n">
        <v>0</v>
      </c>
      <c r="K4865" t="n">
        <v>0</v>
      </c>
      <c r="L4865" t="n">
        <v>0</v>
      </c>
      <c r="M4865" t="n">
        <v>0</v>
      </c>
      <c r="N4865" t="n">
        <v>0</v>
      </c>
      <c r="O4865" t="n">
        <v>0</v>
      </c>
      <c r="P4865" t="n">
        <v>0</v>
      </c>
      <c r="Q4865" t="n">
        <v>0</v>
      </c>
      <c r="R4865" s="2" t="inlineStr"/>
    </row>
    <row r="4866" ht="15" customHeight="1">
      <c r="A4866" t="inlineStr">
        <is>
          <t>A 18849-2022</t>
        </is>
      </c>
      <c r="B4866" s="1" t="n">
        <v>44690</v>
      </c>
      <c r="C4866" s="1" t="n">
        <v>45225</v>
      </c>
      <c r="D4866" t="inlineStr">
        <is>
          <t>JÄMTLANDS LÄN</t>
        </is>
      </c>
      <c r="E4866" t="inlineStr">
        <is>
          <t>ÅRE</t>
        </is>
      </c>
      <c r="G4866" t="n">
        <v>12.8</v>
      </c>
      <c r="H4866" t="n">
        <v>0</v>
      </c>
      <c r="I4866" t="n">
        <v>0</v>
      </c>
      <c r="J4866" t="n">
        <v>0</v>
      </c>
      <c r="K4866" t="n">
        <v>0</v>
      </c>
      <c r="L4866" t="n">
        <v>0</v>
      </c>
      <c r="M4866" t="n">
        <v>0</v>
      </c>
      <c r="N4866" t="n">
        <v>0</v>
      </c>
      <c r="O4866" t="n">
        <v>0</v>
      </c>
      <c r="P4866" t="n">
        <v>0</v>
      </c>
      <c r="Q4866" t="n">
        <v>0</v>
      </c>
      <c r="R4866" s="2" t="inlineStr"/>
    </row>
    <row r="4867" ht="15" customHeight="1">
      <c r="A4867" t="inlineStr">
        <is>
          <t>A 18980-2022</t>
        </is>
      </c>
      <c r="B4867" s="1" t="n">
        <v>44690</v>
      </c>
      <c r="C4867" s="1" t="n">
        <v>45225</v>
      </c>
      <c r="D4867" t="inlineStr">
        <is>
          <t>JÄMTLANDS LÄN</t>
        </is>
      </c>
      <c r="E4867" t="inlineStr">
        <is>
          <t>RAGUNDA</t>
        </is>
      </c>
      <c r="G4867" t="n">
        <v>3.9</v>
      </c>
      <c r="H4867" t="n">
        <v>0</v>
      </c>
      <c r="I4867" t="n">
        <v>0</v>
      </c>
      <c r="J4867" t="n">
        <v>0</v>
      </c>
      <c r="K4867" t="n">
        <v>0</v>
      </c>
      <c r="L4867" t="n">
        <v>0</v>
      </c>
      <c r="M4867" t="n">
        <v>0</v>
      </c>
      <c r="N4867" t="n">
        <v>0</v>
      </c>
      <c r="O4867" t="n">
        <v>0</v>
      </c>
      <c r="P4867" t="n">
        <v>0</v>
      </c>
      <c r="Q4867" t="n">
        <v>0</v>
      </c>
      <c r="R4867" s="2" t="inlineStr"/>
    </row>
    <row r="4868" ht="15" customHeight="1">
      <c r="A4868" t="inlineStr">
        <is>
          <t>A 19005-2022</t>
        </is>
      </c>
      <c r="B4868" s="1" t="n">
        <v>44690</v>
      </c>
      <c r="C4868" s="1" t="n">
        <v>45225</v>
      </c>
      <c r="D4868" t="inlineStr">
        <is>
          <t>JÄMTLANDS LÄN</t>
        </is>
      </c>
      <c r="E4868" t="inlineStr">
        <is>
          <t>RAGUNDA</t>
        </is>
      </c>
      <c r="F4868" t="inlineStr">
        <is>
          <t>SCA</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19011-2022</t>
        </is>
      </c>
      <c r="B4869" s="1" t="n">
        <v>44690</v>
      </c>
      <c r="C4869" s="1" t="n">
        <v>45225</v>
      </c>
      <c r="D4869" t="inlineStr">
        <is>
          <t>JÄMTLANDS LÄN</t>
        </is>
      </c>
      <c r="E4869" t="inlineStr">
        <is>
          <t>RAGUNDA</t>
        </is>
      </c>
      <c r="F4869" t="inlineStr">
        <is>
          <t>SCA</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19167-2022</t>
        </is>
      </c>
      <c r="B4870" s="1" t="n">
        <v>44691</v>
      </c>
      <c r="C4870" s="1" t="n">
        <v>45225</v>
      </c>
      <c r="D4870" t="inlineStr">
        <is>
          <t>JÄMTLANDS LÄN</t>
        </is>
      </c>
      <c r="E4870" t="inlineStr">
        <is>
          <t>BRÄCKE</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19209-2022</t>
        </is>
      </c>
      <c r="B4871" s="1" t="n">
        <v>44691</v>
      </c>
      <c r="C4871" s="1" t="n">
        <v>45225</v>
      </c>
      <c r="D4871" t="inlineStr">
        <is>
          <t>JÄMTLANDS LÄN</t>
        </is>
      </c>
      <c r="E4871" t="inlineStr">
        <is>
          <t>STRÖMSUND</t>
        </is>
      </c>
      <c r="F4871" t="inlineStr">
        <is>
          <t>SCA</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19590-2022</t>
        </is>
      </c>
      <c r="B4872" s="1" t="n">
        <v>44693</v>
      </c>
      <c r="C4872" s="1" t="n">
        <v>45225</v>
      </c>
      <c r="D4872" t="inlineStr">
        <is>
          <t>JÄMTLANDS LÄN</t>
        </is>
      </c>
      <c r="E4872" t="inlineStr">
        <is>
          <t>BRÄCKE</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19532-2022</t>
        </is>
      </c>
      <c r="B4873" s="1" t="n">
        <v>44693</v>
      </c>
      <c r="C4873" s="1" t="n">
        <v>45225</v>
      </c>
      <c r="D4873" t="inlineStr">
        <is>
          <t>JÄMTLANDS LÄN</t>
        </is>
      </c>
      <c r="E4873" t="inlineStr">
        <is>
          <t>BERG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19799-2022</t>
        </is>
      </c>
      <c r="B4874" s="1" t="n">
        <v>44694</v>
      </c>
      <c r="C4874" s="1" t="n">
        <v>45225</v>
      </c>
      <c r="D4874" t="inlineStr">
        <is>
          <t>JÄMTLANDS LÄN</t>
        </is>
      </c>
      <c r="E4874" t="inlineStr">
        <is>
          <t>KROKOM</t>
        </is>
      </c>
      <c r="F4874" t="inlineStr">
        <is>
          <t>SCA</t>
        </is>
      </c>
      <c r="G4874" t="n">
        <v>16.3</v>
      </c>
      <c r="H4874" t="n">
        <v>0</v>
      </c>
      <c r="I4874" t="n">
        <v>0</v>
      </c>
      <c r="J4874" t="n">
        <v>0</v>
      </c>
      <c r="K4874" t="n">
        <v>0</v>
      </c>
      <c r="L4874" t="n">
        <v>0</v>
      </c>
      <c r="M4874" t="n">
        <v>0</v>
      </c>
      <c r="N4874" t="n">
        <v>0</v>
      </c>
      <c r="O4874" t="n">
        <v>0</v>
      </c>
      <c r="P4874" t="n">
        <v>0</v>
      </c>
      <c r="Q4874" t="n">
        <v>0</v>
      </c>
      <c r="R4874" s="2" t="inlineStr"/>
    </row>
    <row r="4875" ht="15" customHeight="1">
      <c r="A4875" t="inlineStr">
        <is>
          <t>A 19807-2022</t>
        </is>
      </c>
      <c r="B4875" s="1" t="n">
        <v>44694</v>
      </c>
      <c r="C4875" s="1" t="n">
        <v>45225</v>
      </c>
      <c r="D4875" t="inlineStr">
        <is>
          <t>JÄMTLANDS LÄN</t>
        </is>
      </c>
      <c r="E4875" t="inlineStr">
        <is>
          <t>BERG</t>
        </is>
      </c>
      <c r="G4875" t="n">
        <v>14.9</v>
      </c>
      <c r="H4875" t="n">
        <v>0</v>
      </c>
      <c r="I4875" t="n">
        <v>0</v>
      </c>
      <c r="J4875" t="n">
        <v>0</v>
      </c>
      <c r="K4875" t="n">
        <v>0</v>
      </c>
      <c r="L4875" t="n">
        <v>0</v>
      </c>
      <c r="M4875" t="n">
        <v>0</v>
      </c>
      <c r="N4875" t="n">
        <v>0</v>
      </c>
      <c r="O4875" t="n">
        <v>0</v>
      </c>
      <c r="P4875" t="n">
        <v>0</v>
      </c>
      <c r="Q4875" t="n">
        <v>0</v>
      </c>
      <c r="R4875" s="2" t="inlineStr"/>
    </row>
    <row r="4876" ht="15" customHeight="1">
      <c r="A4876" t="inlineStr">
        <is>
          <t>A 19823-2022</t>
        </is>
      </c>
      <c r="B4876" s="1" t="n">
        <v>44694</v>
      </c>
      <c r="C4876" s="1" t="n">
        <v>45225</v>
      </c>
      <c r="D4876" t="inlineStr">
        <is>
          <t>JÄMTLANDS LÄN</t>
        </is>
      </c>
      <c r="E4876" t="inlineStr">
        <is>
          <t>STRÖMSUND</t>
        </is>
      </c>
      <c r="F4876" t="inlineStr">
        <is>
          <t>SCA</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19809-2022</t>
        </is>
      </c>
      <c r="B4877" s="1" t="n">
        <v>44694</v>
      </c>
      <c r="C4877" s="1" t="n">
        <v>45225</v>
      </c>
      <c r="D4877" t="inlineStr">
        <is>
          <t>JÄMTLANDS LÄN</t>
        </is>
      </c>
      <c r="E4877" t="inlineStr">
        <is>
          <t>BERG</t>
        </is>
      </c>
      <c r="F4877" t="inlineStr">
        <is>
          <t>SCA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20073-2022</t>
        </is>
      </c>
      <c r="B4878" s="1" t="n">
        <v>44697</v>
      </c>
      <c r="C4878" s="1" t="n">
        <v>45225</v>
      </c>
      <c r="D4878" t="inlineStr">
        <is>
          <t>JÄMTLANDS LÄN</t>
        </is>
      </c>
      <c r="E4878" t="inlineStr">
        <is>
          <t>STRÖMSUND</t>
        </is>
      </c>
      <c r="F4878" t="inlineStr">
        <is>
          <t>SCA</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20066-2022</t>
        </is>
      </c>
      <c r="B4879" s="1" t="n">
        <v>44697</v>
      </c>
      <c r="C4879" s="1" t="n">
        <v>45225</v>
      </c>
      <c r="D4879" t="inlineStr">
        <is>
          <t>JÄMTLANDS LÄN</t>
        </is>
      </c>
      <c r="E4879" t="inlineStr">
        <is>
          <t>BRÄCKE</t>
        </is>
      </c>
      <c r="G4879" t="n">
        <v>41.6</v>
      </c>
      <c r="H4879" t="n">
        <v>0</v>
      </c>
      <c r="I4879" t="n">
        <v>0</v>
      </c>
      <c r="J4879" t="n">
        <v>0</v>
      </c>
      <c r="K4879" t="n">
        <v>0</v>
      </c>
      <c r="L4879" t="n">
        <v>0</v>
      </c>
      <c r="M4879" t="n">
        <v>0</v>
      </c>
      <c r="N4879" t="n">
        <v>0</v>
      </c>
      <c r="O4879" t="n">
        <v>0</v>
      </c>
      <c r="P4879" t="n">
        <v>0</v>
      </c>
      <c r="Q4879" t="n">
        <v>0</v>
      </c>
      <c r="R4879" s="2" t="inlineStr"/>
    </row>
    <row r="4880" ht="15" customHeight="1">
      <c r="A4880" t="inlineStr">
        <is>
          <t>A 20072-2022</t>
        </is>
      </c>
      <c r="B4880" s="1" t="n">
        <v>44697</v>
      </c>
      <c r="C4880" s="1" t="n">
        <v>45225</v>
      </c>
      <c r="D4880" t="inlineStr">
        <is>
          <t>JÄMTLANDS LÄN</t>
        </is>
      </c>
      <c r="E4880" t="inlineStr">
        <is>
          <t>STRÖMSUND</t>
        </is>
      </c>
      <c r="F4880" t="inlineStr">
        <is>
          <t>SCA</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20191-2022</t>
        </is>
      </c>
      <c r="B4881" s="1" t="n">
        <v>44698</v>
      </c>
      <c r="C4881" s="1" t="n">
        <v>45225</v>
      </c>
      <c r="D4881" t="inlineStr">
        <is>
          <t>JÄMTLANDS LÄN</t>
        </is>
      </c>
      <c r="E4881" t="inlineStr">
        <is>
          <t>BERG</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20266-2022</t>
        </is>
      </c>
      <c r="B4882" s="1" t="n">
        <v>44698</v>
      </c>
      <c r="C4882" s="1" t="n">
        <v>45225</v>
      </c>
      <c r="D4882" t="inlineStr">
        <is>
          <t>JÄMTLANDS LÄN</t>
        </is>
      </c>
      <c r="E4882" t="inlineStr">
        <is>
          <t>STRÖMSUND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20245-2022</t>
        </is>
      </c>
      <c r="B4883" s="1" t="n">
        <v>44698</v>
      </c>
      <c r="C4883" s="1" t="n">
        <v>45225</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20206-2022</t>
        </is>
      </c>
      <c r="B4884" s="1" t="n">
        <v>44698</v>
      </c>
      <c r="C4884" s="1" t="n">
        <v>45225</v>
      </c>
      <c r="D4884" t="inlineStr">
        <is>
          <t>JÄMTLANDS LÄN</t>
        </is>
      </c>
      <c r="E4884" t="inlineStr">
        <is>
          <t>HÄRJEDALEN</t>
        </is>
      </c>
      <c r="F4884" t="inlineStr">
        <is>
          <t>Bergvik skog väst AB</t>
        </is>
      </c>
      <c r="G4884" t="n">
        <v>5.8</v>
      </c>
      <c r="H4884" t="n">
        <v>0</v>
      </c>
      <c r="I4884" t="n">
        <v>0</v>
      </c>
      <c r="J4884" t="n">
        <v>0</v>
      </c>
      <c r="K4884" t="n">
        <v>0</v>
      </c>
      <c r="L4884" t="n">
        <v>0</v>
      </c>
      <c r="M4884" t="n">
        <v>0</v>
      </c>
      <c r="N4884" t="n">
        <v>0</v>
      </c>
      <c r="O4884" t="n">
        <v>0</v>
      </c>
      <c r="P4884" t="n">
        <v>0</v>
      </c>
      <c r="Q4884" t="n">
        <v>0</v>
      </c>
      <c r="R4884" s="2" t="inlineStr"/>
    </row>
    <row r="4885" ht="15" customHeight="1">
      <c r="A4885" t="inlineStr">
        <is>
          <t>A 20399-2022</t>
        </is>
      </c>
      <c r="B4885" s="1" t="n">
        <v>44699</v>
      </c>
      <c r="C4885" s="1" t="n">
        <v>45225</v>
      </c>
      <c r="D4885" t="inlineStr">
        <is>
          <t>JÄMTLANDS LÄN</t>
        </is>
      </c>
      <c r="E4885" t="inlineStr">
        <is>
          <t>BRÄCKE</t>
        </is>
      </c>
      <c r="F4885" t="inlineStr">
        <is>
          <t>Övriga Aktiebolag</t>
        </is>
      </c>
      <c r="G4885" t="n">
        <v>20.9</v>
      </c>
      <c r="H4885" t="n">
        <v>0</v>
      </c>
      <c r="I4885" t="n">
        <v>0</v>
      </c>
      <c r="J4885" t="n">
        <v>0</v>
      </c>
      <c r="K4885" t="n">
        <v>0</v>
      </c>
      <c r="L4885" t="n">
        <v>0</v>
      </c>
      <c r="M4885" t="n">
        <v>0</v>
      </c>
      <c r="N4885" t="n">
        <v>0</v>
      </c>
      <c r="O4885" t="n">
        <v>0</v>
      </c>
      <c r="P4885" t="n">
        <v>0</v>
      </c>
      <c r="Q4885" t="n">
        <v>0</v>
      </c>
      <c r="R4885" s="2" t="inlineStr"/>
    </row>
    <row r="4886" ht="15" customHeight="1">
      <c r="A4886" t="inlineStr">
        <is>
          <t>A 20334-2022</t>
        </is>
      </c>
      <c r="B4886" s="1" t="n">
        <v>44699</v>
      </c>
      <c r="C4886" s="1" t="n">
        <v>45225</v>
      </c>
      <c r="D4886" t="inlineStr">
        <is>
          <t>JÄMTLANDS LÄN</t>
        </is>
      </c>
      <c r="E4886" t="inlineStr">
        <is>
          <t>STRÖMSUND</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20430-2022</t>
        </is>
      </c>
      <c r="B4887" s="1" t="n">
        <v>44699</v>
      </c>
      <c r="C4887" s="1" t="n">
        <v>45225</v>
      </c>
      <c r="D4887" t="inlineStr">
        <is>
          <t>JÄMTLANDS LÄN</t>
        </is>
      </c>
      <c r="E4887" t="inlineStr">
        <is>
          <t>KROKOM</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20339-2022</t>
        </is>
      </c>
      <c r="B4888" s="1" t="n">
        <v>44699</v>
      </c>
      <c r="C4888" s="1" t="n">
        <v>45225</v>
      </c>
      <c r="D4888" t="inlineStr">
        <is>
          <t>JÄMTLANDS LÄN</t>
        </is>
      </c>
      <c r="E4888" t="inlineStr">
        <is>
          <t>STRÖMSUND</t>
        </is>
      </c>
      <c r="F4888" t="inlineStr">
        <is>
          <t>Holmen skog AB</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20432-2022</t>
        </is>
      </c>
      <c r="B4889" s="1" t="n">
        <v>44699</v>
      </c>
      <c r="C4889" s="1" t="n">
        <v>45225</v>
      </c>
      <c r="D4889" t="inlineStr">
        <is>
          <t>JÄMTLANDS LÄN</t>
        </is>
      </c>
      <c r="E4889" t="inlineStr">
        <is>
          <t>STRÖMSUND</t>
        </is>
      </c>
      <c r="F4889" t="inlineStr">
        <is>
          <t>SCA</t>
        </is>
      </c>
      <c r="G4889" t="n">
        <v>99.59999999999999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20331-2022</t>
        </is>
      </c>
      <c r="B4890" s="1" t="n">
        <v>44699</v>
      </c>
      <c r="C4890" s="1" t="n">
        <v>45225</v>
      </c>
      <c r="D4890" t="inlineStr">
        <is>
          <t>JÄMTLANDS LÄN</t>
        </is>
      </c>
      <c r="E4890" t="inlineStr">
        <is>
          <t>STRÖMSUND</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20718-2022</t>
        </is>
      </c>
      <c r="B4891" s="1" t="n">
        <v>44700</v>
      </c>
      <c r="C4891" s="1" t="n">
        <v>45225</v>
      </c>
      <c r="D4891" t="inlineStr">
        <is>
          <t>JÄMTLANDS LÄN</t>
        </is>
      </c>
      <c r="E4891" t="inlineStr">
        <is>
          <t>BRÄCKE</t>
        </is>
      </c>
      <c r="F4891" t="inlineStr">
        <is>
          <t>SCA</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20726-2022</t>
        </is>
      </c>
      <c r="B4892" s="1" t="n">
        <v>44700</v>
      </c>
      <c r="C4892" s="1" t="n">
        <v>45225</v>
      </c>
      <c r="D4892" t="inlineStr">
        <is>
          <t>JÄMTLANDS LÄN</t>
        </is>
      </c>
      <c r="E4892" t="inlineStr">
        <is>
          <t>BRÄCKE</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20727-2022</t>
        </is>
      </c>
      <c r="B4893" s="1" t="n">
        <v>44700</v>
      </c>
      <c r="C4893" s="1" t="n">
        <v>45225</v>
      </c>
      <c r="D4893" t="inlineStr">
        <is>
          <t>JÄMTLANDS LÄN</t>
        </is>
      </c>
      <c r="E4893" t="inlineStr">
        <is>
          <t>BRÄCKE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20816-2022</t>
        </is>
      </c>
      <c r="B4894" s="1" t="n">
        <v>44700</v>
      </c>
      <c r="C4894" s="1" t="n">
        <v>45225</v>
      </c>
      <c r="D4894" t="inlineStr">
        <is>
          <t>JÄMTLANDS LÄN</t>
        </is>
      </c>
      <c r="E4894" t="inlineStr">
        <is>
          <t>ÅRE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20596-2022</t>
        </is>
      </c>
      <c r="B4895" s="1" t="n">
        <v>44700</v>
      </c>
      <c r="C4895" s="1" t="n">
        <v>45225</v>
      </c>
      <c r="D4895" t="inlineStr">
        <is>
          <t>JÄMTLANDS LÄN</t>
        </is>
      </c>
      <c r="E4895" t="inlineStr">
        <is>
          <t>STRÖMSUND</t>
        </is>
      </c>
      <c r="G4895" t="n">
        <v>13.6</v>
      </c>
      <c r="H4895" t="n">
        <v>0</v>
      </c>
      <c r="I4895" t="n">
        <v>0</v>
      </c>
      <c r="J4895" t="n">
        <v>0</v>
      </c>
      <c r="K4895" t="n">
        <v>0</v>
      </c>
      <c r="L4895" t="n">
        <v>0</v>
      </c>
      <c r="M4895" t="n">
        <v>0</v>
      </c>
      <c r="N4895" t="n">
        <v>0</v>
      </c>
      <c r="O4895" t="n">
        <v>0</v>
      </c>
      <c r="P4895" t="n">
        <v>0</v>
      </c>
      <c r="Q4895" t="n">
        <v>0</v>
      </c>
      <c r="R4895" s="2" t="inlineStr"/>
    </row>
    <row r="4896" ht="15" customHeight="1">
      <c r="A4896" t="inlineStr">
        <is>
          <t>A 20708-2022</t>
        </is>
      </c>
      <c r="B4896" s="1" t="n">
        <v>44700</v>
      </c>
      <c r="C4896" s="1" t="n">
        <v>45225</v>
      </c>
      <c r="D4896" t="inlineStr">
        <is>
          <t>JÄMTLANDS LÄN</t>
        </is>
      </c>
      <c r="E4896" t="inlineStr">
        <is>
          <t>STRÖMSUND</t>
        </is>
      </c>
      <c r="F4896" t="inlineStr">
        <is>
          <t>SCA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20721-2022</t>
        </is>
      </c>
      <c r="B4897" s="1" t="n">
        <v>44700</v>
      </c>
      <c r="C4897" s="1" t="n">
        <v>45225</v>
      </c>
      <c r="D4897" t="inlineStr">
        <is>
          <t>JÄMTLANDS LÄN</t>
        </is>
      </c>
      <c r="E4897" t="inlineStr">
        <is>
          <t>KROKOM</t>
        </is>
      </c>
      <c r="F4897" t="inlineStr">
        <is>
          <t>SCA</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20827-2022</t>
        </is>
      </c>
      <c r="B4898" s="1" t="n">
        <v>44700</v>
      </c>
      <c r="C4898" s="1" t="n">
        <v>45225</v>
      </c>
      <c r="D4898" t="inlineStr">
        <is>
          <t>JÄMTLANDS LÄN</t>
        </is>
      </c>
      <c r="E4898" t="inlineStr">
        <is>
          <t>ÅRE</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20965-2022</t>
        </is>
      </c>
      <c r="B4899" s="1" t="n">
        <v>44701</v>
      </c>
      <c r="C4899" s="1" t="n">
        <v>45225</v>
      </c>
      <c r="D4899" t="inlineStr">
        <is>
          <t>JÄMTLANDS LÄN</t>
        </is>
      </c>
      <c r="E4899" t="inlineStr">
        <is>
          <t>STRÖMSUND</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20865-2022</t>
        </is>
      </c>
      <c r="B4900" s="1" t="n">
        <v>44701</v>
      </c>
      <c r="C4900" s="1" t="n">
        <v>45225</v>
      </c>
      <c r="D4900" t="inlineStr">
        <is>
          <t>JÄMTLANDS LÄN</t>
        </is>
      </c>
      <c r="E4900" t="inlineStr">
        <is>
          <t>STRÖMSUND</t>
        </is>
      </c>
      <c r="F4900" t="inlineStr">
        <is>
          <t>Holmen skog AB</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21080-2022</t>
        </is>
      </c>
      <c r="B4901" s="1" t="n">
        <v>44704</v>
      </c>
      <c r="C4901" s="1" t="n">
        <v>45225</v>
      </c>
      <c r="D4901" t="inlineStr">
        <is>
          <t>JÄMTLANDS LÄN</t>
        </is>
      </c>
      <c r="E4901" t="inlineStr">
        <is>
          <t>BERG</t>
        </is>
      </c>
      <c r="F4901" t="inlineStr">
        <is>
          <t>SCA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21984-2022</t>
        </is>
      </c>
      <c r="B4902" s="1" t="n">
        <v>44704</v>
      </c>
      <c r="C4902" s="1" t="n">
        <v>45225</v>
      </c>
      <c r="D4902" t="inlineStr">
        <is>
          <t>JÄMTLANDS LÄN</t>
        </is>
      </c>
      <c r="E4902" t="inlineStr">
        <is>
          <t>RAGUNDA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21278-2022</t>
        </is>
      </c>
      <c r="B4903" s="1" t="n">
        <v>44705</v>
      </c>
      <c r="C4903" s="1" t="n">
        <v>45225</v>
      </c>
      <c r="D4903" t="inlineStr">
        <is>
          <t>JÄMTLANDS LÄN</t>
        </is>
      </c>
      <c r="E4903" t="inlineStr">
        <is>
          <t>KROKOM</t>
        </is>
      </c>
      <c r="F4903" t="inlineStr">
        <is>
          <t>Övriga Aktiebolag</t>
        </is>
      </c>
      <c r="G4903" t="n">
        <v>29.1</v>
      </c>
      <c r="H4903" t="n">
        <v>0</v>
      </c>
      <c r="I4903" t="n">
        <v>0</v>
      </c>
      <c r="J4903" t="n">
        <v>0</v>
      </c>
      <c r="K4903" t="n">
        <v>0</v>
      </c>
      <c r="L4903" t="n">
        <v>0</v>
      </c>
      <c r="M4903" t="n">
        <v>0</v>
      </c>
      <c r="N4903" t="n">
        <v>0</v>
      </c>
      <c r="O4903" t="n">
        <v>0</v>
      </c>
      <c r="P4903" t="n">
        <v>0</v>
      </c>
      <c r="Q4903" t="n">
        <v>0</v>
      </c>
      <c r="R4903" s="2" t="inlineStr"/>
    </row>
    <row r="4904" ht="15" customHeight="1">
      <c r="A4904" t="inlineStr">
        <is>
          <t>A 21312-2022</t>
        </is>
      </c>
      <c r="B4904" s="1" t="n">
        <v>44705</v>
      </c>
      <c r="C4904" s="1" t="n">
        <v>45225</v>
      </c>
      <c r="D4904" t="inlineStr">
        <is>
          <t>JÄMTLANDS LÄN</t>
        </is>
      </c>
      <c r="E4904" t="inlineStr">
        <is>
          <t>KROKOM</t>
        </is>
      </c>
      <c r="G4904" t="n">
        <v>15.3</v>
      </c>
      <c r="H4904" t="n">
        <v>0</v>
      </c>
      <c r="I4904" t="n">
        <v>0</v>
      </c>
      <c r="J4904" t="n">
        <v>0</v>
      </c>
      <c r="K4904" t="n">
        <v>0</v>
      </c>
      <c r="L4904" t="n">
        <v>0</v>
      </c>
      <c r="M4904" t="n">
        <v>0</v>
      </c>
      <c r="N4904" t="n">
        <v>0</v>
      </c>
      <c r="O4904" t="n">
        <v>0</v>
      </c>
      <c r="P4904" t="n">
        <v>0</v>
      </c>
      <c r="Q4904" t="n">
        <v>0</v>
      </c>
      <c r="R4904" s="2" t="inlineStr"/>
    </row>
    <row r="4905" ht="15" customHeight="1">
      <c r="A4905" t="inlineStr">
        <is>
          <t>A 21301-2022</t>
        </is>
      </c>
      <c r="B4905" s="1" t="n">
        <v>44705</v>
      </c>
      <c r="C4905" s="1" t="n">
        <v>45225</v>
      </c>
      <c r="D4905" t="inlineStr">
        <is>
          <t>JÄMTLANDS LÄN</t>
        </is>
      </c>
      <c r="E4905" t="inlineStr">
        <is>
          <t>KROKOM</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21413-2022</t>
        </is>
      </c>
      <c r="B4906" s="1" t="n">
        <v>44705</v>
      </c>
      <c r="C4906" s="1" t="n">
        <v>45225</v>
      </c>
      <c r="D4906" t="inlineStr">
        <is>
          <t>JÄMTLANDS LÄN</t>
        </is>
      </c>
      <c r="E4906" t="inlineStr">
        <is>
          <t>RAGUNDA</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21464-2022</t>
        </is>
      </c>
      <c r="B4907" s="1" t="n">
        <v>44706</v>
      </c>
      <c r="C4907" s="1" t="n">
        <v>45225</v>
      </c>
      <c r="D4907" t="inlineStr">
        <is>
          <t>JÄMTLANDS LÄN</t>
        </is>
      </c>
      <c r="E4907" t="inlineStr">
        <is>
          <t>ÅRE</t>
        </is>
      </c>
      <c r="G4907" t="n">
        <v>10.9</v>
      </c>
      <c r="H4907" t="n">
        <v>0</v>
      </c>
      <c r="I4907" t="n">
        <v>0</v>
      </c>
      <c r="J4907" t="n">
        <v>0</v>
      </c>
      <c r="K4907" t="n">
        <v>0</v>
      </c>
      <c r="L4907" t="n">
        <v>0</v>
      </c>
      <c r="M4907" t="n">
        <v>0</v>
      </c>
      <c r="N4907" t="n">
        <v>0</v>
      </c>
      <c r="O4907" t="n">
        <v>0</v>
      </c>
      <c r="P4907" t="n">
        <v>0</v>
      </c>
      <c r="Q4907" t="n">
        <v>0</v>
      </c>
      <c r="R4907" s="2" t="inlineStr"/>
    </row>
    <row r="4908" ht="15" customHeight="1">
      <c r="A4908" t="inlineStr">
        <is>
          <t>A 21650-2022</t>
        </is>
      </c>
      <c r="B4908" s="1" t="n">
        <v>44706</v>
      </c>
      <c r="C4908" s="1" t="n">
        <v>45225</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21500-2022</t>
        </is>
      </c>
      <c r="B4909" s="1" t="n">
        <v>44706</v>
      </c>
      <c r="C4909" s="1" t="n">
        <v>45225</v>
      </c>
      <c r="D4909" t="inlineStr">
        <is>
          <t>JÄMTLANDS LÄN</t>
        </is>
      </c>
      <c r="E4909" t="inlineStr">
        <is>
          <t>RAGUNDA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21495-2022</t>
        </is>
      </c>
      <c r="B4910" s="1" t="n">
        <v>44706</v>
      </c>
      <c r="C4910" s="1" t="n">
        <v>45225</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21659-2022</t>
        </is>
      </c>
      <c r="B4911" s="1" t="n">
        <v>44706</v>
      </c>
      <c r="C4911" s="1" t="n">
        <v>45225</v>
      </c>
      <c r="D4911" t="inlineStr">
        <is>
          <t>JÄMTLANDS LÄN</t>
        </is>
      </c>
      <c r="E4911" t="inlineStr">
        <is>
          <t>BRÄCKE</t>
        </is>
      </c>
      <c r="F4911" t="inlineStr">
        <is>
          <t>SCA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21722-2022</t>
        </is>
      </c>
      <c r="B4912" s="1" t="n">
        <v>44706</v>
      </c>
      <c r="C4912" s="1" t="n">
        <v>45225</v>
      </c>
      <c r="D4912" t="inlineStr">
        <is>
          <t>JÄMTLANDS LÄN</t>
        </is>
      </c>
      <c r="E4912" t="inlineStr">
        <is>
          <t>BRÄCKE</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21812-2022</t>
        </is>
      </c>
      <c r="B4913" s="1" t="n">
        <v>44708</v>
      </c>
      <c r="C4913" s="1" t="n">
        <v>45225</v>
      </c>
      <c r="D4913" t="inlineStr">
        <is>
          <t>JÄMTLANDS LÄN</t>
        </is>
      </c>
      <c r="E4913" t="inlineStr">
        <is>
          <t>STRÖMSUND</t>
        </is>
      </c>
      <c r="F4913" t="inlineStr">
        <is>
          <t>SCA</t>
        </is>
      </c>
      <c r="G4913" t="n">
        <v>12.6</v>
      </c>
      <c r="H4913" t="n">
        <v>0</v>
      </c>
      <c r="I4913" t="n">
        <v>0</v>
      </c>
      <c r="J4913" t="n">
        <v>0</v>
      </c>
      <c r="K4913" t="n">
        <v>0</v>
      </c>
      <c r="L4913" t="n">
        <v>0</v>
      </c>
      <c r="M4913" t="n">
        <v>0</v>
      </c>
      <c r="N4913" t="n">
        <v>0</v>
      </c>
      <c r="O4913" t="n">
        <v>0</v>
      </c>
      <c r="P4913" t="n">
        <v>0</v>
      </c>
      <c r="Q4913" t="n">
        <v>0</v>
      </c>
      <c r="R4913" s="2" t="inlineStr"/>
    </row>
    <row r="4914" ht="15" customHeight="1">
      <c r="A4914" t="inlineStr">
        <is>
          <t>A 21771-2022</t>
        </is>
      </c>
      <c r="B4914" s="1" t="n">
        <v>44708</v>
      </c>
      <c r="C4914" s="1" t="n">
        <v>45225</v>
      </c>
      <c r="D4914" t="inlineStr">
        <is>
          <t>JÄMTLANDS LÄN</t>
        </is>
      </c>
      <c r="E4914" t="inlineStr">
        <is>
          <t>STRÖMSUND</t>
        </is>
      </c>
      <c r="G4914" t="n">
        <v>10</v>
      </c>
      <c r="H4914" t="n">
        <v>0</v>
      </c>
      <c r="I4914" t="n">
        <v>0</v>
      </c>
      <c r="J4914" t="n">
        <v>0</v>
      </c>
      <c r="K4914" t="n">
        <v>0</v>
      </c>
      <c r="L4914" t="n">
        <v>0</v>
      </c>
      <c r="M4914" t="n">
        <v>0</v>
      </c>
      <c r="N4914" t="n">
        <v>0</v>
      </c>
      <c r="O4914" t="n">
        <v>0</v>
      </c>
      <c r="P4914" t="n">
        <v>0</v>
      </c>
      <c r="Q4914" t="n">
        <v>0</v>
      </c>
      <c r="R4914" s="2" t="inlineStr"/>
    </row>
    <row r="4915" ht="15" customHeight="1">
      <c r="A4915" t="inlineStr">
        <is>
          <t>A 21796-2022</t>
        </is>
      </c>
      <c r="B4915" s="1" t="n">
        <v>44708</v>
      </c>
      <c r="C4915" s="1" t="n">
        <v>45225</v>
      </c>
      <c r="D4915" t="inlineStr">
        <is>
          <t>JÄMTLANDS LÄN</t>
        </is>
      </c>
      <c r="E4915" t="inlineStr">
        <is>
          <t>HÄRJEDALEN</t>
        </is>
      </c>
      <c r="F4915" t="inlineStr">
        <is>
          <t>Holmen skog AB</t>
        </is>
      </c>
      <c r="G4915" t="n">
        <v>22.3</v>
      </c>
      <c r="H4915" t="n">
        <v>0</v>
      </c>
      <c r="I4915" t="n">
        <v>0</v>
      </c>
      <c r="J4915" t="n">
        <v>0</v>
      </c>
      <c r="K4915" t="n">
        <v>0</v>
      </c>
      <c r="L4915" t="n">
        <v>0</v>
      </c>
      <c r="M4915" t="n">
        <v>0</v>
      </c>
      <c r="N4915" t="n">
        <v>0</v>
      </c>
      <c r="O4915" t="n">
        <v>0</v>
      </c>
      <c r="P4915" t="n">
        <v>0</v>
      </c>
      <c r="Q4915" t="n">
        <v>0</v>
      </c>
      <c r="R4915" s="2" t="inlineStr"/>
    </row>
    <row r="4916" ht="15" customHeight="1">
      <c r="A4916" t="inlineStr">
        <is>
          <t>A 22085-2022</t>
        </is>
      </c>
      <c r="B4916" s="1" t="n">
        <v>44711</v>
      </c>
      <c r="C4916" s="1" t="n">
        <v>45225</v>
      </c>
      <c r="D4916" t="inlineStr">
        <is>
          <t>JÄMTLANDS LÄN</t>
        </is>
      </c>
      <c r="E4916" t="inlineStr">
        <is>
          <t>ÖSTERSUND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22026-2022</t>
        </is>
      </c>
      <c r="B4917" s="1" t="n">
        <v>44711</v>
      </c>
      <c r="C4917" s="1" t="n">
        <v>45225</v>
      </c>
      <c r="D4917" t="inlineStr">
        <is>
          <t>JÄMTLANDS LÄN</t>
        </is>
      </c>
      <c r="E4917" t="inlineStr">
        <is>
          <t>STRÖMSUND</t>
        </is>
      </c>
      <c r="G4917" t="n">
        <v>5.8</v>
      </c>
      <c r="H4917" t="n">
        <v>0</v>
      </c>
      <c r="I4917" t="n">
        <v>0</v>
      </c>
      <c r="J4917" t="n">
        <v>0</v>
      </c>
      <c r="K4917" t="n">
        <v>0</v>
      </c>
      <c r="L4917" t="n">
        <v>0</v>
      </c>
      <c r="M4917" t="n">
        <v>0</v>
      </c>
      <c r="N4917" t="n">
        <v>0</v>
      </c>
      <c r="O4917" t="n">
        <v>0</v>
      </c>
      <c r="P4917" t="n">
        <v>0</v>
      </c>
      <c r="Q4917" t="n">
        <v>0</v>
      </c>
      <c r="R4917" s="2" t="inlineStr"/>
    </row>
    <row r="4918" ht="15" customHeight="1">
      <c r="A4918" t="inlineStr">
        <is>
          <t>A 22083-2022</t>
        </is>
      </c>
      <c r="B4918" s="1" t="n">
        <v>44711</v>
      </c>
      <c r="C4918" s="1" t="n">
        <v>45225</v>
      </c>
      <c r="D4918" t="inlineStr">
        <is>
          <t>JÄMTLANDS LÄN</t>
        </is>
      </c>
      <c r="E4918" t="inlineStr">
        <is>
          <t>ÖSTERSUND</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21990-2022</t>
        </is>
      </c>
      <c r="B4919" s="1" t="n">
        <v>44711</v>
      </c>
      <c r="C4919" s="1" t="n">
        <v>45225</v>
      </c>
      <c r="D4919" t="inlineStr">
        <is>
          <t>JÄMTLANDS LÄN</t>
        </is>
      </c>
      <c r="E4919" t="inlineStr">
        <is>
          <t>KROKOM</t>
        </is>
      </c>
      <c r="F4919" t="inlineStr">
        <is>
          <t>Övriga Aktiebolag</t>
        </is>
      </c>
      <c r="G4919" t="n">
        <v>26.3</v>
      </c>
      <c r="H4919" t="n">
        <v>0</v>
      </c>
      <c r="I4919" t="n">
        <v>0</v>
      </c>
      <c r="J4919" t="n">
        <v>0</v>
      </c>
      <c r="K4919" t="n">
        <v>0</v>
      </c>
      <c r="L4919" t="n">
        <v>0</v>
      </c>
      <c r="M4919" t="n">
        <v>0</v>
      </c>
      <c r="N4919" t="n">
        <v>0</v>
      </c>
      <c r="O4919" t="n">
        <v>0</v>
      </c>
      <c r="P4919" t="n">
        <v>0</v>
      </c>
      <c r="Q4919" t="n">
        <v>0</v>
      </c>
      <c r="R4919" s="2" t="inlineStr"/>
    </row>
    <row r="4920" ht="15" customHeight="1">
      <c r="A4920" t="inlineStr">
        <is>
          <t>A 22084-2022</t>
        </is>
      </c>
      <c r="B4920" s="1" t="n">
        <v>44711</v>
      </c>
      <c r="C4920" s="1" t="n">
        <v>45225</v>
      </c>
      <c r="D4920" t="inlineStr">
        <is>
          <t>JÄMTLANDS LÄN</t>
        </is>
      </c>
      <c r="E4920" t="inlineStr">
        <is>
          <t>ÖSTERSUND</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22297-2022</t>
        </is>
      </c>
      <c r="B4921" s="1" t="n">
        <v>44712</v>
      </c>
      <c r="C4921" s="1" t="n">
        <v>45225</v>
      </c>
      <c r="D4921" t="inlineStr">
        <is>
          <t>JÄMTLANDS LÄN</t>
        </is>
      </c>
      <c r="E4921" t="inlineStr">
        <is>
          <t>BERG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22275-2022</t>
        </is>
      </c>
      <c r="B4922" s="1" t="n">
        <v>44712</v>
      </c>
      <c r="C4922" s="1" t="n">
        <v>45225</v>
      </c>
      <c r="D4922" t="inlineStr">
        <is>
          <t>JÄMTLANDS LÄN</t>
        </is>
      </c>
      <c r="E4922" t="inlineStr">
        <is>
          <t>BERG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22338-2022</t>
        </is>
      </c>
      <c r="B4923" s="1" t="n">
        <v>44712</v>
      </c>
      <c r="C4923" s="1" t="n">
        <v>45225</v>
      </c>
      <c r="D4923" t="inlineStr">
        <is>
          <t>JÄMTLANDS LÄN</t>
        </is>
      </c>
      <c r="E4923" t="inlineStr">
        <is>
          <t>STRÖMSUND</t>
        </is>
      </c>
      <c r="F4923" t="inlineStr">
        <is>
          <t>SCA</t>
        </is>
      </c>
      <c r="G4923" t="n">
        <v>4.6</v>
      </c>
      <c r="H4923" t="n">
        <v>0</v>
      </c>
      <c r="I4923" t="n">
        <v>0</v>
      </c>
      <c r="J4923" t="n">
        <v>0</v>
      </c>
      <c r="K4923" t="n">
        <v>0</v>
      </c>
      <c r="L4923" t="n">
        <v>0</v>
      </c>
      <c r="M4923" t="n">
        <v>0</v>
      </c>
      <c r="N4923" t="n">
        <v>0</v>
      </c>
      <c r="O4923" t="n">
        <v>0</v>
      </c>
      <c r="P4923" t="n">
        <v>0</v>
      </c>
      <c r="Q4923" t="n">
        <v>0</v>
      </c>
      <c r="R4923" s="2" t="inlineStr"/>
    </row>
    <row r="4924" ht="15" customHeight="1">
      <c r="A4924" t="inlineStr">
        <is>
          <t>A 22558-2022</t>
        </is>
      </c>
      <c r="B4924" s="1" t="n">
        <v>44713</v>
      </c>
      <c r="C4924" s="1" t="n">
        <v>45225</v>
      </c>
      <c r="D4924" t="inlineStr">
        <is>
          <t>JÄMTLANDS LÄN</t>
        </is>
      </c>
      <c r="E4924" t="inlineStr">
        <is>
          <t>STRÖMSUND</t>
        </is>
      </c>
      <c r="F4924" t="inlineStr">
        <is>
          <t>SCA</t>
        </is>
      </c>
      <c r="G4924" t="n">
        <v>9.199999999999999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22564-2022</t>
        </is>
      </c>
      <c r="B4925" s="1" t="n">
        <v>44713</v>
      </c>
      <c r="C4925" s="1" t="n">
        <v>45225</v>
      </c>
      <c r="D4925" t="inlineStr">
        <is>
          <t>JÄMTLANDS LÄN</t>
        </is>
      </c>
      <c r="E4925" t="inlineStr">
        <is>
          <t>STRÖMSUND</t>
        </is>
      </c>
      <c r="F4925" t="inlineStr">
        <is>
          <t>SCA</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22461-2022</t>
        </is>
      </c>
      <c r="B4926" s="1" t="n">
        <v>44713</v>
      </c>
      <c r="C4926" s="1" t="n">
        <v>45225</v>
      </c>
      <c r="D4926" t="inlineStr">
        <is>
          <t>JÄMTLANDS LÄN</t>
        </is>
      </c>
      <c r="E4926" t="inlineStr">
        <is>
          <t>HÄRJEDALEN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22473-2022</t>
        </is>
      </c>
      <c r="B4927" s="1" t="n">
        <v>44713</v>
      </c>
      <c r="C4927" s="1" t="n">
        <v>45225</v>
      </c>
      <c r="D4927" t="inlineStr">
        <is>
          <t>JÄMTLANDS LÄN</t>
        </is>
      </c>
      <c r="E4927" t="inlineStr">
        <is>
          <t>ÅRE</t>
        </is>
      </c>
      <c r="F4927" t="inlineStr">
        <is>
          <t>Sveaskog</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22680-2022</t>
        </is>
      </c>
      <c r="B4928" s="1" t="n">
        <v>44714</v>
      </c>
      <c r="C4928" s="1" t="n">
        <v>45225</v>
      </c>
      <c r="D4928" t="inlineStr">
        <is>
          <t>JÄMTLANDS LÄN</t>
        </is>
      </c>
      <c r="E4928" t="inlineStr">
        <is>
          <t>BERG</t>
        </is>
      </c>
      <c r="G4928" t="n">
        <v>15.4</v>
      </c>
      <c r="H4928" t="n">
        <v>0</v>
      </c>
      <c r="I4928" t="n">
        <v>0</v>
      </c>
      <c r="J4928" t="n">
        <v>0</v>
      </c>
      <c r="K4928" t="n">
        <v>0</v>
      </c>
      <c r="L4928" t="n">
        <v>0</v>
      </c>
      <c r="M4928" t="n">
        <v>0</v>
      </c>
      <c r="N4928" t="n">
        <v>0</v>
      </c>
      <c r="O4928" t="n">
        <v>0</v>
      </c>
      <c r="P4928" t="n">
        <v>0</v>
      </c>
      <c r="Q4928" t="n">
        <v>0</v>
      </c>
      <c r="R4928" s="2" t="inlineStr"/>
    </row>
    <row r="4929" ht="15" customHeight="1">
      <c r="A4929" t="inlineStr">
        <is>
          <t>A 22695-2022</t>
        </is>
      </c>
      <c r="B4929" s="1" t="n">
        <v>44714</v>
      </c>
      <c r="C4929" s="1" t="n">
        <v>45225</v>
      </c>
      <c r="D4929" t="inlineStr">
        <is>
          <t>JÄMTLANDS LÄN</t>
        </is>
      </c>
      <c r="E4929" t="inlineStr">
        <is>
          <t>RAGUNDA</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22785-2022</t>
        </is>
      </c>
      <c r="B4930" s="1" t="n">
        <v>44714</v>
      </c>
      <c r="C4930" s="1" t="n">
        <v>45225</v>
      </c>
      <c r="D4930" t="inlineStr">
        <is>
          <t>JÄMTLANDS LÄN</t>
        </is>
      </c>
      <c r="E4930" t="inlineStr">
        <is>
          <t>BERG</t>
        </is>
      </c>
      <c r="F4930" t="inlineStr">
        <is>
          <t>SCA</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22659-2022</t>
        </is>
      </c>
      <c r="B4931" s="1" t="n">
        <v>44714</v>
      </c>
      <c r="C4931" s="1" t="n">
        <v>45225</v>
      </c>
      <c r="D4931" t="inlineStr">
        <is>
          <t>JÄMTLANDS LÄN</t>
        </is>
      </c>
      <c r="E4931" t="inlineStr">
        <is>
          <t>STRÖMSUND</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22770-2022</t>
        </is>
      </c>
      <c r="B4932" s="1" t="n">
        <v>44714</v>
      </c>
      <c r="C4932" s="1" t="n">
        <v>45225</v>
      </c>
      <c r="D4932" t="inlineStr">
        <is>
          <t>JÄMTLANDS LÄN</t>
        </is>
      </c>
      <c r="E4932" t="inlineStr">
        <is>
          <t>RAGUNDA</t>
        </is>
      </c>
      <c r="F4932" t="inlineStr">
        <is>
          <t>SCA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22611-2022</t>
        </is>
      </c>
      <c r="B4933" s="1" t="n">
        <v>44714</v>
      </c>
      <c r="C4933" s="1" t="n">
        <v>45225</v>
      </c>
      <c r="D4933" t="inlineStr">
        <is>
          <t>JÄMTLANDS LÄN</t>
        </is>
      </c>
      <c r="E4933" t="inlineStr">
        <is>
          <t>KROKOM</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22616-2022</t>
        </is>
      </c>
      <c r="B4934" s="1" t="n">
        <v>44714</v>
      </c>
      <c r="C4934" s="1" t="n">
        <v>45225</v>
      </c>
      <c r="D4934" t="inlineStr">
        <is>
          <t>JÄMTLANDS LÄN</t>
        </is>
      </c>
      <c r="E4934" t="inlineStr">
        <is>
          <t>STRÖMSUND</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22686-2022</t>
        </is>
      </c>
      <c r="B4935" s="1" t="n">
        <v>44714</v>
      </c>
      <c r="C4935" s="1" t="n">
        <v>45225</v>
      </c>
      <c r="D4935" t="inlineStr">
        <is>
          <t>JÄMTLANDS LÄN</t>
        </is>
      </c>
      <c r="E4935" t="inlineStr">
        <is>
          <t>RAGUNDA</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22814-2022</t>
        </is>
      </c>
      <c r="B4936" s="1" t="n">
        <v>44715</v>
      </c>
      <c r="C4936" s="1" t="n">
        <v>45225</v>
      </c>
      <c r="D4936" t="inlineStr">
        <is>
          <t>JÄMTLANDS LÄN</t>
        </is>
      </c>
      <c r="E4936" t="inlineStr">
        <is>
          <t>STRÖMSUND</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22961-2022</t>
        </is>
      </c>
      <c r="B4937" s="1" t="n">
        <v>44715</v>
      </c>
      <c r="C4937" s="1" t="n">
        <v>45225</v>
      </c>
      <c r="D4937" t="inlineStr">
        <is>
          <t>JÄMTLANDS LÄN</t>
        </is>
      </c>
      <c r="E4937" t="inlineStr">
        <is>
          <t>STRÖMSUND</t>
        </is>
      </c>
      <c r="F4937" t="inlineStr">
        <is>
          <t>SCA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22981-2022</t>
        </is>
      </c>
      <c r="B4938" s="1" t="n">
        <v>44717</v>
      </c>
      <c r="C4938" s="1" t="n">
        <v>45225</v>
      </c>
      <c r="D4938" t="inlineStr">
        <is>
          <t>JÄMTLANDS LÄN</t>
        </is>
      </c>
      <c r="E4938" t="inlineStr">
        <is>
          <t>BRÄCKE</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23074-2022</t>
        </is>
      </c>
      <c r="B4939" s="1" t="n">
        <v>44719</v>
      </c>
      <c r="C4939" s="1" t="n">
        <v>45225</v>
      </c>
      <c r="D4939" t="inlineStr">
        <is>
          <t>JÄMTLANDS LÄN</t>
        </is>
      </c>
      <c r="E4939" t="inlineStr">
        <is>
          <t>HÄRJEDALEN</t>
        </is>
      </c>
      <c r="F4939" t="inlineStr">
        <is>
          <t>Bergvik skog väst AB</t>
        </is>
      </c>
      <c r="G4939" t="n">
        <v>23.2</v>
      </c>
      <c r="H4939" t="n">
        <v>0</v>
      </c>
      <c r="I4939" t="n">
        <v>0</v>
      </c>
      <c r="J4939" t="n">
        <v>0</v>
      </c>
      <c r="K4939" t="n">
        <v>0</v>
      </c>
      <c r="L4939" t="n">
        <v>0</v>
      </c>
      <c r="M4939" t="n">
        <v>0</v>
      </c>
      <c r="N4939" t="n">
        <v>0</v>
      </c>
      <c r="O4939" t="n">
        <v>0</v>
      </c>
      <c r="P4939" t="n">
        <v>0</v>
      </c>
      <c r="Q4939" t="n">
        <v>0</v>
      </c>
      <c r="R4939" s="2" t="inlineStr"/>
    </row>
    <row r="4940" ht="15" customHeight="1">
      <c r="A4940" t="inlineStr">
        <is>
          <t>A 23208-2022</t>
        </is>
      </c>
      <c r="B4940" s="1" t="n">
        <v>44719</v>
      </c>
      <c r="C4940" s="1" t="n">
        <v>45225</v>
      </c>
      <c r="D4940" t="inlineStr">
        <is>
          <t>JÄMTLANDS LÄN</t>
        </is>
      </c>
      <c r="E4940" t="inlineStr">
        <is>
          <t>STRÖMSUND</t>
        </is>
      </c>
      <c r="F4940" t="inlineStr">
        <is>
          <t>SCA</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23128-2022</t>
        </is>
      </c>
      <c r="B4941" s="1" t="n">
        <v>44719</v>
      </c>
      <c r="C4941" s="1" t="n">
        <v>45225</v>
      </c>
      <c r="D4941" t="inlineStr">
        <is>
          <t>JÄMTLANDS LÄN</t>
        </is>
      </c>
      <c r="E4941" t="inlineStr">
        <is>
          <t>STRÖMSUND</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23209-2022</t>
        </is>
      </c>
      <c r="B4942" s="1" t="n">
        <v>44719</v>
      </c>
      <c r="C4942" s="1" t="n">
        <v>45225</v>
      </c>
      <c r="D4942" t="inlineStr">
        <is>
          <t>JÄMTLANDS LÄN</t>
        </is>
      </c>
      <c r="E4942" t="inlineStr">
        <is>
          <t>STRÖMSUND</t>
        </is>
      </c>
      <c r="F4942" t="inlineStr">
        <is>
          <t>SCA</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23206-2022</t>
        </is>
      </c>
      <c r="B4943" s="1" t="n">
        <v>44719</v>
      </c>
      <c r="C4943" s="1" t="n">
        <v>45225</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23433-2022</t>
        </is>
      </c>
      <c r="B4944" s="1" t="n">
        <v>44720</v>
      </c>
      <c r="C4944" s="1" t="n">
        <v>45225</v>
      </c>
      <c r="D4944" t="inlineStr">
        <is>
          <t>JÄMTLANDS LÄN</t>
        </is>
      </c>
      <c r="E4944" t="inlineStr">
        <is>
          <t>BRÄCKE</t>
        </is>
      </c>
      <c r="F4944" t="inlineStr">
        <is>
          <t>SCA</t>
        </is>
      </c>
      <c r="G4944" t="n">
        <v>5.3</v>
      </c>
      <c r="H4944" t="n">
        <v>0</v>
      </c>
      <c r="I4944" t="n">
        <v>0</v>
      </c>
      <c r="J4944" t="n">
        <v>0</v>
      </c>
      <c r="K4944" t="n">
        <v>0</v>
      </c>
      <c r="L4944" t="n">
        <v>0</v>
      </c>
      <c r="M4944" t="n">
        <v>0</v>
      </c>
      <c r="N4944" t="n">
        <v>0</v>
      </c>
      <c r="O4944" t="n">
        <v>0</v>
      </c>
      <c r="P4944" t="n">
        <v>0</v>
      </c>
      <c r="Q4944" t="n">
        <v>0</v>
      </c>
      <c r="R4944" s="2" t="inlineStr"/>
    </row>
    <row r="4945" ht="15" customHeight="1">
      <c r="A4945" t="inlineStr">
        <is>
          <t>A 23426-2022</t>
        </is>
      </c>
      <c r="B4945" s="1" t="n">
        <v>44720</v>
      </c>
      <c r="C4945" s="1" t="n">
        <v>45225</v>
      </c>
      <c r="D4945" t="inlineStr">
        <is>
          <t>JÄMTLANDS LÄN</t>
        </is>
      </c>
      <c r="E4945" t="inlineStr">
        <is>
          <t>BRÄCKE</t>
        </is>
      </c>
      <c r="F4945" t="inlineStr">
        <is>
          <t>SCA</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23384-2022</t>
        </is>
      </c>
      <c r="B4946" s="1" t="n">
        <v>44720</v>
      </c>
      <c r="C4946" s="1" t="n">
        <v>45225</v>
      </c>
      <c r="D4946" t="inlineStr">
        <is>
          <t>JÄMTLANDS LÄN</t>
        </is>
      </c>
      <c r="E4946" t="inlineStr">
        <is>
          <t>KROKOM</t>
        </is>
      </c>
      <c r="F4946" t="inlineStr">
        <is>
          <t>Övriga Aktiebolag</t>
        </is>
      </c>
      <c r="G4946" t="n">
        <v>8.1</v>
      </c>
      <c r="H4946" t="n">
        <v>0</v>
      </c>
      <c r="I4946" t="n">
        <v>0</v>
      </c>
      <c r="J4946" t="n">
        <v>0</v>
      </c>
      <c r="K4946" t="n">
        <v>0</v>
      </c>
      <c r="L4946" t="n">
        <v>0</v>
      </c>
      <c r="M4946" t="n">
        <v>0</v>
      </c>
      <c r="N4946" t="n">
        <v>0</v>
      </c>
      <c r="O4946" t="n">
        <v>0</v>
      </c>
      <c r="P4946" t="n">
        <v>0</v>
      </c>
      <c r="Q4946" t="n">
        <v>0</v>
      </c>
      <c r="R4946" s="2" t="inlineStr"/>
    </row>
    <row r="4947" ht="15" customHeight="1">
      <c r="A4947" t="inlineStr">
        <is>
          <t>A 23504-2022</t>
        </is>
      </c>
      <c r="B4947" s="1" t="n">
        <v>44721</v>
      </c>
      <c r="C4947" s="1" t="n">
        <v>45225</v>
      </c>
      <c r="D4947" t="inlineStr">
        <is>
          <t>JÄMTLANDS LÄN</t>
        </is>
      </c>
      <c r="E4947" t="inlineStr">
        <is>
          <t>KROKOM</t>
        </is>
      </c>
      <c r="F4947" t="inlineStr">
        <is>
          <t>Övriga Aktiebolag</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23687-2022</t>
        </is>
      </c>
      <c r="B4948" s="1" t="n">
        <v>44721</v>
      </c>
      <c r="C4948" s="1" t="n">
        <v>45225</v>
      </c>
      <c r="D4948" t="inlineStr">
        <is>
          <t>JÄMTLANDS LÄN</t>
        </is>
      </c>
      <c r="E4948" t="inlineStr">
        <is>
          <t>BRÄCKE</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23555-2022</t>
        </is>
      </c>
      <c r="B4949" s="1" t="n">
        <v>44721</v>
      </c>
      <c r="C4949" s="1" t="n">
        <v>45225</v>
      </c>
      <c r="D4949" t="inlineStr">
        <is>
          <t>JÄMTLANDS LÄN</t>
        </is>
      </c>
      <c r="E4949" t="inlineStr">
        <is>
          <t>ÖSTERSUND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23551-2022</t>
        </is>
      </c>
      <c r="B4950" s="1" t="n">
        <v>44721</v>
      </c>
      <c r="C4950" s="1" t="n">
        <v>45225</v>
      </c>
      <c r="D4950" t="inlineStr">
        <is>
          <t>JÄMTLANDS LÄN</t>
        </is>
      </c>
      <c r="E4950" t="inlineStr">
        <is>
          <t>ÖSTERSUND</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23731-2022</t>
        </is>
      </c>
      <c r="B4951" s="1" t="n">
        <v>44722</v>
      </c>
      <c r="C4951" s="1" t="n">
        <v>45225</v>
      </c>
      <c r="D4951" t="inlineStr">
        <is>
          <t>JÄMTLANDS LÄN</t>
        </is>
      </c>
      <c r="E4951" t="inlineStr">
        <is>
          <t>HÄRJEDALEN</t>
        </is>
      </c>
      <c r="G4951" t="n">
        <v>15.6</v>
      </c>
      <c r="H4951" t="n">
        <v>0</v>
      </c>
      <c r="I4951" t="n">
        <v>0</v>
      </c>
      <c r="J4951" t="n">
        <v>0</v>
      </c>
      <c r="K4951" t="n">
        <v>0</v>
      </c>
      <c r="L4951" t="n">
        <v>0</v>
      </c>
      <c r="M4951" t="n">
        <v>0</v>
      </c>
      <c r="N4951" t="n">
        <v>0</v>
      </c>
      <c r="O4951" t="n">
        <v>0</v>
      </c>
      <c r="P4951" t="n">
        <v>0</v>
      </c>
      <c r="Q4951" t="n">
        <v>0</v>
      </c>
      <c r="R4951" s="2" t="inlineStr"/>
    </row>
    <row r="4952" ht="15" customHeight="1">
      <c r="A4952" t="inlineStr">
        <is>
          <t>A 23992-2022</t>
        </is>
      </c>
      <c r="B4952" s="1" t="n">
        <v>44722</v>
      </c>
      <c r="C4952" s="1" t="n">
        <v>45225</v>
      </c>
      <c r="D4952" t="inlineStr">
        <is>
          <t>JÄMTLANDS LÄN</t>
        </is>
      </c>
      <c r="E4952" t="inlineStr">
        <is>
          <t>ÖSTERSUND</t>
        </is>
      </c>
      <c r="F4952" t="inlineStr">
        <is>
          <t>SCA</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24119-2022</t>
        </is>
      </c>
      <c r="B4953" s="1" t="n">
        <v>44725</v>
      </c>
      <c r="C4953" s="1" t="n">
        <v>45225</v>
      </c>
      <c r="D4953" t="inlineStr">
        <is>
          <t>JÄMTLANDS LÄN</t>
        </is>
      </c>
      <c r="E4953" t="inlineStr">
        <is>
          <t>BERG</t>
        </is>
      </c>
      <c r="G4953" t="n">
        <v>3.6</v>
      </c>
      <c r="H4953" t="n">
        <v>0</v>
      </c>
      <c r="I4953" t="n">
        <v>0</v>
      </c>
      <c r="J4953" t="n">
        <v>0</v>
      </c>
      <c r="K4953" t="n">
        <v>0</v>
      </c>
      <c r="L4953" t="n">
        <v>0</v>
      </c>
      <c r="M4953" t="n">
        <v>0</v>
      </c>
      <c r="N4953" t="n">
        <v>0</v>
      </c>
      <c r="O4953" t="n">
        <v>0</v>
      </c>
      <c r="P4953" t="n">
        <v>0</v>
      </c>
      <c r="Q4953" t="n">
        <v>0</v>
      </c>
      <c r="R4953" s="2" t="inlineStr"/>
    </row>
    <row r="4954" ht="15" customHeight="1">
      <c r="A4954" t="inlineStr">
        <is>
          <t>A 24359-2022</t>
        </is>
      </c>
      <c r="B4954" s="1" t="n">
        <v>44725</v>
      </c>
      <c r="C4954" s="1" t="n">
        <v>45225</v>
      </c>
      <c r="D4954" t="inlineStr">
        <is>
          <t>JÄMTLANDS LÄN</t>
        </is>
      </c>
      <c r="E4954" t="inlineStr">
        <is>
          <t>RAGUNDA</t>
        </is>
      </c>
      <c r="G4954" t="n">
        <v>11.4</v>
      </c>
      <c r="H4954" t="n">
        <v>0</v>
      </c>
      <c r="I4954" t="n">
        <v>0</v>
      </c>
      <c r="J4954" t="n">
        <v>0</v>
      </c>
      <c r="K4954" t="n">
        <v>0</v>
      </c>
      <c r="L4954" t="n">
        <v>0</v>
      </c>
      <c r="M4954" t="n">
        <v>0</v>
      </c>
      <c r="N4954" t="n">
        <v>0</v>
      </c>
      <c r="O4954" t="n">
        <v>0</v>
      </c>
      <c r="P4954" t="n">
        <v>0</v>
      </c>
      <c r="Q4954" t="n">
        <v>0</v>
      </c>
      <c r="R4954" s="2" t="inlineStr"/>
    </row>
    <row r="4955" ht="15" customHeight="1">
      <c r="A4955" t="inlineStr">
        <is>
          <t>A 24117-2022</t>
        </is>
      </c>
      <c r="B4955" s="1" t="n">
        <v>44725</v>
      </c>
      <c r="C4955" s="1" t="n">
        <v>45225</v>
      </c>
      <c r="D4955" t="inlineStr">
        <is>
          <t>JÄMTLANDS LÄN</t>
        </is>
      </c>
      <c r="E4955" t="inlineStr">
        <is>
          <t>KROKOM</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24214-2022</t>
        </is>
      </c>
      <c r="B4956" s="1" t="n">
        <v>44725</v>
      </c>
      <c r="C4956" s="1" t="n">
        <v>45225</v>
      </c>
      <c r="D4956" t="inlineStr">
        <is>
          <t>JÄMTLANDS LÄN</t>
        </is>
      </c>
      <c r="E4956" t="inlineStr">
        <is>
          <t>HÄRJEDALEN</t>
        </is>
      </c>
      <c r="F4956" t="inlineStr">
        <is>
          <t>Holmen skog AB</t>
        </is>
      </c>
      <c r="G4956" t="n">
        <v>7.8</v>
      </c>
      <c r="H4956" t="n">
        <v>0</v>
      </c>
      <c r="I4956" t="n">
        <v>0</v>
      </c>
      <c r="J4956" t="n">
        <v>0</v>
      </c>
      <c r="K4956" t="n">
        <v>0</v>
      </c>
      <c r="L4956" t="n">
        <v>0</v>
      </c>
      <c r="M4956" t="n">
        <v>0</v>
      </c>
      <c r="N4956" t="n">
        <v>0</v>
      </c>
      <c r="O4956" t="n">
        <v>0</v>
      </c>
      <c r="P4956" t="n">
        <v>0</v>
      </c>
      <c r="Q4956" t="n">
        <v>0</v>
      </c>
      <c r="R4956" s="2" t="inlineStr"/>
    </row>
    <row r="4957" ht="15" customHeight="1">
      <c r="A4957" t="inlineStr">
        <is>
          <t>A 24441-2022</t>
        </is>
      </c>
      <c r="B4957" s="1" t="n">
        <v>44726</v>
      </c>
      <c r="C4957" s="1" t="n">
        <v>45225</v>
      </c>
      <c r="D4957" t="inlineStr">
        <is>
          <t>JÄMTLANDS LÄN</t>
        </is>
      </c>
      <c r="E4957" t="inlineStr">
        <is>
          <t>KROKOM</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24402-2022</t>
        </is>
      </c>
      <c r="B4958" s="1" t="n">
        <v>44726</v>
      </c>
      <c r="C4958" s="1" t="n">
        <v>45225</v>
      </c>
      <c r="D4958" t="inlineStr">
        <is>
          <t>JÄMTLANDS LÄN</t>
        </is>
      </c>
      <c r="E4958" t="inlineStr">
        <is>
          <t>KROKOM</t>
        </is>
      </c>
      <c r="G4958" t="n">
        <v>13.3</v>
      </c>
      <c r="H4958" t="n">
        <v>0</v>
      </c>
      <c r="I4958" t="n">
        <v>0</v>
      </c>
      <c r="J4958" t="n">
        <v>0</v>
      </c>
      <c r="K4958" t="n">
        <v>0</v>
      </c>
      <c r="L4958" t="n">
        <v>0</v>
      </c>
      <c r="M4958" t="n">
        <v>0</v>
      </c>
      <c r="N4958" t="n">
        <v>0</v>
      </c>
      <c r="O4958" t="n">
        <v>0</v>
      </c>
      <c r="P4958" t="n">
        <v>0</v>
      </c>
      <c r="Q4958" t="n">
        <v>0</v>
      </c>
      <c r="R4958" s="2" t="inlineStr"/>
    </row>
    <row r="4959" ht="15" customHeight="1">
      <c r="A4959" t="inlineStr">
        <is>
          <t>A 24488-2022</t>
        </is>
      </c>
      <c r="B4959" s="1" t="n">
        <v>44726</v>
      </c>
      <c r="C4959" s="1" t="n">
        <v>45225</v>
      </c>
      <c r="D4959" t="inlineStr">
        <is>
          <t>JÄMTLANDS LÄN</t>
        </is>
      </c>
      <c r="E4959" t="inlineStr">
        <is>
          <t>STRÖMSUND</t>
        </is>
      </c>
      <c r="G4959" t="n">
        <v>19.1</v>
      </c>
      <c r="H4959" t="n">
        <v>0</v>
      </c>
      <c r="I4959" t="n">
        <v>0</v>
      </c>
      <c r="J4959" t="n">
        <v>0</v>
      </c>
      <c r="K4959" t="n">
        <v>0</v>
      </c>
      <c r="L4959" t="n">
        <v>0</v>
      </c>
      <c r="M4959" t="n">
        <v>0</v>
      </c>
      <c r="N4959" t="n">
        <v>0</v>
      </c>
      <c r="O4959" t="n">
        <v>0</v>
      </c>
      <c r="P4959" t="n">
        <v>0</v>
      </c>
      <c r="Q4959" t="n">
        <v>0</v>
      </c>
      <c r="R4959" s="2" t="inlineStr"/>
    </row>
    <row r="4960" ht="15" customHeight="1">
      <c r="A4960" t="inlineStr">
        <is>
          <t>A 24509-2022</t>
        </is>
      </c>
      <c r="B4960" s="1" t="n">
        <v>44726</v>
      </c>
      <c r="C4960" s="1" t="n">
        <v>45225</v>
      </c>
      <c r="D4960" t="inlineStr">
        <is>
          <t>JÄMTLANDS LÄN</t>
        </is>
      </c>
      <c r="E4960" t="inlineStr">
        <is>
          <t>STRÖMSUND</t>
        </is>
      </c>
      <c r="G4960" t="n">
        <v>6.9</v>
      </c>
      <c r="H4960" t="n">
        <v>0</v>
      </c>
      <c r="I4960" t="n">
        <v>0</v>
      </c>
      <c r="J4960" t="n">
        <v>0</v>
      </c>
      <c r="K4960" t="n">
        <v>0</v>
      </c>
      <c r="L4960" t="n">
        <v>0</v>
      </c>
      <c r="M4960" t="n">
        <v>0</v>
      </c>
      <c r="N4960" t="n">
        <v>0</v>
      </c>
      <c r="O4960" t="n">
        <v>0</v>
      </c>
      <c r="P4960" t="n">
        <v>0</v>
      </c>
      <c r="Q4960" t="n">
        <v>0</v>
      </c>
      <c r="R4960" s="2" t="inlineStr"/>
    </row>
    <row r="4961" ht="15" customHeight="1">
      <c r="A4961" t="inlineStr">
        <is>
          <t>A 24530-2022</t>
        </is>
      </c>
      <c r="B4961" s="1" t="n">
        <v>44726</v>
      </c>
      <c r="C4961" s="1" t="n">
        <v>45225</v>
      </c>
      <c r="D4961" t="inlineStr">
        <is>
          <t>JÄMTLANDS LÄN</t>
        </is>
      </c>
      <c r="E4961" t="inlineStr">
        <is>
          <t>HÄRJEDALEN</t>
        </is>
      </c>
      <c r="F4961" t="inlineStr">
        <is>
          <t>SCA</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24487-2022</t>
        </is>
      </c>
      <c r="B4962" s="1" t="n">
        <v>44726</v>
      </c>
      <c r="C4962" s="1" t="n">
        <v>45225</v>
      </c>
      <c r="D4962" t="inlineStr">
        <is>
          <t>JÄMTLANDS LÄN</t>
        </is>
      </c>
      <c r="E4962" t="inlineStr">
        <is>
          <t>STRÖMSUND</t>
        </is>
      </c>
      <c r="G4962" t="n">
        <v>11.3</v>
      </c>
      <c r="H4962" t="n">
        <v>0</v>
      </c>
      <c r="I4962" t="n">
        <v>0</v>
      </c>
      <c r="J4962" t="n">
        <v>0</v>
      </c>
      <c r="K4962" t="n">
        <v>0</v>
      </c>
      <c r="L4962" t="n">
        <v>0</v>
      </c>
      <c r="M4962" t="n">
        <v>0</v>
      </c>
      <c r="N4962" t="n">
        <v>0</v>
      </c>
      <c r="O4962" t="n">
        <v>0</v>
      </c>
      <c r="P4962" t="n">
        <v>0</v>
      </c>
      <c r="Q4962" t="n">
        <v>0</v>
      </c>
      <c r="R4962" s="2" t="inlineStr"/>
    </row>
    <row r="4963" ht="15" customHeight="1">
      <c r="A4963" t="inlineStr">
        <is>
          <t>A 24508-2022</t>
        </is>
      </c>
      <c r="B4963" s="1" t="n">
        <v>44726</v>
      </c>
      <c r="C4963" s="1" t="n">
        <v>45225</v>
      </c>
      <c r="D4963" t="inlineStr">
        <is>
          <t>JÄMTLANDS LÄN</t>
        </is>
      </c>
      <c r="E4963" t="inlineStr">
        <is>
          <t>STRÖMSUND</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24426-2022</t>
        </is>
      </c>
      <c r="B4964" s="1" t="n">
        <v>44726</v>
      </c>
      <c r="C4964" s="1" t="n">
        <v>45225</v>
      </c>
      <c r="D4964" t="inlineStr">
        <is>
          <t>JÄMTLANDS LÄN</t>
        </is>
      </c>
      <c r="E4964" t="inlineStr">
        <is>
          <t>HÄRJEDALEN</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24531-2022</t>
        </is>
      </c>
      <c r="B4965" s="1" t="n">
        <v>44726</v>
      </c>
      <c r="C4965" s="1" t="n">
        <v>45225</v>
      </c>
      <c r="D4965" t="inlineStr">
        <is>
          <t>JÄMTLANDS LÄN</t>
        </is>
      </c>
      <c r="E4965" t="inlineStr">
        <is>
          <t>BRÄCKE</t>
        </is>
      </c>
      <c r="F4965" t="inlineStr">
        <is>
          <t>SCA</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24539-2022</t>
        </is>
      </c>
      <c r="B4966" s="1" t="n">
        <v>44727</v>
      </c>
      <c r="C4966" s="1" t="n">
        <v>45225</v>
      </c>
      <c r="D4966" t="inlineStr">
        <is>
          <t>JÄMTLANDS LÄN</t>
        </is>
      </c>
      <c r="E4966" t="inlineStr">
        <is>
          <t>ÅRE</t>
        </is>
      </c>
      <c r="G4966" t="n">
        <v>0.3</v>
      </c>
      <c r="H4966" t="n">
        <v>0</v>
      </c>
      <c r="I4966" t="n">
        <v>0</v>
      </c>
      <c r="J4966" t="n">
        <v>0</v>
      </c>
      <c r="K4966" t="n">
        <v>0</v>
      </c>
      <c r="L4966" t="n">
        <v>0</v>
      </c>
      <c r="M4966" t="n">
        <v>0</v>
      </c>
      <c r="N4966" t="n">
        <v>0</v>
      </c>
      <c r="O4966" t="n">
        <v>0</v>
      </c>
      <c r="P4966" t="n">
        <v>0</v>
      </c>
      <c r="Q4966" t="n">
        <v>0</v>
      </c>
      <c r="R4966" s="2" t="inlineStr"/>
    </row>
    <row r="4967" ht="15" customHeight="1">
      <c r="A4967" t="inlineStr">
        <is>
          <t>A 24692-2022</t>
        </is>
      </c>
      <c r="B4967" s="1" t="n">
        <v>44727</v>
      </c>
      <c r="C4967" s="1" t="n">
        <v>45225</v>
      </c>
      <c r="D4967" t="inlineStr">
        <is>
          <t>JÄMTLANDS LÄN</t>
        </is>
      </c>
      <c r="E4967" t="inlineStr">
        <is>
          <t>KROKOM</t>
        </is>
      </c>
      <c r="G4967" t="n">
        <v>5.5</v>
      </c>
      <c r="H4967" t="n">
        <v>0</v>
      </c>
      <c r="I4967" t="n">
        <v>0</v>
      </c>
      <c r="J4967" t="n">
        <v>0</v>
      </c>
      <c r="K4967" t="n">
        <v>0</v>
      </c>
      <c r="L4967" t="n">
        <v>0</v>
      </c>
      <c r="M4967" t="n">
        <v>0</v>
      </c>
      <c r="N4967" t="n">
        <v>0</v>
      </c>
      <c r="O4967" t="n">
        <v>0</v>
      </c>
      <c r="P4967" t="n">
        <v>0</v>
      </c>
      <c r="Q4967" t="n">
        <v>0</v>
      </c>
      <c r="R4967" s="2" t="inlineStr"/>
    </row>
    <row r="4968" ht="15" customHeight="1">
      <c r="A4968" t="inlineStr">
        <is>
          <t>A 24717-2022</t>
        </is>
      </c>
      <c r="B4968" s="1" t="n">
        <v>44727</v>
      </c>
      <c r="C4968" s="1" t="n">
        <v>45225</v>
      </c>
      <c r="D4968" t="inlineStr">
        <is>
          <t>JÄMTLANDS LÄN</t>
        </is>
      </c>
      <c r="E4968" t="inlineStr">
        <is>
          <t>BRÄCKE</t>
        </is>
      </c>
      <c r="F4968" t="inlineStr">
        <is>
          <t>SCA</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24728-2022</t>
        </is>
      </c>
      <c r="B4969" s="1" t="n">
        <v>44727</v>
      </c>
      <c r="C4969" s="1" t="n">
        <v>45225</v>
      </c>
      <c r="D4969" t="inlineStr">
        <is>
          <t>JÄMTLANDS LÄN</t>
        </is>
      </c>
      <c r="E4969" t="inlineStr">
        <is>
          <t>STRÖMSUND</t>
        </is>
      </c>
      <c r="F4969" t="inlineStr">
        <is>
          <t>SCA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24612-2022</t>
        </is>
      </c>
      <c r="B4970" s="1" t="n">
        <v>44727</v>
      </c>
      <c r="C4970" s="1" t="n">
        <v>45225</v>
      </c>
      <c r="D4970" t="inlineStr">
        <is>
          <t>JÄMTLANDS LÄN</t>
        </is>
      </c>
      <c r="E4970" t="inlineStr">
        <is>
          <t>KROKOM</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24688-2022</t>
        </is>
      </c>
      <c r="B4971" s="1" t="n">
        <v>44727</v>
      </c>
      <c r="C4971" s="1" t="n">
        <v>45225</v>
      </c>
      <c r="D4971" t="inlineStr">
        <is>
          <t>JÄMTLANDS LÄN</t>
        </is>
      </c>
      <c r="E4971" t="inlineStr">
        <is>
          <t>KROKOM</t>
        </is>
      </c>
      <c r="G4971" t="n">
        <v>12.9</v>
      </c>
      <c r="H4971" t="n">
        <v>0</v>
      </c>
      <c r="I4971" t="n">
        <v>0</v>
      </c>
      <c r="J4971" t="n">
        <v>0</v>
      </c>
      <c r="K4971" t="n">
        <v>0</v>
      </c>
      <c r="L4971" t="n">
        <v>0</v>
      </c>
      <c r="M4971" t="n">
        <v>0</v>
      </c>
      <c r="N4971" t="n">
        <v>0</v>
      </c>
      <c r="O4971" t="n">
        <v>0</v>
      </c>
      <c r="P4971" t="n">
        <v>0</v>
      </c>
      <c r="Q4971" t="n">
        <v>0</v>
      </c>
      <c r="R4971" s="2" t="inlineStr"/>
    </row>
    <row r="4972" ht="15" customHeight="1">
      <c r="A4972" t="inlineStr">
        <is>
          <t>A 24741-2022</t>
        </is>
      </c>
      <c r="B4972" s="1" t="n">
        <v>44727</v>
      </c>
      <c r="C4972" s="1" t="n">
        <v>45225</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24661-2022</t>
        </is>
      </c>
      <c r="B4973" s="1" t="n">
        <v>44727</v>
      </c>
      <c r="C4973" s="1" t="n">
        <v>45225</v>
      </c>
      <c r="D4973" t="inlineStr">
        <is>
          <t>JÄMTLANDS LÄN</t>
        </is>
      </c>
      <c r="E4973" t="inlineStr">
        <is>
          <t>BERG</t>
        </is>
      </c>
      <c r="G4973" t="n">
        <v>7.6</v>
      </c>
      <c r="H4973" t="n">
        <v>0</v>
      </c>
      <c r="I4973" t="n">
        <v>0</v>
      </c>
      <c r="J4973" t="n">
        <v>0</v>
      </c>
      <c r="K4973" t="n">
        <v>0</v>
      </c>
      <c r="L4973" t="n">
        <v>0</v>
      </c>
      <c r="M4973" t="n">
        <v>0</v>
      </c>
      <c r="N4973" t="n">
        <v>0</v>
      </c>
      <c r="O4973" t="n">
        <v>0</v>
      </c>
      <c r="P4973" t="n">
        <v>0</v>
      </c>
      <c r="Q4973" t="n">
        <v>0</v>
      </c>
      <c r="R4973" s="2" t="inlineStr"/>
    </row>
    <row r="4974" ht="15" customHeight="1">
      <c r="A4974" t="inlineStr">
        <is>
          <t>A 24726-2022</t>
        </is>
      </c>
      <c r="B4974" s="1" t="n">
        <v>44727</v>
      </c>
      <c r="C4974" s="1" t="n">
        <v>45225</v>
      </c>
      <c r="D4974" t="inlineStr">
        <is>
          <t>JÄMTLANDS LÄN</t>
        </is>
      </c>
      <c r="E4974" t="inlineStr">
        <is>
          <t>BRÄCKE</t>
        </is>
      </c>
      <c r="F4974" t="inlineStr">
        <is>
          <t>SCA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24792-2022</t>
        </is>
      </c>
      <c r="B4975" s="1" t="n">
        <v>44728</v>
      </c>
      <c r="C4975" s="1" t="n">
        <v>45225</v>
      </c>
      <c r="D4975" t="inlineStr">
        <is>
          <t>JÄMTLANDS LÄN</t>
        </is>
      </c>
      <c r="E4975" t="inlineStr">
        <is>
          <t>HÄRJEDALEN</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24928-2022</t>
        </is>
      </c>
      <c r="B4976" s="1" t="n">
        <v>44728</v>
      </c>
      <c r="C4976" s="1" t="n">
        <v>45225</v>
      </c>
      <c r="D4976" t="inlineStr">
        <is>
          <t>JÄMTLANDS LÄN</t>
        </is>
      </c>
      <c r="E4976" t="inlineStr">
        <is>
          <t>STRÖMSUND</t>
        </is>
      </c>
      <c r="F4976" t="inlineStr">
        <is>
          <t>Kyrkan</t>
        </is>
      </c>
      <c r="G4976" t="n">
        <v>11.1</v>
      </c>
      <c r="H4976" t="n">
        <v>0</v>
      </c>
      <c r="I4976" t="n">
        <v>0</v>
      </c>
      <c r="J4976" t="n">
        <v>0</v>
      </c>
      <c r="K4976" t="n">
        <v>0</v>
      </c>
      <c r="L4976" t="n">
        <v>0</v>
      </c>
      <c r="M4976" t="n">
        <v>0</v>
      </c>
      <c r="N4976" t="n">
        <v>0</v>
      </c>
      <c r="O4976" t="n">
        <v>0</v>
      </c>
      <c r="P4976" t="n">
        <v>0</v>
      </c>
      <c r="Q4976" t="n">
        <v>0</v>
      </c>
      <c r="R4976" s="2" t="inlineStr"/>
    </row>
    <row r="4977" ht="15" customHeight="1">
      <c r="A4977" t="inlineStr">
        <is>
          <t>A 24918-2022</t>
        </is>
      </c>
      <c r="B4977" s="1" t="n">
        <v>44728</v>
      </c>
      <c r="C4977" s="1" t="n">
        <v>45225</v>
      </c>
      <c r="D4977" t="inlineStr">
        <is>
          <t>JÄMTLANDS LÄN</t>
        </is>
      </c>
      <c r="E4977" t="inlineStr">
        <is>
          <t>STRÖMSUND</t>
        </is>
      </c>
      <c r="F4977" t="inlineStr">
        <is>
          <t>Kyrkan</t>
        </is>
      </c>
      <c r="G4977" t="n">
        <v>2.2</v>
      </c>
      <c r="H4977" t="n">
        <v>0</v>
      </c>
      <c r="I4977" t="n">
        <v>0</v>
      </c>
      <c r="J4977" t="n">
        <v>0</v>
      </c>
      <c r="K4977" t="n">
        <v>0</v>
      </c>
      <c r="L4977" t="n">
        <v>0</v>
      </c>
      <c r="M4977" t="n">
        <v>0</v>
      </c>
      <c r="N4977" t="n">
        <v>0</v>
      </c>
      <c r="O4977" t="n">
        <v>0</v>
      </c>
      <c r="P4977" t="n">
        <v>0</v>
      </c>
      <c r="Q4977" t="n">
        <v>0</v>
      </c>
      <c r="R4977" s="2" t="inlineStr"/>
    </row>
    <row r="4978" ht="15" customHeight="1">
      <c r="A4978" t="inlineStr">
        <is>
          <t>A 24834-2022</t>
        </is>
      </c>
      <c r="B4978" s="1" t="n">
        <v>44728</v>
      </c>
      <c r="C4978" s="1" t="n">
        <v>45225</v>
      </c>
      <c r="D4978" t="inlineStr">
        <is>
          <t>JÄMTLANDS LÄN</t>
        </is>
      </c>
      <c r="E4978" t="inlineStr">
        <is>
          <t>HÄRJEDALEN</t>
        </is>
      </c>
      <c r="F4978" t="inlineStr">
        <is>
          <t>Bergvik skog väst AB</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24965-2022</t>
        </is>
      </c>
      <c r="B4979" s="1" t="n">
        <v>44728</v>
      </c>
      <c r="C4979" s="1" t="n">
        <v>45225</v>
      </c>
      <c r="D4979" t="inlineStr">
        <is>
          <t>JÄMTLANDS LÄN</t>
        </is>
      </c>
      <c r="E4979" t="inlineStr">
        <is>
          <t>STRÖMSUND</t>
        </is>
      </c>
      <c r="G4979" t="n">
        <v>20.5</v>
      </c>
      <c r="H4979" t="n">
        <v>0</v>
      </c>
      <c r="I4979" t="n">
        <v>0</v>
      </c>
      <c r="J4979" t="n">
        <v>0</v>
      </c>
      <c r="K4979" t="n">
        <v>0</v>
      </c>
      <c r="L4979" t="n">
        <v>0</v>
      </c>
      <c r="M4979" t="n">
        <v>0</v>
      </c>
      <c r="N4979" t="n">
        <v>0</v>
      </c>
      <c r="O4979" t="n">
        <v>0</v>
      </c>
      <c r="P4979" t="n">
        <v>0</v>
      </c>
      <c r="Q4979" t="n">
        <v>0</v>
      </c>
      <c r="R4979" s="2" t="inlineStr"/>
    </row>
    <row r="4980" ht="15" customHeight="1">
      <c r="A4980" t="inlineStr">
        <is>
          <t>A 25021-2022</t>
        </is>
      </c>
      <c r="B4980" s="1" t="n">
        <v>44728</v>
      </c>
      <c r="C4980" s="1" t="n">
        <v>45225</v>
      </c>
      <c r="D4980" t="inlineStr">
        <is>
          <t>JÄMTLANDS LÄN</t>
        </is>
      </c>
      <c r="E4980" t="inlineStr">
        <is>
          <t>STRÖMSUND</t>
        </is>
      </c>
      <c r="F4980" t="inlineStr">
        <is>
          <t>SCA</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25018-2022</t>
        </is>
      </c>
      <c r="B4981" s="1" t="n">
        <v>44728</v>
      </c>
      <c r="C4981" s="1" t="n">
        <v>45225</v>
      </c>
      <c r="D4981" t="inlineStr">
        <is>
          <t>JÄMTLANDS LÄN</t>
        </is>
      </c>
      <c r="E4981" t="inlineStr">
        <is>
          <t>STRÖMSUND</t>
        </is>
      </c>
      <c r="F4981" t="inlineStr">
        <is>
          <t>SCA</t>
        </is>
      </c>
      <c r="G4981" t="n">
        <v>8.4</v>
      </c>
      <c r="H4981" t="n">
        <v>0</v>
      </c>
      <c r="I4981" t="n">
        <v>0</v>
      </c>
      <c r="J4981" t="n">
        <v>0</v>
      </c>
      <c r="K4981" t="n">
        <v>0</v>
      </c>
      <c r="L4981" t="n">
        <v>0</v>
      </c>
      <c r="M4981" t="n">
        <v>0</v>
      </c>
      <c r="N4981" t="n">
        <v>0</v>
      </c>
      <c r="O4981" t="n">
        <v>0</v>
      </c>
      <c r="P4981" t="n">
        <v>0</v>
      </c>
      <c r="Q4981" t="n">
        <v>0</v>
      </c>
      <c r="R4981" s="2" t="inlineStr"/>
    </row>
    <row r="4982" ht="15" customHeight="1">
      <c r="A4982" t="inlineStr">
        <is>
          <t>A 25085-2022</t>
        </is>
      </c>
      <c r="B4982" s="1" t="n">
        <v>44729</v>
      </c>
      <c r="C4982" s="1" t="n">
        <v>45225</v>
      </c>
      <c r="D4982" t="inlineStr">
        <is>
          <t>JÄMTLANDS LÄN</t>
        </is>
      </c>
      <c r="E4982" t="inlineStr">
        <is>
          <t>STRÖMSUND</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25177-2022</t>
        </is>
      </c>
      <c r="B4983" s="1" t="n">
        <v>44729</v>
      </c>
      <c r="C4983" s="1" t="n">
        <v>45225</v>
      </c>
      <c r="D4983" t="inlineStr">
        <is>
          <t>JÄMTLANDS LÄN</t>
        </is>
      </c>
      <c r="E4983" t="inlineStr">
        <is>
          <t>BRÄCKE</t>
        </is>
      </c>
      <c r="F4983" t="inlineStr">
        <is>
          <t>Övriga Aktiebolag</t>
        </is>
      </c>
      <c r="G4983" t="n">
        <v>22.1</v>
      </c>
      <c r="H4983" t="n">
        <v>0</v>
      </c>
      <c r="I4983" t="n">
        <v>0</v>
      </c>
      <c r="J4983" t="n">
        <v>0</v>
      </c>
      <c r="K4983" t="n">
        <v>0</v>
      </c>
      <c r="L4983" t="n">
        <v>0</v>
      </c>
      <c r="M4983" t="n">
        <v>0</v>
      </c>
      <c r="N4983" t="n">
        <v>0</v>
      </c>
      <c r="O4983" t="n">
        <v>0</v>
      </c>
      <c r="P4983" t="n">
        <v>0</v>
      </c>
      <c r="Q4983" t="n">
        <v>0</v>
      </c>
      <c r="R4983" s="2" t="inlineStr"/>
    </row>
    <row r="4984" ht="15" customHeight="1">
      <c r="A4984" t="inlineStr">
        <is>
          <t>A 25266-2022</t>
        </is>
      </c>
      <c r="B4984" s="1" t="n">
        <v>44729</v>
      </c>
      <c r="C4984" s="1" t="n">
        <v>45225</v>
      </c>
      <c r="D4984" t="inlineStr">
        <is>
          <t>JÄMTLANDS LÄN</t>
        </is>
      </c>
      <c r="E4984" t="inlineStr">
        <is>
          <t>BERG</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25122-2022</t>
        </is>
      </c>
      <c r="B4985" s="1" t="n">
        <v>44729</v>
      </c>
      <c r="C4985" s="1" t="n">
        <v>45225</v>
      </c>
      <c r="D4985" t="inlineStr">
        <is>
          <t>JÄMTLANDS LÄN</t>
        </is>
      </c>
      <c r="E4985" t="inlineStr">
        <is>
          <t>ÅRE</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25248-2022</t>
        </is>
      </c>
      <c r="B4986" s="1" t="n">
        <v>44729</v>
      </c>
      <c r="C4986" s="1" t="n">
        <v>45225</v>
      </c>
      <c r="D4986" t="inlineStr">
        <is>
          <t>JÄMTLANDS LÄN</t>
        </is>
      </c>
      <c r="E4986" t="inlineStr">
        <is>
          <t>ÅRE</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25371-2022</t>
        </is>
      </c>
      <c r="B4987" s="1" t="n">
        <v>44732</v>
      </c>
      <c r="C4987" s="1" t="n">
        <v>45225</v>
      </c>
      <c r="D4987" t="inlineStr">
        <is>
          <t>JÄMTLANDS LÄN</t>
        </is>
      </c>
      <c r="E4987" t="inlineStr">
        <is>
          <t>HÄRJEDALEN</t>
        </is>
      </c>
      <c r="F4987" t="inlineStr">
        <is>
          <t>Kyrkan</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25433-2022</t>
        </is>
      </c>
      <c r="B4988" s="1" t="n">
        <v>44732</v>
      </c>
      <c r="C4988" s="1" t="n">
        <v>45225</v>
      </c>
      <c r="D4988" t="inlineStr">
        <is>
          <t>JÄMTLANDS LÄN</t>
        </is>
      </c>
      <c r="E4988" t="inlineStr">
        <is>
          <t>RAGUNDA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25662-2022</t>
        </is>
      </c>
      <c r="B4989" s="1" t="n">
        <v>44732</v>
      </c>
      <c r="C4989" s="1" t="n">
        <v>45225</v>
      </c>
      <c r="D4989" t="inlineStr">
        <is>
          <t>JÄMTLANDS LÄN</t>
        </is>
      </c>
      <c r="E4989" t="inlineStr">
        <is>
          <t>STRÖMSUND</t>
        </is>
      </c>
      <c r="F4989" t="inlineStr">
        <is>
          <t>SCA</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25468-2022</t>
        </is>
      </c>
      <c r="B4990" s="1" t="n">
        <v>44732</v>
      </c>
      <c r="C4990" s="1" t="n">
        <v>45225</v>
      </c>
      <c r="D4990" t="inlineStr">
        <is>
          <t>JÄMTLANDS LÄN</t>
        </is>
      </c>
      <c r="E4990" t="inlineStr">
        <is>
          <t>HÄRJEDALEN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25656-2022</t>
        </is>
      </c>
      <c r="B4991" s="1" t="n">
        <v>44732</v>
      </c>
      <c r="C4991" s="1" t="n">
        <v>45225</v>
      </c>
      <c r="D4991" t="inlineStr">
        <is>
          <t>JÄMTLANDS LÄN</t>
        </is>
      </c>
      <c r="E4991" t="inlineStr">
        <is>
          <t>BERG</t>
        </is>
      </c>
      <c r="F4991" t="inlineStr">
        <is>
          <t>SCA</t>
        </is>
      </c>
      <c r="G4991" t="n">
        <v>5.9</v>
      </c>
      <c r="H4991" t="n">
        <v>0</v>
      </c>
      <c r="I4991" t="n">
        <v>0</v>
      </c>
      <c r="J4991" t="n">
        <v>0</v>
      </c>
      <c r="K4991" t="n">
        <v>0</v>
      </c>
      <c r="L4991" t="n">
        <v>0</v>
      </c>
      <c r="M4991" t="n">
        <v>0</v>
      </c>
      <c r="N4991" t="n">
        <v>0</v>
      </c>
      <c r="O4991" t="n">
        <v>0</v>
      </c>
      <c r="P4991" t="n">
        <v>0</v>
      </c>
      <c r="Q4991" t="n">
        <v>0</v>
      </c>
      <c r="R4991" s="2" t="inlineStr"/>
    </row>
    <row r="4992" ht="15" customHeight="1">
      <c r="A4992" t="inlineStr">
        <is>
          <t>A 25428-2022</t>
        </is>
      </c>
      <c r="B4992" s="1" t="n">
        <v>44732</v>
      </c>
      <c r="C4992" s="1" t="n">
        <v>45225</v>
      </c>
      <c r="D4992" t="inlineStr">
        <is>
          <t>JÄMTLANDS LÄN</t>
        </is>
      </c>
      <c r="E4992" t="inlineStr">
        <is>
          <t>KROKOM</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25375-2022</t>
        </is>
      </c>
      <c r="B4993" s="1" t="n">
        <v>44732</v>
      </c>
      <c r="C4993" s="1" t="n">
        <v>45225</v>
      </c>
      <c r="D4993" t="inlineStr">
        <is>
          <t>JÄMTLANDS LÄN</t>
        </is>
      </c>
      <c r="E4993" t="inlineStr">
        <is>
          <t>HÄRJEDALEN</t>
        </is>
      </c>
      <c r="F4993" t="inlineStr">
        <is>
          <t>Bergvik skog väst AB</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25421-2022</t>
        </is>
      </c>
      <c r="B4994" s="1" t="n">
        <v>44732</v>
      </c>
      <c r="C4994" s="1" t="n">
        <v>45225</v>
      </c>
      <c r="D4994" t="inlineStr">
        <is>
          <t>JÄMTLANDS LÄN</t>
        </is>
      </c>
      <c r="E4994" t="inlineStr">
        <is>
          <t>KROKOM</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25500-2022</t>
        </is>
      </c>
      <c r="B4995" s="1" t="n">
        <v>44732</v>
      </c>
      <c r="C4995" s="1" t="n">
        <v>45225</v>
      </c>
      <c r="D4995" t="inlineStr">
        <is>
          <t>JÄMTLANDS LÄN</t>
        </is>
      </c>
      <c r="E4995" t="inlineStr">
        <is>
          <t>HÄRJEDALEN</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25780-2022</t>
        </is>
      </c>
      <c r="B4996" s="1" t="n">
        <v>44733</v>
      </c>
      <c r="C4996" s="1" t="n">
        <v>45225</v>
      </c>
      <c r="D4996" t="inlineStr">
        <is>
          <t>JÄMTLANDS LÄN</t>
        </is>
      </c>
      <c r="E4996" t="inlineStr">
        <is>
          <t>HÄRJEDALEN</t>
        </is>
      </c>
      <c r="F4996" t="inlineStr">
        <is>
          <t>Kyrkan</t>
        </is>
      </c>
      <c r="G4996" t="n">
        <v>7.7</v>
      </c>
      <c r="H4996" t="n">
        <v>0</v>
      </c>
      <c r="I4996" t="n">
        <v>0</v>
      </c>
      <c r="J4996" t="n">
        <v>0</v>
      </c>
      <c r="K4996" t="n">
        <v>0</v>
      </c>
      <c r="L4996" t="n">
        <v>0</v>
      </c>
      <c r="M4996" t="n">
        <v>0</v>
      </c>
      <c r="N4996" t="n">
        <v>0</v>
      </c>
      <c r="O4996" t="n">
        <v>0</v>
      </c>
      <c r="P4996" t="n">
        <v>0</v>
      </c>
      <c r="Q4996" t="n">
        <v>0</v>
      </c>
      <c r="R4996" s="2" t="inlineStr"/>
    </row>
    <row r="4997" ht="15" customHeight="1">
      <c r="A4997" t="inlineStr">
        <is>
          <t>A 25795-2022</t>
        </is>
      </c>
      <c r="B4997" s="1" t="n">
        <v>44733</v>
      </c>
      <c r="C4997" s="1" t="n">
        <v>45225</v>
      </c>
      <c r="D4997" t="inlineStr">
        <is>
          <t>JÄMTLANDS LÄN</t>
        </is>
      </c>
      <c r="E4997" t="inlineStr">
        <is>
          <t>BERG</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25843-2022</t>
        </is>
      </c>
      <c r="B4998" s="1" t="n">
        <v>44733</v>
      </c>
      <c r="C4998" s="1" t="n">
        <v>45225</v>
      </c>
      <c r="D4998" t="inlineStr">
        <is>
          <t>JÄMTLANDS LÄN</t>
        </is>
      </c>
      <c r="E4998" t="inlineStr">
        <is>
          <t>STRÖMSUND</t>
        </is>
      </c>
      <c r="F4998" t="inlineStr">
        <is>
          <t>Kyrkan</t>
        </is>
      </c>
      <c r="G4998" t="n">
        <v>12.2</v>
      </c>
      <c r="H4998" t="n">
        <v>0</v>
      </c>
      <c r="I4998" t="n">
        <v>0</v>
      </c>
      <c r="J4998" t="n">
        <v>0</v>
      </c>
      <c r="K4998" t="n">
        <v>0</v>
      </c>
      <c r="L4998" t="n">
        <v>0</v>
      </c>
      <c r="M4998" t="n">
        <v>0</v>
      </c>
      <c r="N4998" t="n">
        <v>0</v>
      </c>
      <c r="O4998" t="n">
        <v>0</v>
      </c>
      <c r="P4998" t="n">
        <v>0</v>
      </c>
      <c r="Q4998" t="n">
        <v>0</v>
      </c>
      <c r="R4998" s="2" t="inlineStr"/>
    </row>
    <row r="4999" ht="15" customHeight="1">
      <c r="A4999" t="inlineStr">
        <is>
          <t>A 25883-2022</t>
        </is>
      </c>
      <c r="B4999" s="1" t="n">
        <v>44733</v>
      </c>
      <c r="C4999" s="1" t="n">
        <v>45225</v>
      </c>
      <c r="D4999" t="inlineStr">
        <is>
          <t>JÄMTLANDS LÄN</t>
        </is>
      </c>
      <c r="E4999" t="inlineStr">
        <is>
          <t>BRÄCKE</t>
        </is>
      </c>
      <c r="F4999" t="inlineStr">
        <is>
          <t>Övriga Aktiebolag</t>
        </is>
      </c>
      <c r="G4999" t="n">
        <v>23.4</v>
      </c>
      <c r="H4999" t="n">
        <v>0</v>
      </c>
      <c r="I4999" t="n">
        <v>0</v>
      </c>
      <c r="J4999" t="n">
        <v>0</v>
      </c>
      <c r="K4999" t="n">
        <v>0</v>
      </c>
      <c r="L4999" t="n">
        <v>0</v>
      </c>
      <c r="M4999" t="n">
        <v>0</v>
      </c>
      <c r="N4999" t="n">
        <v>0</v>
      </c>
      <c r="O4999" t="n">
        <v>0</v>
      </c>
      <c r="P4999" t="n">
        <v>0</v>
      </c>
      <c r="Q4999" t="n">
        <v>0</v>
      </c>
      <c r="R4999" s="2" t="inlineStr"/>
    </row>
    <row r="5000" ht="15" customHeight="1">
      <c r="A5000" t="inlineStr">
        <is>
          <t>A 25725-2022</t>
        </is>
      </c>
      <c r="B5000" s="1" t="n">
        <v>44733</v>
      </c>
      <c r="C5000" s="1" t="n">
        <v>45225</v>
      </c>
      <c r="D5000" t="inlineStr">
        <is>
          <t>JÄMTLANDS LÄN</t>
        </is>
      </c>
      <c r="E5000" t="inlineStr">
        <is>
          <t>HÄRJEDALEN</t>
        </is>
      </c>
      <c r="F5000" t="inlineStr">
        <is>
          <t>Kyrkan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26116-2022</t>
        </is>
      </c>
      <c r="B5001" s="1" t="n">
        <v>44734</v>
      </c>
      <c r="C5001" s="1" t="n">
        <v>45225</v>
      </c>
      <c r="D5001" t="inlineStr">
        <is>
          <t>JÄMTLANDS LÄN</t>
        </is>
      </c>
      <c r="E5001" t="inlineStr">
        <is>
          <t>STRÖMSUND</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26138-2022</t>
        </is>
      </c>
      <c r="B5002" s="1" t="n">
        <v>44734</v>
      </c>
      <c r="C5002" s="1" t="n">
        <v>45225</v>
      </c>
      <c r="D5002" t="inlineStr">
        <is>
          <t>JÄMTLANDS LÄN</t>
        </is>
      </c>
      <c r="E5002" t="inlineStr">
        <is>
          <t>BRÄCKE</t>
        </is>
      </c>
      <c r="F5002" t="inlineStr">
        <is>
          <t>SCA</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25962-2022</t>
        </is>
      </c>
      <c r="B5003" s="1" t="n">
        <v>44734</v>
      </c>
      <c r="C5003" s="1" t="n">
        <v>45225</v>
      </c>
      <c r="D5003" t="inlineStr">
        <is>
          <t>JÄMTLANDS LÄN</t>
        </is>
      </c>
      <c r="E5003" t="inlineStr">
        <is>
          <t>RAGUNDA</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26020-2022</t>
        </is>
      </c>
      <c r="B5004" s="1" t="n">
        <v>44734</v>
      </c>
      <c r="C5004" s="1" t="n">
        <v>45225</v>
      </c>
      <c r="D5004" t="inlineStr">
        <is>
          <t>JÄMTLANDS LÄN</t>
        </is>
      </c>
      <c r="E5004" t="inlineStr">
        <is>
          <t>ÖSTERSUND</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26132-2022</t>
        </is>
      </c>
      <c r="B5005" s="1" t="n">
        <v>44734</v>
      </c>
      <c r="C5005" s="1" t="n">
        <v>45225</v>
      </c>
      <c r="D5005" t="inlineStr">
        <is>
          <t>JÄMTLANDS LÄN</t>
        </is>
      </c>
      <c r="E5005" t="inlineStr">
        <is>
          <t>STRÖMSUND</t>
        </is>
      </c>
      <c r="F5005" t="inlineStr">
        <is>
          <t>SCA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25986-2022</t>
        </is>
      </c>
      <c r="B5006" s="1" t="n">
        <v>44734</v>
      </c>
      <c r="C5006" s="1" t="n">
        <v>45225</v>
      </c>
      <c r="D5006" t="inlineStr">
        <is>
          <t>JÄMTLANDS LÄN</t>
        </is>
      </c>
      <c r="E5006" t="inlineStr">
        <is>
          <t>ÖSTERSUND</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26127-2022</t>
        </is>
      </c>
      <c r="B5007" s="1" t="n">
        <v>44734</v>
      </c>
      <c r="C5007" s="1" t="n">
        <v>45225</v>
      </c>
      <c r="D5007" t="inlineStr">
        <is>
          <t>JÄMTLANDS LÄN</t>
        </is>
      </c>
      <c r="E5007" t="inlineStr">
        <is>
          <t>RAGUNDA</t>
        </is>
      </c>
      <c r="F5007" t="inlineStr">
        <is>
          <t>SCA</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26139-2022</t>
        </is>
      </c>
      <c r="B5008" s="1" t="n">
        <v>44734</v>
      </c>
      <c r="C5008" s="1" t="n">
        <v>45225</v>
      </c>
      <c r="D5008" t="inlineStr">
        <is>
          <t>JÄMTLANDS LÄN</t>
        </is>
      </c>
      <c r="E5008" t="inlineStr">
        <is>
          <t>BRÄCKE</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26404-2022</t>
        </is>
      </c>
      <c r="B5009" s="1" t="n">
        <v>44735</v>
      </c>
      <c r="C5009" s="1" t="n">
        <v>45225</v>
      </c>
      <c r="D5009" t="inlineStr">
        <is>
          <t>JÄMTLANDS LÄN</t>
        </is>
      </c>
      <c r="E5009" t="inlineStr">
        <is>
          <t>BERG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26321-2022</t>
        </is>
      </c>
      <c r="B5010" s="1" t="n">
        <v>44735</v>
      </c>
      <c r="C5010" s="1" t="n">
        <v>45225</v>
      </c>
      <c r="D5010" t="inlineStr">
        <is>
          <t>JÄMTLANDS LÄN</t>
        </is>
      </c>
      <c r="E5010" t="inlineStr">
        <is>
          <t>ÖSTERSUND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26405-2022</t>
        </is>
      </c>
      <c r="B5011" s="1" t="n">
        <v>44735</v>
      </c>
      <c r="C5011" s="1" t="n">
        <v>45225</v>
      </c>
      <c r="D5011" t="inlineStr">
        <is>
          <t>JÄMTLANDS LÄN</t>
        </is>
      </c>
      <c r="E5011" t="inlineStr">
        <is>
          <t>BERG</t>
        </is>
      </c>
      <c r="F5011" t="inlineStr">
        <is>
          <t>SCA</t>
        </is>
      </c>
      <c r="G5011" t="n">
        <v>7.2</v>
      </c>
      <c r="H5011" t="n">
        <v>0</v>
      </c>
      <c r="I5011" t="n">
        <v>0</v>
      </c>
      <c r="J5011" t="n">
        <v>0</v>
      </c>
      <c r="K5011" t="n">
        <v>0</v>
      </c>
      <c r="L5011" t="n">
        <v>0</v>
      </c>
      <c r="M5011" t="n">
        <v>0</v>
      </c>
      <c r="N5011" t="n">
        <v>0</v>
      </c>
      <c r="O5011" t="n">
        <v>0</v>
      </c>
      <c r="P5011" t="n">
        <v>0</v>
      </c>
      <c r="Q5011" t="n">
        <v>0</v>
      </c>
      <c r="R5011" s="2" t="inlineStr"/>
    </row>
    <row r="5012" ht="15" customHeight="1">
      <c r="A5012" t="inlineStr">
        <is>
          <t>A 26445-2022</t>
        </is>
      </c>
      <c r="B5012" s="1" t="n">
        <v>44738</v>
      </c>
      <c r="C5012" s="1" t="n">
        <v>45225</v>
      </c>
      <c r="D5012" t="inlineStr">
        <is>
          <t>JÄMTLANDS LÄN</t>
        </is>
      </c>
      <c r="E5012" t="inlineStr">
        <is>
          <t>BRÄCKE</t>
        </is>
      </c>
      <c r="F5012" t="inlineStr">
        <is>
          <t>SCA</t>
        </is>
      </c>
      <c r="G5012" t="n">
        <v>62.5</v>
      </c>
      <c r="H5012" t="n">
        <v>0</v>
      </c>
      <c r="I5012" t="n">
        <v>0</v>
      </c>
      <c r="J5012" t="n">
        <v>0</v>
      </c>
      <c r="K5012" t="n">
        <v>0</v>
      </c>
      <c r="L5012" t="n">
        <v>0</v>
      </c>
      <c r="M5012" t="n">
        <v>0</v>
      </c>
      <c r="N5012" t="n">
        <v>0</v>
      </c>
      <c r="O5012" t="n">
        <v>0</v>
      </c>
      <c r="P5012" t="n">
        <v>0</v>
      </c>
      <c r="Q5012" t="n">
        <v>0</v>
      </c>
      <c r="R5012" s="2" t="inlineStr"/>
    </row>
    <row r="5013" ht="15" customHeight="1">
      <c r="A5013" t="inlineStr">
        <is>
          <t>A 26738-2022</t>
        </is>
      </c>
      <c r="B5013" s="1" t="n">
        <v>44739</v>
      </c>
      <c r="C5013" s="1" t="n">
        <v>45225</v>
      </c>
      <c r="D5013" t="inlineStr">
        <is>
          <t>JÄMTLANDS LÄN</t>
        </is>
      </c>
      <c r="E5013" t="inlineStr">
        <is>
          <t>BERG</t>
        </is>
      </c>
      <c r="F5013" t="inlineStr">
        <is>
          <t>SCA</t>
        </is>
      </c>
      <c r="G5013" t="n">
        <v>5</v>
      </c>
      <c r="H5013" t="n">
        <v>0</v>
      </c>
      <c r="I5013" t="n">
        <v>0</v>
      </c>
      <c r="J5013" t="n">
        <v>0</v>
      </c>
      <c r="K5013" t="n">
        <v>0</v>
      </c>
      <c r="L5013" t="n">
        <v>0</v>
      </c>
      <c r="M5013" t="n">
        <v>0</v>
      </c>
      <c r="N5013" t="n">
        <v>0</v>
      </c>
      <c r="O5013" t="n">
        <v>0</v>
      </c>
      <c r="P5013" t="n">
        <v>0</v>
      </c>
      <c r="Q5013" t="n">
        <v>0</v>
      </c>
      <c r="R5013" s="2" t="inlineStr"/>
    </row>
    <row r="5014" ht="15" customHeight="1">
      <c r="A5014" t="inlineStr">
        <is>
          <t>A 26751-2022</t>
        </is>
      </c>
      <c r="B5014" s="1" t="n">
        <v>44739</v>
      </c>
      <c r="C5014" s="1" t="n">
        <v>45225</v>
      </c>
      <c r="D5014" t="inlineStr">
        <is>
          <t>JÄMTLANDS LÄN</t>
        </is>
      </c>
      <c r="E5014" t="inlineStr">
        <is>
          <t>BRÄCKE</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27032-2022</t>
        </is>
      </c>
      <c r="B5015" s="1" t="n">
        <v>44740</v>
      </c>
      <c r="C5015" s="1" t="n">
        <v>45225</v>
      </c>
      <c r="D5015" t="inlineStr">
        <is>
          <t>JÄMTLANDS LÄN</t>
        </is>
      </c>
      <c r="E5015" t="inlineStr">
        <is>
          <t>STRÖMSUND</t>
        </is>
      </c>
      <c r="F5015" t="inlineStr">
        <is>
          <t>SCA</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26944-2022</t>
        </is>
      </c>
      <c r="B5016" s="1" t="n">
        <v>44740</v>
      </c>
      <c r="C5016" s="1" t="n">
        <v>45225</v>
      </c>
      <c r="D5016" t="inlineStr">
        <is>
          <t>JÄMTLANDS LÄN</t>
        </is>
      </c>
      <c r="E5016" t="inlineStr">
        <is>
          <t>BERG</t>
        </is>
      </c>
      <c r="G5016" t="n">
        <v>3.3</v>
      </c>
      <c r="H5016" t="n">
        <v>0</v>
      </c>
      <c r="I5016" t="n">
        <v>0</v>
      </c>
      <c r="J5016" t="n">
        <v>0</v>
      </c>
      <c r="K5016" t="n">
        <v>0</v>
      </c>
      <c r="L5016" t="n">
        <v>0</v>
      </c>
      <c r="M5016" t="n">
        <v>0</v>
      </c>
      <c r="N5016" t="n">
        <v>0</v>
      </c>
      <c r="O5016" t="n">
        <v>0</v>
      </c>
      <c r="P5016" t="n">
        <v>0</v>
      </c>
      <c r="Q5016" t="n">
        <v>0</v>
      </c>
      <c r="R5016" s="2" t="inlineStr"/>
    </row>
    <row r="5017" ht="15" customHeight="1">
      <c r="A5017" t="inlineStr">
        <is>
          <t>A 27290-2022</t>
        </is>
      </c>
      <c r="B5017" s="1" t="n">
        <v>44741</v>
      </c>
      <c r="C5017" s="1" t="n">
        <v>45225</v>
      </c>
      <c r="D5017" t="inlineStr">
        <is>
          <t>JÄMTLANDS LÄN</t>
        </is>
      </c>
      <c r="E5017" t="inlineStr">
        <is>
          <t>STRÖMSUND</t>
        </is>
      </c>
      <c r="F5017" t="inlineStr">
        <is>
          <t>SCA</t>
        </is>
      </c>
      <c r="G5017" t="n">
        <v>5.8</v>
      </c>
      <c r="H5017" t="n">
        <v>0</v>
      </c>
      <c r="I5017" t="n">
        <v>0</v>
      </c>
      <c r="J5017" t="n">
        <v>0</v>
      </c>
      <c r="K5017" t="n">
        <v>0</v>
      </c>
      <c r="L5017" t="n">
        <v>0</v>
      </c>
      <c r="M5017" t="n">
        <v>0</v>
      </c>
      <c r="N5017" t="n">
        <v>0</v>
      </c>
      <c r="O5017" t="n">
        <v>0</v>
      </c>
      <c r="P5017" t="n">
        <v>0</v>
      </c>
      <c r="Q5017" t="n">
        <v>0</v>
      </c>
      <c r="R5017" s="2" t="inlineStr"/>
    </row>
    <row r="5018" ht="15" customHeight="1">
      <c r="A5018" t="inlineStr">
        <is>
          <t>A 27178-2022</t>
        </is>
      </c>
      <c r="B5018" s="1" t="n">
        <v>44741</v>
      </c>
      <c r="C5018" s="1" t="n">
        <v>45225</v>
      </c>
      <c r="D5018" t="inlineStr">
        <is>
          <t>JÄMTLANDS LÄN</t>
        </is>
      </c>
      <c r="E5018" t="inlineStr">
        <is>
          <t>KROKOM</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27075-2022</t>
        </is>
      </c>
      <c r="B5019" s="1" t="n">
        <v>44741</v>
      </c>
      <c r="C5019" s="1" t="n">
        <v>45225</v>
      </c>
      <c r="D5019" t="inlineStr">
        <is>
          <t>JÄMTLANDS LÄN</t>
        </is>
      </c>
      <c r="E5019" t="inlineStr">
        <is>
          <t>KROKOM</t>
        </is>
      </c>
      <c r="G5019" t="n">
        <v>10.4</v>
      </c>
      <c r="H5019" t="n">
        <v>0</v>
      </c>
      <c r="I5019" t="n">
        <v>0</v>
      </c>
      <c r="J5019" t="n">
        <v>0</v>
      </c>
      <c r="K5019" t="n">
        <v>0</v>
      </c>
      <c r="L5019" t="n">
        <v>0</v>
      </c>
      <c r="M5019" t="n">
        <v>0</v>
      </c>
      <c r="N5019" t="n">
        <v>0</v>
      </c>
      <c r="O5019" t="n">
        <v>0</v>
      </c>
      <c r="P5019" t="n">
        <v>0</v>
      </c>
      <c r="Q5019" t="n">
        <v>0</v>
      </c>
      <c r="R5019" s="2" t="inlineStr"/>
    </row>
    <row r="5020" ht="15" customHeight="1">
      <c r="A5020" t="inlineStr">
        <is>
          <t>A 27204-2022</t>
        </is>
      </c>
      <c r="B5020" s="1" t="n">
        <v>44741</v>
      </c>
      <c r="C5020" s="1" t="n">
        <v>45225</v>
      </c>
      <c r="D5020" t="inlineStr">
        <is>
          <t>JÄMTLANDS LÄN</t>
        </is>
      </c>
      <c r="E5020" t="inlineStr">
        <is>
          <t>HÄRJEDALEN</t>
        </is>
      </c>
      <c r="F5020" t="inlineStr">
        <is>
          <t>Bergvik skog väst AB</t>
        </is>
      </c>
      <c r="G5020" t="n">
        <v>33.9</v>
      </c>
      <c r="H5020" t="n">
        <v>0</v>
      </c>
      <c r="I5020" t="n">
        <v>0</v>
      </c>
      <c r="J5020" t="n">
        <v>0</v>
      </c>
      <c r="K5020" t="n">
        <v>0</v>
      </c>
      <c r="L5020" t="n">
        <v>0</v>
      </c>
      <c r="M5020" t="n">
        <v>0</v>
      </c>
      <c r="N5020" t="n">
        <v>0</v>
      </c>
      <c r="O5020" t="n">
        <v>0</v>
      </c>
      <c r="P5020" t="n">
        <v>0</v>
      </c>
      <c r="Q5020" t="n">
        <v>0</v>
      </c>
      <c r="R5020" s="2" t="inlineStr"/>
    </row>
    <row r="5021" ht="15" customHeight="1">
      <c r="A5021" t="inlineStr">
        <is>
          <t>A 27302-2022</t>
        </is>
      </c>
      <c r="B5021" s="1" t="n">
        <v>44741</v>
      </c>
      <c r="C5021" s="1" t="n">
        <v>45225</v>
      </c>
      <c r="D5021" t="inlineStr">
        <is>
          <t>JÄMTLANDS LÄN</t>
        </is>
      </c>
      <c r="E5021" t="inlineStr">
        <is>
          <t>RAGUNDA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27334-2022</t>
        </is>
      </c>
      <c r="B5022" s="1" t="n">
        <v>44742</v>
      </c>
      <c r="C5022" s="1" t="n">
        <v>45225</v>
      </c>
      <c r="D5022" t="inlineStr">
        <is>
          <t>JÄMTLANDS LÄN</t>
        </is>
      </c>
      <c r="E5022" t="inlineStr">
        <is>
          <t>STRÖMSUND</t>
        </is>
      </c>
      <c r="G5022" t="n">
        <v>1.3</v>
      </c>
      <c r="H5022" t="n">
        <v>0</v>
      </c>
      <c r="I5022" t="n">
        <v>0</v>
      </c>
      <c r="J5022" t="n">
        <v>0</v>
      </c>
      <c r="K5022" t="n">
        <v>0</v>
      </c>
      <c r="L5022" t="n">
        <v>0</v>
      </c>
      <c r="M5022" t="n">
        <v>0</v>
      </c>
      <c r="N5022" t="n">
        <v>0</v>
      </c>
      <c r="O5022" t="n">
        <v>0</v>
      </c>
      <c r="P5022" t="n">
        <v>0</v>
      </c>
      <c r="Q5022" t="n">
        <v>0</v>
      </c>
      <c r="R5022" s="2" t="inlineStr"/>
    </row>
    <row r="5023" ht="15" customHeight="1">
      <c r="A5023" t="inlineStr">
        <is>
          <t>A 27581-2022</t>
        </is>
      </c>
      <c r="B5023" s="1" t="n">
        <v>44742</v>
      </c>
      <c r="C5023" s="1" t="n">
        <v>45225</v>
      </c>
      <c r="D5023" t="inlineStr">
        <is>
          <t>JÄMTLANDS LÄN</t>
        </is>
      </c>
      <c r="E5023" t="inlineStr">
        <is>
          <t>ÖSTERSUND</t>
        </is>
      </c>
      <c r="F5023" t="inlineStr">
        <is>
          <t>SCA</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27596-2022</t>
        </is>
      </c>
      <c r="B5024" s="1" t="n">
        <v>44742</v>
      </c>
      <c r="C5024" s="1" t="n">
        <v>45225</v>
      </c>
      <c r="D5024" t="inlineStr">
        <is>
          <t>JÄMTLANDS LÄN</t>
        </is>
      </c>
      <c r="E5024" t="inlineStr">
        <is>
          <t>STRÖMSUND</t>
        </is>
      </c>
      <c r="F5024" t="inlineStr">
        <is>
          <t>SCA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27343-2022</t>
        </is>
      </c>
      <c r="B5025" s="1" t="n">
        <v>44742</v>
      </c>
      <c r="C5025" s="1" t="n">
        <v>45225</v>
      </c>
      <c r="D5025" t="inlineStr">
        <is>
          <t>JÄMTLANDS LÄN</t>
        </is>
      </c>
      <c r="E5025" t="inlineStr">
        <is>
          <t>ÖSTERSUND</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27599-2022</t>
        </is>
      </c>
      <c r="B5026" s="1" t="n">
        <v>44742</v>
      </c>
      <c r="C5026" s="1" t="n">
        <v>45225</v>
      </c>
      <c r="D5026" t="inlineStr">
        <is>
          <t>JÄMTLANDS LÄN</t>
        </is>
      </c>
      <c r="E5026" t="inlineStr">
        <is>
          <t>BERG</t>
        </is>
      </c>
      <c r="F5026" t="inlineStr">
        <is>
          <t>SCA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27483-2022</t>
        </is>
      </c>
      <c r="B5027" s="1" t="n">
        <v>44742</v>
      </c>
      <c r="C5027" s="1" t="n">
        <v>45225</v>
      </c>
      <c r="D5027" t="inlineStr">
        <is>
          <t>JÄMTLANDS LÄN</t>
        </is>
      </c>
      <c r="E5027" t="inlineStr">
        <is>
          <t>HÄRJEDALEN</t>
        </is>
      </c>
      <c r="F5027" t="inlineStr">
        <is>
          <t>Holmen skog AB</t>
        </is>
      </c>
      <c r="G5027" t="n">
        <v>0</v>
      </c>
      <c r="H5027" t="n">
        <v>0</v>
      </c>
      <c r="I5027" t="n">
        <v>0</v>
      </c>
      <c r="J5027" t="n">
        <v>0</v>
      </c>
      <c r="K5027" t="n">
        <v>0</v>
      </c>
      <c r="L5027" t="n">
        <v>0</v>
      </c>
      <c r="M5027" t="n">
        <v>0</v>
      </c>
      <c r="N5027" t="n">
        <v>0</v>
      </c>
      <c r="O5027" t="n">
        <v>0</v>
      </c>
      <c r="P5027" t="n">
        <v>0</v>
      </c>
      <c r="Q5027" t="n">
        <v>0</v>
      </c>
      <c r="R5027" s="2" t="inlineStr"/>
    </row>
    <row r="5028" ht="15" customHeight="1">
      <c r="A5028" t="inlineStr">
        <is>
          <t>A 27584-2022</t>
        </is>
      </c>
      <c r="B5028" s="1" t="n">
        <v>44742</v>
      </c>
      <c r="C5028" s="1" t="n">
        <v>45225</v>
      </c>
      <c r="D5028" t="inlineStr">
        <is>
          <t>JÄMTLANDS LÄN</t>
        </is>
      </c>
      <c r="E5028" t="inlineStr">
        <is>
          <t>STRÖMSUND</t>
        </is>
      </c>
      <c r="F5028" t="inlineStr">
        <is>
          <t>SCA</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27575-2022</t>
        </is>
      </c>
      <c r="B5029" s="1" t="n">
        <v>44742</v>
      </c>
      <c r="C5029" s="1" t="n">
        <v>45225</v>
      </c>
      <c r="D5029" t="inlineStr">
        <is>
          <t>JÄMTLANDS LÄN</t>
        </is>
      </c>
      <c r="E5029" t="inlineStr">
        <is>
          <t>ÖSTERSUND</t>
        </is>
      </c>
      <c r="F5029" t="inlineStr">
        <is>
          <t>SCA</t>
        </is>
      </c>
      <c r="G5029" t="n">
        <v>2.4</v>
      </c>
      <c r="H5029" t="n">
        <v>0</v>
      </c>
      <c r="I5029" t="n">
        <v>0</v>
      </c>
      <c r="J5029" t="n">
        <v>0</v>
      </c>
      <c r="K5029" t="n">
        <v>0</v>
      </c>
      <c r="L5029" t="n">
        <v>0</v>
      </c>
      <c r="M5029" t="n">
        <v>0</v>
      </c>
      <c r="N5029" t="n">
        <v>0</v>
      </c>
      <c r="O5029" t="n">
        <v>0</v>
      </c>
      <c r="P5029" t="n">
        <v>0</v>
      </c>
      <c r="Q5029" t="n">
        <v>0</v>
      </c>
      <c r="R5029" s="2" t="inlineStr"/>
      <c r="U5029">
        <f>HYPERLINK("https://klasma.github.io/Logging_2380/knärot/A 27575-2022 karta knärot.png", "A 27575-2022")</f>
        <v/>
      </c>
      <c r="V5029">
        <f>HYPERLINK("https://klasma.github.io/Logging_2380/klagomål/A 27575-2022 FSC-klagomål.docx", "A 27575-2022")</f>
        <v/>
      </c>
      <c r="W5029">
        <f>HYPERLINK("https://klasma.github.io/Logging_2380/klagomålsmail/A 27575-2022 FSC-klagomål mail.docx", "A 27575-2022")</f>
        <v/>
      </c>
      <c r="X5029">
        <f>HYPERLINK("https://klasma.github.io/Logging_2380/tillsyn/A 27575-2022 tillsynsbegäran.docx", "A 27575-2022")</f>
        <v/>
      </c>
      <c r="Y5029">
        <f>HYPERLINK("https://klasma.github.io/Logging_2380/tillsynsmail/A 27575-2022 tillsynsbegäran mail.docx", "A 27575-2022")</f>
        <v/>
      </c>
    </row>
    <row r="5030" ht="15" customHeight="1">
      <c r="A5030" t="inlineStr">
        <is>
          <t>A 27585-2022</t>
        </is>
      </c>
      <c r="B5030" s="1" t="n">
        <v>44742</v>
      </c>
      <c r="C5030" s="1" t="n">
        <v>45225</v>
      </c>
      <c r="D5030" t="inlineStr">
        <is>
          <t>JÄMTLANDS LÄN</t>
        </is>
      </c>
      <c r="E5030" t="inlineStr">
        <is>
          <t>STRÖMSUND</t>
        </is>
      </c>
      <c r="F5030" t="inlineStr">
        <is>
          <t>SCA</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27739-2022</t>
        </is>
      </c>
      <c r="B5031" s="1" t="n">
        <v>44743</v>
      </c>
      <c r="C5031" s="1" t="n">
        <v>45225</v>
      </c>
      <c r="D5031" t="inlineStr">
        <is>
          <t>JÄMTLANDS LÄN</t>
        </is>
      </c>
      <c r="E5031" t="inlineStr">
        <is>
          <t>STRÖMSUND</t>
        </is>
      </c>
      <c r="F5031" t="inlineStr">
        <is>
          <t>Holmen skog AB</t>
        </is>
      </c>
      <c r="G5031" t="n">
        <v>18.8</v>
      </c>
      <c r="H5031" t="n">
        <v>0</v>
      </c>
      <c r="I5031" t="n">
        <v>0</v>
      </c>
      <c r="J5031" t="n">
        <v>0</v>
      </c>
      <c r="K5031" t="n">
        <v>0</v>
      </c>
      <c r="L5031" t="n">
        <v>0</v>
      </c>
      <c r="M5031" t="n">
        <v>0</v>
      </c>
      <c r="N5031" t="n">
        <v>0</v>
      </c>
      <c r="O5031" t="n">
        <v>0</v>
      </c>
      <c r="P5031" t="n">
        <v>0</v>
      </c>
      <c r="Q5031" t="n">
        <v>0</v>
      </c>
      <c r="R5031" s="2" t="inlineStr"/>
    </row>
    <row r="5032" ht="15" customHeight="1">
      <c r="A5032" t="inlineStr">
        <is>
          <t>A 27649-2022</t>
        </is>
      </c>
      <c r="B5032" s="1" t="n">
        <v>44743</v>
      </c>
      <c r="C5032" s="1" t="n">
        <v>45225</v>
      </c>
      <c r="D5032" t="inlineStr">
        <is>
          <t>JÄMTLANDS LÄN</t>
        </is>
      </c>
      <c r="E5032" t="inlineStr">
        <is>
          <t>KROKOM</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27780-2022</t>
        </is>
      </c>
      <c r="B5033" s="1" t="n">
        <v>44743</v>
      </c>
      <c r="C5033" s="1" t="n">
        <v>45225</v>
      </c>
      <c r="D5033" t="inlineStr">
        <is>
          <t>JÄMTLANDS LÄN</t>
        </is>
      </c>
      <c r="E5033" t="inlineStr">
        <is>
          <t>ÖSTERSUND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27805-2022</t>
        </is>
      </c>
      <c r="B5034" s="1" t="n">
        <v>44743</v>
      </c>
      <c r="C5034" s="1" t="n">
        <v>45225</v>
      </c>
      <c r="D5034" t="inlineStr">
        <is>
          <t>JÄMTLANDS LÄN</t>
        </is>
      </c>
      <c r="E5034" t="inlineStr">
        <is>
          <t>ÅRE</t>
        </is>
      </c>
      <c r="G5034" t="n">
        <v>106.9</v>
      </c>
      <c r="H5034" t="n">
        <v>0</v>
      </c>
      <c r="I5034" t="n">
        <v>0</v>
      </c>
      <c r="J5034" t="n">
        <v>0</v>
      </c>
      <c r="K5034" t="n">
        <v>0</v>
      </c>
      <c r="L5034" t="n">
        <v>0</v>
      </c>
      <c r="M5034" t="n">
        <v>0</v>
      </c>
      <c r="N5034" t="n">
        <v>0</v>
      </c>
      <c r="O5034" t="n">
        <v>0</v>
      </c>
      <c r="P5034" t="n">
        <v>0</v>
      </c>
      <c r="Q5034" t="n">
        <v>0</v>
      </c>
      <c r="R5034" s="2" t="inlineStr"/>
    </row>
    <row r="5035" ht="15" customHeight="1">
      <c r="A5035" t="inlineStr">
        <is>
          <t>A 27930-2022</t>
        </is>
      </c>
      <c r="B5035" s="1" t="n">
        <v>44743</v>
      </c>
      <c r="C5035" s="1" t="n">
        <v>45225</v>
      </c>
      <c r="D5035" t="inlineStr">
        <is>
          <t>JÄMTLANDS LÄN</t>
        </is>
      </c>
      <c r="E5035" t="inlineStr">
        <is>
          <t>STRÖMSUND</t>
        </is>
      </c>
      <c r="F5035" t="inlineStr">
        <is>
          <t>SCA</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27646-2022</t>
        </is>
      </c>
      <c r="B5036" s="1" t="n">
        <v>44743</v>
      </c>
      <c r="C5036" s="1" t="n">
        <v>45225</v>
      </c>
      <c r="D5036" t="inlineStr">
        <is>
          <t>JÄMTLANDS LÄN</t>
        </is>
      </c>
      <c r="E5036" t="inlineStr">
        <is>
          <t>ÖSTERSUND</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27670-2022</t>
        </is>
      </c>
      <c r="B5037" s="1" t="n">
        <v>44743</v>
      </c>
      <c r="C5037" s="1" t="n">
        <v>45225</v>
      </c>
      <c r="D5037" t="inlineStr">
        <is>
          <t>JÄMTLANDS LÄN</t>
        </is>
      </c>
      <c r="E5037" t="inlineStr">
        <is>
          <t>ÖSTERSUND</t>
        </is>
      </c>
      <c r="G5037" t="n">
        <v>6.9</v>
      </c>
      <c r="H5037" t="n">
        <v>0</v>
      </c>
      <c r="I5037" t="n">
        <v>0</v>
      </c>
      <c r="J5037" t="n">
        <v>0</v>
      </c>
      <c r="K5037" t="n">
        <v>0</v>
      </c>
      <c r="L5037" t="n">
        <v>0</v>
      </c>
      <c r="M5037" t="n">
        <v>0</v>
      </c>
      <c r="N5037" t="n">
        <v>0</v>
      </c>
      <c r="O5037" t="n">
        <v>0</v>
      </c>
      <c r="P5037" t="n">
        <v>0</v>
      </c>
      <c r="Q5037" t="n">
        <v>0</v>
      </c>
      <c r="R5037" s="2" t="inlineStr"/>
    </row>
    <row r="5038" ht="15" customHeight="1">
      <c r="A5038" t="inlineStr">
        <is>
          <t>A 27777-2022</t>
        </is>
      </c>
      <c r="B5038" s="1" t="n">
        <v>44743</v>
      </c>
      <c r="C5038" s="1" t="n">
        <v>45225</v>
      </c>
      <c r="D5038" t="inlineStr">
        <is>
          <t>JÄMTLANDS LÄN</t>
        </is>
      </c>
      <c r="E5038" t="inlineStr">
        <is>
          <t>RAGUNDA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27924-2022</t>
        </is>
      </c>
      <c r="B5039" s="1" t="n">
        <v>44743</v>
      </c>
      <c r="C5039" s="1" t="n">
        <v>45225</v>
      </c>
      <c r="D5039" t="inlineStr">
        <is>
          <t>JÄMTLANDS LÄN</t>
        </is>
      </c>
      <c r="E5039" t="inlineStr">
        <is>
          <t>KROKOM</t>
        </is>
      </c>
      <c r="F5039" t="inlineStr">
        <is>
          <t>SCA</t>
        </is>
      </c>
      <c r="G5039" t="n">
        <v>5.3</v>
      </c>
      <c r="H5039" t="n">
        <v>0</v>
      </c>
      <c r="I5039" t="n">
        <v>0</v>
      </c>
      <c r="J5039" t="n">
        <v>0</v>
      </c>
      <c r="K5039" t="n">
        <v>0</v>
      </c>
      <c r="L5039" t="n">
        <v>0</v>
      </c>
      <c r="M5039" t="n">
        <v>0</v>
      </c>
      <c r="N5039" t="n">
        <v>0</v>
      </c>
      <c r="O5039" t="n">
        <v>0</v>
      </c>
      <c r="P5039" t="n">
        <v>0</v>
      </c>
      <c r="Q5039" t="n">
        <v>0</v>
      </c>
      <c r="R5039" s="2" t="inlineStr"/>
    </row>
    <row r="5040" ht="15" customHeight="1">
      <c r="A5040" t="inlineStr">
        <is>
          <t>A 28207-2022</t>
        </is>
      </c>
      <c r="B5040" s="1" t="n">
        <v>44746</v>
      </c>
      <c r="C5040" s="1" t="n">
        <v>45225</v>
      </c>
      <c r="D5040" t="inlineStr">
        <is>
          <t>JÄMTLANDS LÄN</t>
        </is>
      </c>
      <c r="E5040" t="inlineStr">
        <is>
          <t>STRÖMSUND</t>
        </is>
      </c>
      <c r="G5040" t="n">
        <v>7.5</v>
      </c>
      <c r="H5040" t="n">
        <v>0</v>
      </c>
      <c r="I5040" t="n">
        <v>0</v>
      </c>
      <c r="J5040" t="n">
        <v>0</v>
      </c>
      <c r="K5040" t="n">
        <v>0</v>
      </c>
      <c r="L5040" t="n">
        <v>0</v>
      </c>
      <c r="M5040" t="n">
        <v>0</v>
      </c>
      <c r="N5040" t="n">
        <v>0</v>
      </c>
      <c r="O5040" t="n">
        <v>0</v>
      </c>
      <c r="P5040" t="n">
        <v>0</v>
      </c>
      <c r="Q5040" t="n">
        <v>0</v>
      </c>
      <c r="R5040" s="2" t="inlineStr"/>
    </row>
    <row r="5041" ht="15" customHeight="1">
      <c r="A5041" t="inlineStr">
        <is>
          <t>A 28286-2022</t>
        </is>
      </c>
      <c r="B5041" s="1" t="n">
        <v>44746</v>
      </c>
      <c r="C5041" s="1" t="n">
        <v>45225</v>
      </c>
      <c r="D5041" t="inlineStr">
        <is>
          <t>JÄMTLANDS LÄN</t>
        </is>
      </c>
      <c r="E5041" t="inlineStr">
        <is>
          <t>STRÖMSUND</t>
        </is>
      </c>
      <c r="F5041" t="inlineStr">
        <is>
          <t>SCA</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28081-2022</t>
        </is>
      </c>
      <c r="B5042" s="1" t="n">
        <v>44746</v>
      </c>
      <c r="C5042" s="1" t="n">
        <v>45225</v>
      </c>
      <c r="D5042" t="inlineStr">
        <is>
          <t>JÄMTLANDS LÄN</t>
        </is>
      </c>
      <c r="E5042" t="inlineStr">
        <is>
          <t>RAGUNDA</t>
        </is>
      </c>
      <c r="G5042" t="n">
        <v>7</v>
      </c>
      <c r="H5042" t="n">
        <v>0</v>
      </c>
      <c r="I5042" t="n">
        <v>0</v>
      </c>
      <c r="J5042" t="n">
        <v>0</v>
      </c>
      <c r="K5042" t="n">
        <v>0</v>
      </c>
      <c r="L5042" t="n">
        <v>0</v>
      </c>
      <c r="M5042" t="n">
        <v>0</v>
      </c>
      <c r="N5042" t="n">
        <v>0</v>
      </c>
      <c r="O5042" t="n">
        <v>0</v>
      </c>
      <c r="P5042" t="n">
        <v>0</v>
      </c>
      <c r="Q5042" t="n">
        <v>0</v>
      </c>
      <c r="R5042" s="2" t="inlineStr"/>
    </row>
    <row r="5043" ht="15" customHeight="1">
      <c r="A5043" t="inlineStr">
        <is>
          <t>A 28283-2022</t>
        </is>
      </c>
      <c r="B5043" s="1" t="n">
        <v>44746</v>
      </c>
      <c r="C5043" s="1" t="n">
        <v>45225</v>
      </c>
      <c r="D5043" t="inlineStr">
        <is>
          <t>JÄMTLANDS LÄN</t>
        </is>
      </c>
      <c r="E5043" t="inlineStr">
        <is>
          <t>RAGUNDA</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28285-2022</t>
        </is>
      </c>
      <c r="B5044" s="1" t="n">
        <v>44746</v>
      </c>
      <c r="C5044" s="1" t="n">
        <v>45225</v>
      </c>
      <c r="D5044" t="inlineStr">
        <is>
          <t>JÄMTLANDS LÄN</t>
        </is>
      </c>
      <c r="E5044" t="inlineStr">
        <is>
          <t>BRÄCKE</t>
        </is>
      </c>
      <c r="F5044" t="inlineStr">
        <is>
          <t>SCA</t>
        </is>
      </c>
      <c r="G5044" t="n">
        <v>6.2</v>
      </c>
      <c r="H5044" t="n">
        <v>0</v>
      </c>
      <c r="I5044" t="n">
        <v>0</v>
      </c>
      <c r="J5044" t="n">
        <v>0</v>
      </c>
      <c r="K5044" t="n">
        <v>0</v>
      </c>
      <c r="L5044" t="n">
        <v>0</v>
      </c>
      <c r="M5044" t="n">
        <v>0</v>
      </c>
      <c r="N5044" t="n">
        <v>0</v>
      </c>
      <c r="O5044" t="n">
        <v>0</v>
      </c>
      <c r="P5044" t="n">
        <v>0</v>
      </c>
      <c r="Q5044" t="n">
        <v>0</v>
      </c>
      <c r="R5044" s="2" t="inlineStr"/>
    </row>
    <row r="5045" ht="15" customHeight="1">
      <c r="A5045" t="inlineStr">
        <is>
          <t>A 28493-2022</t>
        </is>
      </c>
      <c r="B5045" s="1" t="n">
        <v>44747</v>
      </c>
      <c r="C5045" s="1" t="n">
        <v>45225</v>
      </c>
      <c r="D5045" t="inlineStr">
        <is>
          <t>JÄMTLANDS LÄN</t>
        </is>
      </c>
      <c r="E5045" t="inlineStr">
        <is>
          <t>STRÖMSUND</t>
        </is>
      </c>
      <c r="F5045" t="inlineStr">
        <is>
          <t>SCA</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28483-2022</t>
        </is>
      </c>
      <c r="B5046" s="1" t="n">
        <v>44747</v>
      </c>
      <c r="C5046" s="1" t="n">
        <v>45225</v>
      </c>
      <c r="D5046" t="inlineStr">
        <is>
          <t>JÄMTLANDS LÄN</t>
        </is>
      </c>
      <c r="E5046" t="inlineStr">
        <is>
          <t>STRÖMSUND</t>
        </is>
      </c>
      <c r="F5046" t="inlineStr">
        <is>
          <t>SCA</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28500-2022</t>
        </is>
      </c>
      <c r="B5047" s="1" t="n">
        <v>44747</v>
      </c>
      <c r="C5047" s="1" t="n">
        <v>45225</v>
      </c>
      <c r="D5047" t="inlineStr">
        <is>
          <t>JÄMTLANDS LÄN</t>
        </is>
      </c>
      <c r="E5047" t="inlineStr">
        <is>
          <t>BERG</t>
        </is>
      </c>
      <c r="F5047" t="inlineStr">
        <is>
          <t>SCA</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28533-2022</t>
        </is>
      </c>
      <c r="B5048" s="1" t="n">
        <v>44748</v>
      </c>
      <c r="C5048" s="1" t="n">
        <v>45225</v>
      </c>
      <c r="D5048" t="inlineStr">
        <is>
          <t>JÄMTLANDS LÄN</t>
        </is>
      </c>
      <c r="E5048" t="inlineStr">
        <is>
          <t>STRÖMSUND</t>
        </is>
      </c>
      <c r="F5048" t="inlineStr">
        <is>
          <t>SCA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28669-2022</t>
        </is>
      </c>
      <c r="B5049" s="1" t="n">
        <v>44748</v>
      </c>
      <c r="C5049" s="1" t="n">
        <v>45225</v>
      </c>
      <c r="D5049" t="inlineStr">
        <is>
          <t>JÄMTLANDS LÄN</t>
        </is>
      </c>
      <c r="E5049" t="inlineStr">
        <is>
          <t>KROKOM</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28734-2022</t>
        </is>
      </c>
      <c r="B5050" s="1" t="n">
        <v>44748</v>
      </c>
      <c r="C5050" s="1" t="n">
        <v>45225</v>
      </c>
      <c r="D5050" t="inlineStr">
        <is>
          <t>JÄMTLANDS LÄN</t>
        </is>
      </c>
      <c r="E5050" t="inlineStr">
        <is>
          <t>STRÖMSUND</t>
        </is>
      </c>
      <c r="F5050" t="inlineStr">
        <is>
          <t>SCA</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28520-2022</t>
        </is>
      </c>
      <c r="B5051" s="1" t="n">
        <v>44748</v>
      </c>
      <c r="C5051" s="1" t="n">
        <v>45225</v>
      </c>
      <c r="D5051" t="inlineStr">
        <is>
          <t>JÄMTLANDS LÄN</t>
        </is>
      </c>
      <c r="E5051" t="inlineStr">
        <is>
          <t>STRÖMSUND</t>
        </is>
      </c>
      <c r="F5051" t="inlineStr">
        <is>
          <t>SCA</t>
        </is>
      </c>
      <c r="G5051" t="n">
        <v>4.4</v>
      </c>
      <c r="H5051" t="n">
        <v>0</v>
      </c>
      <c r="I5051" t="n">
        <v>0</v>
      </c>
      <c r="J5051" t="n">
        <v>0</v>
      </c>
      <c r="K5051" t="n">
        <v>0</v>
      </c>
      <c r="L5051" t="n">
        <v>0</v>
      </c>
      <c r="M5051" t="n">
        <v>0</v>
      </c>
      <c r="N5051" t="n">
        <v>0</v>
      </c>
      <c r="O5051" t="n">
        <v>0</v>
      </c>
      <c r="P5051" t="n">
        <v>0</v>
      </c>
      <c r="Q5051" t="n">
        <v>0</v>
      </c>
      <c r="R5051" s="2" t="inlineStr"/>
    </row>
    <row r="5052" ht="15" customHeight="1">
      <c r="A5052" t="inlineStr">
        <is>
          <t>A 28771-2022</t>
        </is>
      </c>
      <c r="B5052" s="1" t="n">
        <v>44749</v>
      </c>
      <c r="C5052" s="1" t="n">
        <v>45225</v>
      </c>
      <c r="D5052" t="inlineStr">
        <is>
          <t>JÄMTLANDS LÄN</t>
        </is>
      </c>
      <c r="E5052" t="inlineStr">
        <is>
          <t>KROKOM</t>
        </is>
      </c>
      <c r="F5052" t="inlineStr">
        <is>
          <t>Övriga Aktiebolag</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28804-2022</t>
        </is>
      </c>
      <c r="B5053" s="1" t="n">
        <v>44749</v>
      </c>
      <c r="C5053" s="1" t="n">
        <v>45225</v>
      </c>
      <c r="D5053" t="inlineStr">
        <is>
          <t>JÄMTLANDS LÄN</t>
        </is>
      </c>
      <c r="E5053" t="inlineStr">
        <is>
          <t>KROKOM</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28856-2022</t>
        </is>
      </c>
      <c r="B5054" s="1" t="n">
        <v>44749</v>
      </c>
      <c r="C5054" s="1" t="n">
        <v>45225</v>
      </c>
      <c r="D5054" t="inlineStr">
        <is>
          <t>JÄMTLANDS LÄN</t>
        </is>
      </c>
      <c r="E5054" t="inlineStr">
        <is>
          <t>KROKOM</t>
        </is>
      </c>
      <c r="F5054" t="inlineStr">
        <is>
          <t>Övriga Aktiebolag</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28948-2022</t>
        </is>
      </c>
      <c r="B5055" s="1" t="n">
        <v>44749</v>
      </c>
      <c r="C5055" s="1" t="n">
        <v>45225</v>
      </c>
      <c r="D5055" t="inlineStr">
        <is>
          <t>JÄMTLANDS LÄN</t>
        </is>
      </c>
      <c r="E5055" t="inlineStr">
        <is>
          <t>STRÖMSUND</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28883-2022</t>
        </is>
      </c>
      <c r="B5056" s="1" t="n">
        <v>44749</v>
      </c>
      <c r="C5056" s="1" t="n">
        <v>45225</v>
      </c>
      <c r="D5056" t="inlineStr">
        <is>
          <t>JÄMTLANDS LÄN</t>
        </is>
      </c>
      <c r="E5056" t="inlineStr">
        <is>
          <t>KROKOM</t>
        </is>
      </c>
      <c r="F5056" t="inlineStr">
        <is>
          <t>Övriga Aktiebolag</t>
        </is>
      </c>
      <c r="G5056" t="n">
        <v>14.1</v>
      </c>
      <c r="H5056" t="n">
        <v>0</v>
      </c>
      <c r="I5056" t="n">
        <v>0</v>
      </c>
      <c r="J5056" t="n">
        <v>0</v>
      </c>
      <c r="K5056" t="n">
        <v>0</v>
      </c>
      <c r="L5056" t="n">
        <v>0</v>
      </c>
      <c r="M5056" t="n">
        <v>0</v>
      </c>
      <c r="N5056" t="n">
        <v>0</v>
      </c>
      <c r="O5056" t="n">
        <v>0</v>
      </c>
      <c r="P5056" t="n">
        <v>0</v>
      </c>
      <c r="Q5056" t="n">
        <v>0</v>
      </c>
      <c r="R5056" s="2" t="inlineStr"/>
    </row>
    <row r="5057" ht="15" customHeight="1">
      <c r="A5057" t="inlineStr">
        <is>
          <t>A 29043-2022</t>
        </is>
      </c>
      <c r="B5057" s="1" t="n">
        <v>44749</v>
      </c>
      <c r="C5057" s="1" t="n">
        <v>45225</v>
      </c>
      <c r="D5057" t="inlineStr">
        <is>
          <t>JÄMTLANDS LÄN</t>
        </is>
      </c>
      <c r="E5057" t="inlineStr">
        <is>
          <t>STRÖMSUND</t>
        </is>
      </c>
      <c r="F5057" t="inlineStr">
        <is>
          <t>SCA</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28869-2022</t>
        </is>
      </c>
      <c r="B5058" s="1" t="n">
        <v>44749</v>
      </c>
      <c r="C5058" s="1" t="n">
        <v>45225</v>
      </c>
      <c r="D5058" t="inlineStr">
        <is>
          <t>JÄMTLANDS LÄN</t>
        </is>
      </c>
      <c r="E5058" t="inlineStr">
        <is>
          <t>STRÖMSUND</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28776-2022</t>
        </is>
      </c>
      <c r="B5059" s="1" t="n">
        <v>44749</v>
      </c>
      <c r="C5059" s="1" t="n">
        <v>45225</v>
      </c>
      <c r="D5059" t="inlineStr">
        <is>
          <t>JÄMTLANDS LÄN</t>
        </is>
      </c>
      <c r="E5059" t="inlineStr">
        <is>
          <t>KROKOM</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29042-2022</t>
        </is>
      </c>
      <c r="B5060" s="1" t="n">
        <v>44749</v>
      </c>
      <c r="C5060" s="1" t="n">
        <v>45225</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29094-2022</t>
        </is>
      </c>
      <c r="B5061" s="1" t="n">
        <v>44750</v>
      </c>
      <c r="C5061" s="1" t="n">
        <v>45225</v>
      </c>
      <c r="D5061" t="inlineStr">
        <is>
          <t>JÄMTLANDS LÄN</t>
        </is>
      </c>
      <c r="E5061" t="inlineStr">
        <is>
          <t>ÖSTERSUND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29128-2022</t>
        </is>
      </c>
      <c r="B5062" s="1" t="n">
        <v>44750</v>
      </c>
      <c r="C5062" s="1" t="n">
        <v>45225</v>
      </c>
      <c r="D5062" t="inlineStr">
        <is>
          <t>JÄMTLANDS LÄN</t>
        </is>
      </c>
      <c r="E5062" t="inlineStr">
        <is>
          <t>ÖSTERSUND</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29245-2022</t>
        </is>
      </c>
      <c r="B5063" s="1" t="n">
        <v>44750</v>
      </c>
      <c r="C5063" s="1" t="n">
        <v>45225</v>
      </c>
      <c r="D5063" t="inlineStr">
        <is>
          <t>JÄMTLANDS LÄN</t>
        </is>
      </c>
      <c r="E5063" t="inlineStr">
        <is>
          <t>KROKOM</t>
        </is>
      </c>
      <c r="G5063" t="n">
        <v>7.6</v>
      </c>
      <c r="H5063" t="n">
        <v>0</v>
      </c>
      <c r="I5063" t="n">
        <v>0</v>
      </c>
      <c r="J5063" t="n">
        <v>0</v>
      </c>
      <c r="K5063" t="n">
        <v>0</v>
      </c>
      <c r="L5063" t="n">
        <v>0</v>
      </c>
      <c r="M5063" t="n">
        <v>0</v>
      </c>
      <c r="N5063" t="n">
        <v>0</v>
      </c>
      <c r="O5063" t="n">
        <v>0</v>
      </c>
      <c r="P5063" t="n">
        <v>0</v>
      </c>
      <c r="Q5063" t="n">
        <v>0</v>
      </c>
      <c r="R5063" s="2" t="inlineStr"/>
    </row>
    <row r="5064" ht="15" customHeight="1">
      <c r="A5064" t="inlineStr">
        <is>
          <t>A 29276-2022</t>
        </is>
      </c>
      <c r="B5064" s="1" t="n">
        <v>44750</v>
      </c>
      <c r="C5064" s="1" t="n">
        <v>45225</v>
      </c>
      <c r="D5064" t="inlineStr">
        <is>
          <t>JÄMTLANDS LÄN</t>
        </is>
      </c>
      <c r="E5064" t="inlineStr">
        <is>
          <t>STRÖMSUND</t>
        </is>
      </c>
      <c r="G5064" t="n">
        <v>18.8</v>
      </c>
      <c r="H5064" t="n">
        <v>0</v>
      </c>
      <c r="I5064" t="n">
        <v>0</v>
      </c>
      <c r="J5064" t="n">
        <v>0</v>
      </c>
      <c r="K5064" t="n">
        <v>0</v>
      </c>
      <c r="L5064" t="n">
        <v>0</v>
      </c>
      <c r="M5064" t="n">
        <v>0</v>
      </c>
      <c r="N5064" t="n">
        <v>0</v>
      </c>
      <c r="O5064" t="n">
        <v>0</v>
      </c>
      <c r="P5064" t="n">
        <v>0</v>
      </c>
      <c r="Q5064" t="n">
        <v>0</v>
      </c>
      <c r="R5064" s="2" t="inlineStr"/>
    </row>
    <row r="5065" ht="15" customHeight="1">
      <c r="A5065" t="inlineStr">
        <is>
          <t>A 29238-2022</t>
        </is>
      </c>
      <c r="B5065" s="1" t="n">
        <v>44750</v>
      </c>
      <c r="C5065" s="1" t="n">
        <v>45225</v>
      </c>
      <c r="D5065" t="inlineStr">
        <is>
          <t>JÄMTLANDS LÄN</t>
        </is>
      </c>
      <c r="E5065" t="inlineStr">
        <is>
          <t>KROKOM</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29353-2022</t>
        </is>
      </c>
      <c r="B5066" s="1" t="n">
        <v>44750</v>
      </c>
      <c r="C5066" s="1" t="n">
        <v>45225</v>
      </c>
      <c r="D5066" t="inlineStr">
        <is>
          <t>JÄMTLANDS LÄN</t>
        </is>
      </c>
      <c r="E5066" t="inlineStr">
        <is>
          <t>STRÖMSUND</t>
        </is>
      </c>
      <c r="G5066" t="n">
        <v>7.4</v>
      </c>
      <c r="H5066" t="n">
        <v>0</v>
      </c>
      <c r="I5066" t="n">
        <v>0</v>
      </c>
      <c r="J5066" t="n">
        <v>0</v>
      </c>
      <c r="K5066" t="n">
        <v>0</v>
      </c>
      <c r="L5066" t="n">
        <v>0</v>
      </c>
      <c r="M5066" t="n">
        <v>0</v>
      </c>
      <c r="N5066" t="n">
        <v>0</v>
      </c>
      <c r="O5066" t="n">
        <v>0</v>
      </c>
      <c r="P5066" t="n">
        <v>0</v>
      </c>
      <c r="Q5066" t="n">
        <v>0</v>
      </c>
      <c r="R5066" s="2" t="inlineStr"/>
    </row>
    <row r="5067" ht="15" customHeight="1">
      <c r="A5067" t="inlineStr">
        <is>
          <t>A 29187-2022</t>
        </is>
      </c>
      <c r="B5067" s="1" t="n">
        <v>44750</v>
      </c>
      <c r="C5067" s="1" t="n">
        <v>45225</v>
      </c>
      <c r="D5067" t="inlineStr">
        <is>
          <t>JÄMTLANDS LÄN</t>
        </is>
      </c>
      <c r="E5067" t="inlineStr">
        <is>
          <t>KROKOM</t>
        </is>
      </c>
      <c r="F5067" t="inlineStr">
        <is>
          <t>Övriga Aktiebolag</t>
        </is>
      </c>
      <c r="G5067" t="n">
        <v>20.4</v>
      </c>
      <c r="H5067" t="n">
        <v>0</v>
      </c>
      <c r="I5067" t="n">
        <v>0</v>
      </c>
      <c r="J5067" t="n">
        <v>0</v>
      </c>
      <c r="K5067" t="n">
        <v>0</v>
      </c>
      <c r="L5067" t="n">
        <v>0</v>
      </c>
      <c r="M5067" t="n">
        <v>0</v>
      </c>
      <c r="N5067" t="n">
        <v>0</v>
      </c>
      <c r="O5067" t="n">
        <v>0</v>
      </c>
      <c r="P5067" t="n">
        <v>0</v>
      </c>
      <c r="Q5067" t="n">
        <v>0</v>
      </c>
      <c r="R5067" s="2" t="inlineStr"/>
    </row>
    <row r="5068" ht="15" customHeight="1">
      <c r="A5068" t="inlineStr">
        <is>
          <t>A 29385-2022</t>
        </is>
      </c>
      <c r="B5068" s="1" t="n">
        <v>44753</v>
      </c>
      <c r="C5068" s="1" t="n">
        <v>45225</v>
      </c>
      <c r="D5068" t="inlineStr">
        <is>
          <t>JÄMTLANDS LÄN</t>
        </is>
      </c>
      <c r="E5068" t="inlineStr">
        <is>
          <t>ÅRE</t>
        </is>
      </c>
      <c r="F5068" t="inlineStr">
        <is>
          <t>Sveaskog</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29455-2022</t>
        </is>
      </c>
      <c r="B5069" s="1" t="n">
        <v>44753</v>
      </c>
      <c r="C5069" s="1" t="n">
        <v>45225</v>
      </c>
      <c r="D5069" t="inlineStr">
        <is>
          <t>JÄMTLANDS LÄN</t>
        </is>
      </c>
      <c r="E5069" t="inlineStr">
        <is>
          <t>HÄRJEDALEN</t>
        </is>
      </c>
      <c r="F5069" t="inlineStr">
        <is>
          <t>Bergvik skog väst AB</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29545-2022</t>
        </is>
      </c>
      <c r="B5070" s="1" t="n">
        <v>44753</v>
      </c>
      <c r="C5070" s="1" t="n">
        <v>45225</v>
      </c>
      <c r="D5070" t="inlineStr">
        <is>
          <t>JÄMTLANDS LÄN</t>
        </is>
      </c>
      <c r="E5070" t="inlineStr">
        <is>
          <t>STRÖMSUND</t>
        </is>
      </c>
      <c r="F5070" t="inlineStr">
        <is>
          <t>SCA</t>
        </is>
      </c>
      <c r="G5070" t="n">
        <v>7.3</v>
      </c>
      <c r="H5070" t="n">
        <v>0</v>
      </c>
      <c r="I5070" t="n">
        <v>0</v>
      </c>
      <c r="J5070" t="n">
        <v>0</v>
      </c>
      <c r="K5070" t="n">
        <v>0</v>
      </c>
      <c r="L5070" t="n">
        <v>0</v>
      </c>
      <c r="M5070" t="n">
        <v>0</v>
      </c>
      <c r="N5070" t="n">
        <v>0</v>
      </c>
      <c r="O5070" t="n">
        <v>0</v>
      </c>
      <c r="P5070" t="n">
        <v>0</v>
      </c>
      <c r="Q5070" t="n">
        <v>0</v>
      </c>
      <c r="R5070" s="2" t="inlineStr"/>
    </row>
    <row r="5071" ht="15" customHeight="1">
      <c r="A5071" t="inlineStr">
        <is>
          <t>A 29498-2022</t>
        </is>
      </c>
      <c r="B5071" s="1" t="n">
        <v>44753</v>
      </c>
      <c r="C5071" s="1" t="n">
        <v>45225</v>
      </c>
      <c r="D5071" t="inlineStr">
        <is>
          <t>JÄMTLANDS LÄN</t>
        </is>
      </c>
      <c r="E5071" t="inlineStr">
        <is>
          <t>BERG</t>
        </is>
      </c>
      <c r="F5071" t="inlineStr">
        <is>
          <t>Sveaskog</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29542-2022</t>
        </is>
      </c>
      <c r="B5072" s="1" t="n">
        <v>44753</v>
      </c>
      <c r="C5072" s="1" t="n">
        <v>45225</v>
      </c>
      <c r="D5072" t="inlineStr">
        <is>
          <t>JÄMTLANDS LÄN</t>
        </is>
      </c>
      <c r="E5072" t="inlineStr">
        <is>
          <t>STRÖMSUND</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29383-2022</t>
        </is>
      </c>
      <c r="B5073" s="1" t="n">
        <v>44753</v>
      </c>
      <c r="C5073" s="1" t="n">
        <v>45225</v>
      </c>
      <c r="D5073" t="inlineStr">
        <is>
          <t>JÄMTLANDS LÄN</t>
        </is>
      </c>
      <c r="E5073" t="inlineStr">
        <is>
          <t>ÅRE</t>
        </is>
      </c>
      <c r="F5073" t="inlineStr">
        <is>
          <t>Sveaskog</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29679-2022</t>
        </is>
      </c>
      <c r="B5074" s="1" t="n">
        <v>44754</v>
      </c>
      <c r="C5074" s="1" t="n">
        <v>45225</v>
      </c>
      <c r="D5074" t="inlineStr">
        <is>
          <t>JÄMTLANDS LÄN</t>
        </is>
      </c>
      <c r="E5074" t="inlineStr">
        <is>
          <t>STRÖMSUND</t>
        </is>
      </c>
      <c r="F5074" t="inlineStr">
        <is>
          <t>SCA</t>
        </is>
      </c>
      <c r="G5074" t="n">
        <v>19.2</v>
      </c>
      <c r="H5074" t="n">
        <v>0</v>
      </c>
      <c r="I5074" t="n">
        <v>0</v>
      </c>
      <c r="J5074" t="n">
        <v>0</v>
      </c>
      <c r="K5074" t="n">
        <v>0</v>
      </c>
      <c r="L5074" t="n">
        <v>0</v>
      </c>
      <c r="M5074" t="n">
        <v>0</v>
      </c>
      <c r="N5074" t="n">
        <v>0</v>
      </c>
      <c r="O5074" t="n">
        <v>0</v>
      </c>
      <c r="P5074" t="n">
        <v>0</v>
      </c>
      <c r="Q5074" t="n">
        <v>0</v>
      </c>
      <c r="R5074" s="2" t="inlineStr"/>
    </row>
    <row r="5075" ht="15" customHeight="1">
      <c r="A5075" t="inlineStr">
        <is>
          <t>A 29550-2022</t>
        </is>
      </c>
      <c r="B5075" s="1" t="n">
        <v>44754</v>
      </c>
      <c r="C5075" s="1" t="n">
        <v>45225</v>
      </c>
      <c r="D5075" t="inlineStr">
        <is>
          <t>JÄMTLANDS LÄN</t>
        </is>
      </c>
      <c r="E5075" t="inlineStr">
        <is>
          <t>STRÖMSUND</t>
        </is>
      </c>
      <c r="F5075" t="inlineStr">
        <is>
          <t>Holmen skog AB</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29819-2022</t>
        </is>
      </c>
      <c r="B5076" s="1" t="n">
        <v>44755</v>
      </c>
      <c r="C5076" s="1" t="n">
        <v>45225</v>
      </c>
      <c r="D5076" t="inlineStr">
        <is>
          <t>JÄMTLANDS LÄN</t>
        </is>
      </c>
      <c r="E5076" t="inlineStr">
        <is>
          <t>BRÄCKE</t>
        </is>
      </c>
      <c r="F5076" t="inlineStr">
        <is>
          <t>SCA</t>
        </is>
      </c>
      <c r="G5076" t="n">
        <v>28.8</v>
      </c>
      <c r="H5076" t="n">
        <v>0</v>
      </c>
      <c r="I5076" t="n">
        <v>0</v>
      </c>
      <c r="J5076" t="n">
        <v>0</v>
      </c>
      <c r="K5076" t="n">
        <v>0</v>
      </c>
      <c r="L5076" t="n">
        <v>0</v>
      </c>
      <c r="M5076" t="n">
        <v>0</v>
      </c>
      <c r="N5076" t="n">
        <v>0</v>
      </c>
      <c r="O5076" t="n">
        <v>0</v>
      </c>
      <c r="P5076" t="n">
        <v>0</v>
      </c>
      <c r="Q5076" t="n">
        <v>0</v>
      </c>
      <c r="R5076" s="2" t="inlineStr"/>
    </row>
    <row r="5077" ht="15" customHeight="1">
      <c r="A5077" t="inlineStr">
        <is>
          <t>A 29829-2022</t>
        </is>
      </c>
      <c r="B5077" s="1" t="n">
        <v>44755</v>
      </c>
      <c r="C5077" s="1" t="n">
        <v>45225</v>
      </c>
      <c r="D5077" t="inlineStr">
        <is>
          <t>JÄMTLANDS LÄN</t>
        </is>
      </c>
      <c r="E5077" t="inlineStr">
        <is>
          <t>ÖSTERSUND</t>
        </is>
      </c>
      <c r="F5077" t="inlineStr">
        <is>
          <t>SCA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29828-2022</t>
        </is>
      </c>
      <c r="B5078" s="1" t="n">
        <v>44755</v>
      </c>
      <c r="C5078" s="1" t="n">
        <v>45225</v>
      </c>
      <c r="D5078" t="inlineStr">
        <is>
          <t>JÄMTLANDS LÄN</t>
        </is>
      </c>
      <c r="E5078" t="inlineStr">
        <is>
          <t>ÖSTERSUND</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29830-2022</t>
        </is>
      </c>
      <c r="B5079" s="1" t="n">
        <v>44755</v>
      </c>
      <c r="C5079" s="1" t="n">
        <v>45225</v>
      </c>
      <c r="D5079" t="inlineStr">
        <is>
          <t>JÄMTLANDS LÄN</t>
        </is>
      </c>
      <c r="E5079" t="inlineStr">
        <is>
          <t>STRÖMSUND</t>
        </is>
      </c>
      <c r="F5079" t="inlineStr">
        <is>
          <t>SCA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30036-2022</t>
        </is>
      </c>
      <c r="B5080" s="1" t="n">
        <v>44756</v>
      </c>
      <c r="C5080" s="1" t="n">
        <v>45225</v>
      </c>
      <c r="D5080" t="inlineStr">
        <is>
          <t>JÄMTLANDS LÄN</t>
        </is>
      </c>
      <c r="E5080" t="inlineStr">
        <is>
          <t>STRÖMSUND</t>
        </is>
      </c>
      <c r="F5080" t="inlineStr">
        <is>
          <t>SCA</t>
        </is>
      </c>
      <c r="G5080" t="n">
        <v>6.5</v>
      </c>
      <c r="H5080" t="n">
        <v>0</v>
      </c>
      <c r="I5080" t="n">
        <v>0</v>
      </c>
      <c r="J5080" t="n">
        <v>0</v>
      </c>
      <c r="K5080" t="n">
        <v>0</v>
      </c>
      <c r="L5080" t="n">
        <v>0</v>
      </c>
      <c r="M5080" t="n">
        <v>0</v>
      </c>
      <c r="N5080" t="n">
        <v>0</v>
      </c>
      <c r="O5080" t="n">
        <v>0</v>
      </c>
      <c r="P5080" t="n">
        <v>0</v>
      </c>
      <c r="Q5080" t="n">
        <v>0</v>
      </c>
      <c r="R5080" s="2" t="inlineStr"/>
    </row>
    <row r="5081" ht="15" customHeight="1">
      <c r="A5081" t="inlineStr">
        <is>
          <t>A 30022-2022</t>
        </is>
      </c>
      <c r="B5081" s="1" t="n">
        <v>44756</v>
      </c>
      <c r="C5081" s="1" t="n">
        <v>45225</v>
      </c>
      <c r="D5081" t="inlineStr">
        <is>
          <t>JÄMTLANDS LÄN</t>
        </is>
      </c>
      <c r="E5081" t="inlineStr">
        <is>
          <t>STRÖMSUND</t>
        </is>
      </c>
      <c r="F5081" t="inlineStr">
        <is>
          <t>SCA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30044-2022</t>
        </is>
      </c>
      <c r="B5082" s="1" t="n">
        <v>44756</v>
      </c>
      <c r="C5082" s="1" t="n">
        <v>45225</v>
      </c>
      <c r="D5082" t="inlineStr">
        <is>
          <t>JÄMTLANDS LÄN</t>
        </is>
      </c>
      <c r="E5082" t="inlineStr">
        <is>
          <t>STRÖMSUND</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30086-2022</t>
        </is>
      </c>
      <c r="B5083" s="1" t="n">
        <v>44757</v>
      </c>
      <c r="C5083" s="1" t="n">
        <v>45225</v>
      </c>
      <c r="D5083" t="inlineStr">
        <is>
          <t>JÄMTLANDS LÄN</t>
        </is>
      </c>
      <c r="E5083" t="inlineStr">
        <is>
          <t>STRÖMSUND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30226-2022</t>
        </is>
      </c>
      <c r="B5084" s="1" t="n">
        <v>44757</v>
      </c>
      <c r="C5084" s="1" t="n">
        <v>45225</v>
      </c>
      <c r="D5084" t="inlineStr">
        <is>
          <t>JÄMTLANDS LÄN</t>
        </is>
      </c>
      <c r="E5084" t="inlineStr">
        <is>
          <t>STRÖMSUND</t>
        </is>
      </c>
      <c r="F5084" t="inlineStr">
        <is>
          <t>SCA</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30058-2022</t>
        </is>
      </c>
      <c r="B5085" s="1" t="n">
        <v>44757</v>
      </c>
      <c r="C5085" s="1" t="n">
        <v>45225</v>
      </c>
      <c r="D5085" t="inlineStr">
        <is>
          <t>JÄMTLANDS LÄN</t>
        </is>
      </c>
      <c r="E5085" t="inlineStr">
        <is>
          <t>KROKOM</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30158-2022</t>
        </is>
      </c>
      <c r="B5086" s="1" t="n">
        <v>44757</v>
      </c>
      <c r="C5086" s="1" t="n">
        <v>45225</v>
      </c>
      <c r="D5086" t="inlineStr">
        <is>
          <t>JÄMTLANDS LÄN</t>
        </is>
      </c>
      <c r="E5086" t="inlineStr">
        <is>
          <t>KROKOM</t>
        </is>
      </c>
      <c r="F5086" t="inlineStr">
        <is>
          <t>SCA</t>
        </is>
      </c>
      <c r="G5086" t="n">
        <v>9.6</v>
      </c>
      <c r="H5086" t="n">
        <v>0</v>
      </c>
      <c r="I5086" t="n">
        <v>0</v>
      </c>
      <c r="J5086" t="n">
        <v>0</v>
      </c>
      <c r="K5086" t="n">
        <v>0</v>
      </c>
      <c r="L5086" t="n">
        <v>0</v>
      </c>
      <c r="M5086" t="n">
        <v>0</v>
      </c>
      <c r="N5086" t="n">
        <v>0</v>
      </c>
      <c r="O5086" t="n">
        <v>0</v>
      </c>
      <c r="P5086" t="n">
        <v>0</v>
      </c>
      <c r="Q5086" t="n">
        <v>0</v>
      </c>
      <c r="R5086" s="2" t="inlineStr"/>
    </row>
    <row r="5087" ht="15" customHeight="1">
      <c r="A5087" t="inlineStr">
        <is>
          <t>A 30187-2022</t>
        </is>
      </c>
      <c r="B5087" s="1" t="n">
        <v>44757</v>
      </c>
      <c r="C5087" s="1" t="n">
        <v>45225</v>
      </c>
      <c r="D5087" t="inlineStr">
        <is>
          <t>JÄMTLANDS LÄN</t>
        </is>
      </c>
      <c r="E5087" t="inlineStr">
        <is>
          <t>BERG</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30160-2022</t>
        </is>
      </c>
      <c r="B5088" s="1" t="n">
        <v>44757</v>
      </c>
      <c r="C5088" s="1" t="n">
        <v>45225</v>
      </c>
      <c r="D5088" t="inlineStr">
        <is>
          <t>JÄMTLANDS LÄN</t>
        </is>
      </c>
      <c r="E5088" t="inlineStr">
        <is>
          <t>KROKOM</t>
        </is>
      </c>
      <c r="F5088" t="inlineStr">
        <is>
          <t>SCA</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30230-2022</t>
        </is>
      </c>
      <c r="B5089" s="1" t="n">
        <v>44757</v>
      </c>
      <c r="C5089" s="1" t="n">
        <v>45225</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30478-2022</t>
        </is>
      </c>
      <c r="B5090" s="1" t="n">
        <v>44761</v>
      </c>
      <c r="C5090" s="1" t="n">
        <v>45225</v>
      </c>
      <c r="D5090" t="inlineStr">
        <is>
          <t>JÄMTLANDS LÄN</t>
        </is>
      </c>
      <c r="E5090" t="inlineStr">
        <is>
          <t>BRÄCKE</t>
        </is>
      </c>
      <c r="F5090" t="inlineStr">
        <is>
          <t>SCA</t>
        </is>
      </c>
      <c r="G5090" t="n">
        <v>5.3</v>
      </c>
      <c r="H5090" t="n">
        <v>0</v>
      </c>
      <c r="I5090" t="n">
        <v>0</v>
      </c>
      <c r="J5090" t="n">
        <v>0</v>
      </c>
      <c r="K5090" t="n">
        <v>0</v>
      </c>
      <c r="L5090" t="n">
        <v>0</v>
      </c>
      <c r="M5090" t="n">
        <v>0</v>
      </c>
      <c r="N5090" t="n">
        <v>0</v>
      </c>
      <c r="O5090" t="n">
        <v>0</v>
      </c>
      <c r="P5090" t="n">
        <v>0</v>
      </c>
      <c r="Q5090" t="n">
        <v>0</v>
      </c>
      <c r="R5090" s="2" t="inlineStr"/>
    </row>
    <row r="5091" ht="15" customHeight="1">
      <c r="A5091" t="inlineStr">
        <is>
          <t>A 30609-2022</t>
        </is>
      </c>
      <c r="B5091" s="1" t="n">
        <v>44761</v>
      </c>
      <c r="C5091" s="1" t="n">
        <v>45225</v>
      </c>
      <c r="D5091" t="inlineStr">
        <is>
          <t>JÄMTLANDS LÄN</t>
        </is>
      </c>
      <c r="E5091" t="inlineStr">
        <is>
          <t>RAGUNDA</t>
        </is>
      </c>
      <c r="G5091" t="n">
        <v>2.4</v>
      </c>
      <c r="H5091" t="n">
        <v>0</v>
      </c>
      <c r="I5091" t="n">
        <v>0</v>
      </c>
      <c r="J5091" t="n">
        <v>0</v>
      </c>
      <c r="K5091" t="n">
        <v>0</v>
      </c>
      <c r="L5091" t="n">
        <v>0</v>
      </c>
      <c r="M5091" t="n">
        <v>0</v>
      </c>
      <c r="N5091" t="n">
        <v>0</v>
      </c>
      <c r="O5091" t="n">
        <v>0</v>
      </c>
      <c r="P5091" t="n">
        <v>0</v>
      </c>
      <c r="Q5091" t="n">
        <v>0</v>
      </c>
      <c r="R5091" s="2" t="inlineStr"/>
      <c r="U5091">
        <f>HYPERLINK("https://klasma.github.io/Logging_2303/knärot/A 30609-2022 karta knärot.png", "A 30609-2022")</f>
        <v/>
      </c>
      <c r="V5091">
        <f>HYPERLINK("https://klasma.github.io/Logging_2303/klagomål/A 30609-2022 FSC-klagomål.docx", "A 30609-2022")</f>
        <v/>
      </c>
      <c r="W5091">
        <f>HYPERLINK("https://klasma.github.io/Logging_2303/klagomålsmail/A 30609-2022 FSC-klagomål mail.docx", "A 30609-2022")</f>
        <v/>
      </c>
      <c r="X5091">
        <f>HYPERLINK("https://klasma.github.io/Logging_2303/tillsyn/A 30609-2022 tillsynsbegäran.docx", "A 30609-2022")</f>
        <v/>
      </c>
      <c r="Y5091">
        <f>HYPERLINK("https://klasma.github.io/Logging_2303/tillsynsmail/A 30609-2022 tillsynsbegäran mail.docx", "A 30609-2022")</f>
        <v/>
      </c>
    </row>
    <row r="5092" ht="15" customHeight="1">
      <c r="A5092" t="inlineStr">
        <is>
          <t>A 30490-2022</t>
        </is>
      </c>
      <c r="B5092" s="1" t="n">
        <v>44761</v>
      </c>
      <c r="C5092" s="1" t="n">
        <v>45225</v>
      </c>
      <c r="D5092" t="inlineStr">
        <is>
          <t>JÄMTLANDS LÄN</t>
        </is>
      </c>
      <c r="E5092" t="inlineStr">
        <is>
          <t>BRÄCKE</t>
        </is>
      </c>
      <c r="F5092" t="inlineStr">
        <is>
          <t>SCA</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30643-2022</t>
        </is>
      </c>
      <c r="B5093" s="1" t="n">
        <v>44763</v>
      </c>
      <c r="C5093" s="1" t="n">
        <v>45225</v>
      </c>
      <c r="D5093" t="inlineStr">
        <is>
          <t>JÄMTLANDS LÄN</t>
        </is>
      </c>
      <c r="E5093" t="inlineStr">
        <is>
          <t>HÄRJEDALEN</t>
        </is>
      </c>
      <c r="F5093" t="inlineStr">
        <is>
          <t>Bergvik skog väst AB</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30728-2022</t>
        </is>
      </c>
      <c r="B5094" s="1" t="n">
        <v>44764</v>
      </c>
      <c r="C5094" s="1" t="n">
        <v>45225</v>
      </c>
      <c r="D5094" t="inlineStr">
        <is>
          <t>JÄMTLANDS LÄN</t>
        </is>
      </c>
      <c r="E5094" t="inlineStr">
        <is>
          <t>KROKOM</t>
        </is>
      </c>
      <c r="G5094" t="n">
        <v>6.4</v>
      </c>
      <c r="H5094" t="n">
        <v>0</v>
      </c>
      <c r="I5094" t="n">
        <v>0</v>
      </c>
      <c r="J5094" t="n">
        <v>0</v>
      </c>
      <c r="K5094" t="n">
        <v>0</v>
      </c>
      <c r="L5094" t="n">
        <v>0</v>
      </c>
      <c r="M5094" t="n">
        <v>0</v>
      </c>
      <c r="N5094" t="n">
        <v>0</v>
      </c>
      <c r="O5094" t="n">
        <v>0</v>
      </c>
      <c r="P5094" t="n">
        <v>0</v>
      </c>
      <c r="Q5094" t="n">
        <v>0</v>
      </c>
      <c r="R5094" s="2" t="inlineStr"/>
    </row>
    <row r="5095" ht="15" customHeight="1">
      <c r="A5095" t="inlineStr">
        <is>
          <t>A 30729-2022</t>
        </is>
      </c>
      <c r="B5095" s="1" t="n">
        <v>44764</v>
      </c>
      <c r="C5095" s="1" t="n">
        <v>45225</v>
      </c>
      <c r="D5095" t="inlineStr">
        <is>
          <t>JÄMTLANDS LÄN</t>
        </is>
      </c>
      <c r="E5095" t="inlineStr">
        <is>
          <t>KROKOM</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30765-2022</t>
        </is>
      </c>
      <c r="B5096" s="1" t="n">
        <v>44764</v>
      </c>
      <c r="C5096" s="1" t="n">
        <v>45225</v>
      </c>
      <c r="D5096" t="inlineStr">
        <is>
          <t>JÄMTLANDS LÄN</t>
        </is>
      </c>
      <c r="E5096" t="inlineStr">
        <is>
          <t>BERG</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30811-2022</t>
        </is>
      </c>
      <c r="B5097" s="1" t="n">
        <v>44764</v>
      </c>
      <c r="C5097" s="1" t="n">
        <v>45225</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31371-2022</t>
        </is>
      </c>
      <c r="B5098" s="1" t="n">
        <v>44774</v>
      </c>
      <c r="C5098" s="1" t="n">
        <v>45225</v>
      </c>
      <c r="D5098" t="inlineStr">
        <is>
          <t>JÄMTLANDS LÄN</t>
        </is>
      </c>
      <c r="E5098" t="inlineStr">
        <is>
          <t>BERG</t>
        </is>
      </c>
      <c r="F5098" t="inlineStr">
        <is>
          <t>Sveaskog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31507-2022</t>
        </is>
      </c>
      <c r="B5099" s="1" t="n">
        <v>44774</v>
      </c>
      <c r="C5099" s="1" t="n">
        <v>45225</v>
      </c>
      <c r="D5099" t="inlineStr">
        <is>
          <t>JÄMTLANDS LÄN</t>
        </is>
      </c>
      <c r="E5099" t="inlineStr">
        <is>
          <t>STRÖMSUND</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31442-2022</t>
        </is>
      </c>
      <c r="B5100" s="1" t="n">
        <v>44774</v>
      </c>
      <c r="C5100" s="1" t="n">
        <v>45225</v>
      </c>
      <c r="D5100" t="inlineStr">
        <is>
          <t>JÄMTLANDS LÄN</t>
        </is>
      </c>
      <c r="E5100" t="inlineStr">
        <is>
          <t>STRÖMSUND</t>
        </is>
      </c>
      <c r="F5100" t="inlineStr">
        <is>
          <t>SCA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31436-2022</t>
        </is>
      </c>
      <c r="B5101" s="1" t="n">
        <v>44774</v>
      </c>
      <c r="C5101" s="1" t="n">
        <v>45225</v>
      </c>
      <c r="D5101" t="inlineStr">
        <is>
          <t>JÄMTLANDS LÄN</t>
        </is>
      </c>
      <c r="E5101" t="inlineStr">
        <is>
          <t>RAGUNDA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31467-2022</t>
        </is>
      </c>
      <c r="B5102" s="1" t="n">
        <v>44774</v>
      </c>
      <c r="C5102" s="1" t="n">
        <v>45225</v>
      </c>
      <c r="D5102" t="inlineStr">
        <is>
          <t>JÄMTLANDS LÄN</t>
        </is>
      </c>
      <c r="E5102" t="inlineStr">
        <is>
          <t>BRÄCKE</t>
        </is>
      </c>
      <c r="F5102" t="inlineStr">
        <is>
          <t>SCA</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31506-2022</t>
        </is>
      </c>
      <c r="B5103" s="1" t="n">
        <v>44774</v>
      </c>
      <c r="C5103" s="1" t="n">
        <v>45225</v>
      </c>
      <c r="D5103" t="inlineStr">
        <is>
          <t>JÄMTLANDS LÄN</t>
        </is>
      </c>
      <c r="E5103" t="inlineStr">
        <is>
          <t>STRÖMSUND</t>
        </is>
      </c>
      <c r="F5103" t="inlineStr">
        <is>
          <t>SCA</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31375-2022</t>
        </is>
      </c>
      <c r="B5104" s="1" t="n">
        <v>44774</v>
      </c>
      <c r="C5104" s="1" t="n">
        <v>45225</v>
      </c>
      <c r="D5104" t="inlineStr">
        <is>
          <t>JÄMTLANDS LÄN</t>
        </is>
      </c>
      <c r="E5104" t="inlineStr">
        <is>
          <t>BERG</t>
        </is>
      </c>
      <c r="F5104" t="inlineStr">
        <is>
          <t>Sveaskog</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31435-2022</t>
        </is>
      </c>
      <c r="B5105" s="1" t="n">
        <v>44774</v>
      </c>
      <c r="C5105" s="1" t="n">
        <v>45225</v>
      </c>
      <c r="D5105" t="inlineStr">
        <is>
          <t>JÄMTLANDS LÄN</t>
        </is>
      </c>
      <c r="E5105" t="inlineStr">
        <is>
          <t>RAGUNDA</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31466-2022</t>
        </is>
      </c>
      <c r="B5106" s="1" t="n">
        <v>44774</v>
      </c>
      <c r="C5106" s="1" t="n">
        <v>45225</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31638-2022</t>
        </is>
      </c>
      <c r="B5107" s="1" t="n">
        <v>44775</v>
      </c>
      <c r="C5107" s="1" t="n">
        <v>45225</v>
      </c>
      <c r="D5107" t="inlineStr">
        <is>
          <t>JÄMTLANDS LÄN</t>
        </is>
      </c>
      <c r="E5107" t="inlineStr">
        <is>
          <t>BERG</t>
        </is>
      </c>
      <c r="F5107" t="inlineStr">
        <is>
          <t>SCA</t>
        </is>
      </c>
      <c r="G5107" t="n">
        <v>15.3</v>
      </c>
      <c r="H5107" t="n">
        <v>0</v>
      </c>
      <c r="I5107" t="n">
        <v>0</v>
      </c>
      <c r="J5107" t="n">
        <v>0</v>
      </c>
      <c r="K5107" t="n">
        <v>0</v>
      </c>
      <c r="L5107" t="n">
        <v>0</v>
      </c>
      <c r="M5107" t="n">
        <v>0</v>
      </c>
      <c r="N5107" t="n">
        <v>0</v>
      </c>
      <c r="O5107" t="n">
        <v>0</v>
      </c>
      <c r="P5107" t="n">
        <v>0</v>
      </c>
      <c r="Q5107" t="n">
        <v>0</v>
      </c>
      <c r="R5107" s="2" t="inlineStr"/>
    </row>
    <row r="5108" ht="15" customHeight="1">
      <c r="A5108" t="inlineStr">
        <is>
          <t>A 31564-2022</t>
        </is>
      </c>
      <c r="B5108" s="1" t="n">
        <v>44775</v>
      </c>
      <c r="C5108" s="1" t="n">
        <v>45225</v>
      </c>
      <c r="D5108" t="inlineStr">
        <is>
          <t>JÄMTLANDS LÄN</t>
        </is>
      </c>
      <c r="E5108" t="inlineStr">
        <is>
          <t>BERG</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31841-2022</t>
        </is>
      </c>
      <c r="B5109" s="1" t="n">
        <v>44776</v>
      </c>
      <c r="C5109" s="1" t="n">
        <v>45225</v>
      </c>
      <c r="D5109" t="inlineStr">
        <is>
          <t>JÄMTLANDS LÄN</t>
        </is>
      </c>
      <c r="E5109" t="inlineStr">
        <is>
          <t>RAGUNDA</t>
        </is>
      </c>
      <c r="F5109" t="inlineStr">
        <is>
          <t>SCA</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31853-2022</t>
        </is>
      </c>
      <c r="B5110" s="1" t="n">
        <v>44776</v>
      </c>
      <c r="C5110" s="1" t="n">
        <v>45225</v>
      </c>
      <c r="D5110" t="inlineStr">
        <is>
          <t>JÄMTLANDS LÄN</t>
        </is>
      </c>
      <c r="E5110" t="inlineStr">
        <is>
          <t>BRÄCKE</t>
        </is>
      </c>
      <c r="F5110" t="inlineStr">
        <is>
          <t>SCA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32703-2022</t>
        </is>
      </c>
      <c r="B5111" s="1" t="n">
        <v>44776</v>
      </c>
      <c r="C5111" s="1" t="n">
        <v>45225</v>
      </c>
      <c r="D5111" t="inlineStr">
        <is>
          <t>JÄMTLANDS LÄN</t>
        </is>
      </c>
      <c r="E5111" t="inlineStr">
        <is>
          <t>BERG</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31682-2022</t>
        </is>
      </c>
      <c r="B5112" s="1" t="n">
        <v>44776</v>
      </c>
      <c r="C5112" s="1" t="n">
        <v>45225</v>
      </c>
      <c r="D5112" t="inlineStr">
        <is>
          <t>JÄMTLANDS LÄN</t>
        </is>
      </c>
      <c r="E5112" t="inlineStr">
        <is>
          <t>BERG</t>
        </is>
      </c>
      <c r="G5112" t="n">
        <v>8</v>
      </c>
      <c r="H5112" t="n">
        <v>0</v>
      </c>
      <c r="I5112" t="n">
        <v>0</v>
      </c>
      <c r="J5112" t="n">
        <v>0</v>
      </c>
      <c r="K5112" t="n">
        <v>0</v>
      </c>
      <c r="L5112" t="n">
        <v>0</v>
      </c>
      <c r="M5112" t="n">
        <v>0</v>
      </c>
      <c r="N5112" t="n">
        <v>0</v>
      </c>
      <c r="O5112" t="n">
        <v>0</v>
      </c>
      <c r="P5112" t="n">
        <v>0</v>
      </c>
      <c r="Q5112" t="n">
        <v>0</v>
      </c>
      <c r="R5112" s="2" t="inlineStr"/>
    </row>
    <row r="5113" ht="15" customHeight="1">
      <c r="A5113" t="inlineStr">
        <is>
          <t>A 31854-2022</t>
        </is>
      </c>
      <c r="B5113" s="1" t="n">
        <v>44776</v>
      </c>
      <c r="C5113" s="1" t="n">
        <v>45225</v>
      </c>
      <c r="D5113" t="inlineStr">
        <is>
          <t>JÄMTLANDS LÄN</t>
        </is>
      </c>
      <c r="E5113" t="inlineStr">
        <is>
          <t>RAGUNDA</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31852-2022</t>
        </is>
      </c>
      <c r="B5114" s="1" t="n">
        <v>44776</v>
      </c>
      <c r="C5114" s="1" t="n">
        <v>45225</v>
      </c>
      <c r="D5114" t="inlineStr">
        <is>
          <t>JÄMTLANDS LÄN</t>
        </is>
      </c>
      <c r="E5114" t="inlineStr">
        <is>
          <t>STRÖMSUND</t>
        </is>
      </c>
      <c r="F5114" t="inlineStr">
        <is>
          <t>SCA</t>
        </is>
      </c>
      <c r="G5114" t="n">
        <v>8.199999999999999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31970-2022</t>
        </is>
      </c>
      <c r="B5115" s="1" t="n">
        <v>44777</v>
      </c>
      <c r="C5115" s="1" t="n">
        <v>45225</v>
      </c>
      <c r="D5115" t="inlineStr">
        <is>
          <t>JÄMTLANDS LÄN</t>
        </is>
      </c>
      <c r="E5115" t="inlineStr">
        <is>
          <t>RAGUNDA</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31980-2022</t>
        </is>
      </c>
      <c r="B5116" s="1" t="n">
        <v>44777</v>
      </c>
      <c r="C5116" s="1" t="n">
        <v>45225</v>
      </c>
      <c r="D5116" t="inlineStr">
        <is>
          <t>JÄMTLANDS LÄN</t>
        </is>
      </c>
      <c r="E5116" t="inlineStr">
        <is>
          <t>BRÄCKE</t>
        </is>
      </c>
      <c r="F5116" t="inlineStr">
        <is>
          <t>SCA</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32135-2022</t>
        </is>
      </c>
      <c r="B5117" s="1" t="n">
        <v>44778</v>
      </c>
      <c r="C5117" s="1" t="n">
        <v>45225</v>
      </c>
      <c r="D5117" t="inlineStr">
        <is>
          <t>JÄMTLANDS LÄN</t>
        </is>
      </c>
      <c r="E5117" t="inlineStr">
        <is>
          <t>RAGUNDA</t>
        </is>
      </c>
      <c r="F5117" t="inlineStr">
        <is>
          <t>SCA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32118-2022</t>
        </is>
      </c>
      <c r="B5118" s="1" t="n">
        <v>44778</v>
      </c>
      <c r="C5118" s="1" t="n">
        <v>45225</v>
      </c>
      <c r="D5118" t="inlineStr">
        <is>
          <t>JÄMTLANDS LÄN</t>
        </is>
      </c>
      <c r="E5118" t="inlineStr">
        <is>
          <t>STRÖMSUND</t>
        </is>
      </c>
      <c r="F5118" t="inlineStr">
        <is>
          <t>SCA</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32125-2022</t>
        </is>
      </c>
      <c r="B5119" s="1" t="n">
        <v>44778</v>
      </c>
      <c r="C5119" s="1" t="n">
        <v>45225</v>
      </c>
      <c r="D5119" t="inlineStr">
        <is>
          <t>JÄMTLANDS LÄN</t>
        </is>
      </c>
      <c r="E5119" t="inlineStr">
        <is>
          <t>STRÖMSUND</t>
        </is>
      </c>
      <c r="F5119" t="inlineStr">
        <is>
          <t>SCA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32141-2022</t>
        </is>
      </c>
      <c r="B5120" s="1" t="n">
        <v>44779</v>
      </c>
      <c r="C5120" s="1" t="n">
        <v>45225</v>
      </c>
      <c r="D5120" t="inlineStr">
        <is>
          <t>JÄMTLANDS LÄN</t>
        </is>
      </c>
      <c r="E5120" t="inlineStr">
        <is>
          <t>BRÄCKE</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32142-2022</t>
        </is>
      </c>
      <c r="B5121" s="1" t="n">
        <v>44780</v>
      </c>
      <c r="C5121" s="1" t="n">
        <v>45225</v>
      </c>
      <c r="D5121" t="inlineStr">
        <is>
          <t>JÄMTLANDS LÄN</t>
        </is>
      </c>
      <c r="E5121" t="inlineStr">
        <is>
          <t>KROKOM</t>
        </is>
      </c>
      <c r="G5121" t="n">
        <v>60.8</v>
      </c>
      <c r="H5121" t="n">
        <v>0</v>
      </c>
      <c r="I5121" t="n">
        <v>0</v>
      </c>
      <c r="J5121" t="n">
        <v>0</v>
      </c>
      <c r="K5121" t="n">
        <v>0</v>
      </c>
      <c r="L5121" t="n">
        <v>0</v>
      </c>
      <c r="M5121" t="n">
        <v>0</v>
      </c>
      <c r="N5121" t="n">
        <v>0</v>
      </c>
      <c r="O5121" t="n">
        <v>0</v>
      </c>
      <c r="P5121" t="n">
        <v>0</v>
      </c>
      <c r="Q5121" t="n">
        <v>0</v>
      </c>
      <c r="R5121" s="2" t="inlineStr"/>
    </row>
    <row r="5122" ht="15" customHeight="1">
      <c r="A5122" t="inlineStr">
        <is>
          <t>A 32210-2022</t>
        </is>
      </c>
      <c r="B5122" s="1" t="n">
        <v>44781</v>
      </c>
      <c r="C5122" s="1" t="n">
        <v>45225</v>
      </c>
      <c r="D5122" t="inlineStr">
        <is>
          <t>JÄMTLANDS LÄN</t>
        </is>
      </c>
      <c r="E5122" t="inlineStr">
        <is>
          <t>ÅRE</t>
        </is>
      </c>
      <c r="G5122" t="n">
        <v>17.3</v>
      </c>
      <c r="H5122" t="n">
        <v>0</v>
      </c>
      <c r="I5122" t="n">
        <v>0</v>
      </c>
      <c r="J5122" t="n">
        <v>0</v>
      </c>
      <c r="K5122" t="n">
        <v>0</v>
      </c>
      <c r="L5122" t="n">
        <v>0</v>
      </c>
      <c r="M5122" t="n">
        <v>0</v>
      </c>
      <c r="N5122" t="n">
        <v>0</v>
      </c>
      <c r="O5122" t="n">
        <v>0</v>
      </c>
      <c r="P5122" t="n">
        <v>0</v>
      </c>
      <c r="Q5122" t="n">
        <v>0</v>
      </c>
      <c r="R5122" s="2" t="inlineStr"/>
    </row>
    <row r="5123" ht="15" customHeight="1">
      <c r="A5123" t="inlineStr">
        <is>
          <t>A 32307-2022</t>
        </is>
      </c>
      <c r="B5123" s="1" t="n">
        <v>44781</v>
      </c>
      <c r="C5123" s="1" t="n">
        <v>45225</v>
      </c>
      <c r="D5123" t="inlineStr">
        <is>
          <t>JÄMTLANDS LÄN</t>
        </is>
      </c>
      <c r="E5123" t="inlineStr">
        <is>
          <t>BERG</t>
        </is>
      </c>
      <c r="G5123" t="n">
        <v>4.8</v>
      </c>
      <c r="H5123" t="n">
        <v>0</v>
      </c>
      <c r="I5123" t="n">
        <v>0</v>
      </c>
      <c r="J5123" t="n">
        <v>0</v>
      </c>
      <c r="K5123" t="n">
        <v>0</v>
      </c>
      <c r="L5123" t="n">
        <v>0</v>
      </c>
      <c r="M5123" t="n">
        <v>0</v>
      </c>
      <c r="N5123" t="n">
        <v>0</v>
      </c>
      <c r="O5123" t="n">
        <v>0</v>
      </c>
      <c r="P5123" t="n">
        <v>0</v>
      </c>
      <c r="Q5123" t="n">
        <v>0</v>
      </c>
      <c r="R5123" s="2" t="inlineStr"/>
    </row>
    <row r="5124" ht="15" customHeight="1">
      <c r="A5124" t="inlineStr">
        <is>
          <t>A 32212-2022</t>
        </is>
      </c>
      <c r="B5124" s="1" t="n">
        <v>44781</v>
      </c>
      <c r="C5124" s="1" t="n">
        <v>45225</v>
      </c>
      <c r="D5124" t="inlineStr">
        <is>
          <t>JÄMTLANDS LÄN</t>
        </is>
      </c>
      <c r="E5124" t="inlineStr">
        <is>
          <t>ÅRE</t>
        </is>
      </c>
      <c r="G5124" t="n">
        <v>7.7</v>
      </c>
      <c r="H5124" t="n">
        <v>0</v>
      </c>
      <c r="I5124" t="n">
        <v>0</v>
      </c>
      <c r="J5124" t="n">
        <v>0</v>
      </c>
      <c r="K5124" t="n">
        <v>0</v>
      </c>
      <c r="L5124" t="n">
        <v>0</v>
      </c>
      <c r="M5124" t="n">
        <v>0</v>
      </c>
      <c r="N5124" t="n">
        <v>0</v>
      </c>
      <c r="O5124" t="n">
        <v>0</v>
      </c>
      <c r="P5124" t="n">
        <v>0</v>
      </c>
      <c r="Q5124" t="n">
        <v>0</v>
      </c>
      <c r="R5124" s="2" t="inlineStr"/>
    </row>
    <row r="5125" ht="15" customHeight="1">
      <c r="A5125" t="inlineStr">
        <is>
          <t>A 32288-2022</t>
        </is>
      </c>
      <c r="B5125" s="1" t="n">
        <v>44781</v>
      </c>
      <c r="C5125" s="1" t="n">
        <v>45225</v>
      </c>
      <c r="D5125" t="inlineStr">
        <is>
          <t>JÄMTLANDS LÄN</t>
        </is>
      </c>
      <c r="E5125" t="inlineStr">
        <is>
          <t>RAGUNDA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32153-2022</t>
        </is>
      </c>
      <c r="B5126" s="1" t="n">
        <v>44781</v>
      </c>
      <c r="C5126" s="1" t="n">
        <v>45225</v>
      </c>
      <c r="D5126" t="inlineStr">
        <is>
          <t>JÄMTLANDS LÄN</t>
        </is>
      </c>
      <c r="E5126" t="inlineStr">
        <is>
          <t>STRÖMSUND</t>
        </is>
      </c>
      <c r="G5126" t="n">
        <v>27.4</v>
      </c>
      <c r="H5126" t="n">
        <v>0</v>
      </c>
      <c r="I5126" t="n">
        <v>0</v>
      </c>
      <c r="J5126" t="n">
        <v>0</v>
      </c>
      <c r="K5126" t="n">
        <v>0</v>
      </c>
      <c r="L5126" t="n">
        <v>0</v>
      </c>
      <c r="M5126" t="n">
        <v>0</v>
      </c>
      <c r="N5126" t="n">
        <v>0</v>
      </c>
      <c r="O5126" t="n">
        <v>0</v>
      </c>
      <c r="P5126" t="n">
        <v>0</v>
      </c>
      <c r="Q5126" t="n">
        <v>0</v>
      </c>
      <c r="R5126" s="2" t="inlineStr"/>
    </row>
    <row r="5127" ht="15" customHeight="1">
      <c r="A5127" t="inlineStr">
        <is>
          <t>A 32526-2022</t>
        </is>
      </c>
      <c r="B5127" s="1" t="n">
        <v>44782</v>
      </c>
      <c r="C5127" s="1" t="n">
        <v>45225</v>
      </c>
      <c r="D5127" t="inlineStr">
        <is>
          <t>JÄMTLANDS LÄN</t>
        </is>
      </c>
      <c r="E5127" t="inlineStr">
        <is>
          <t>RAGUNDA</t>
        </is>
      </c>
      <c r="F5127" t="inlineStr">
        <is>
          <t>SCA</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32758-2022</t>
        </is>
      </c>
      <c r="B5128" s="1" t="n">
        <v>44783</v>
      </c>
      <c r="C5128" s="1" t="n">
        <v>45225</v>
      </c>
      <c r="D5128" t="inlineStr">
        <is>
          <t>JÄMTLANDS LÄN</t>
        </is>
      </c>
      <c r="E5128" t="inlineStr">
        <is>
          <t>ÅRE</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32780-2022</t>
        </is>
      </c>
      <c r="B5129" s="1" t="n">
        <v>44783</v>
      </c>
      <c r="C5129" s="1" t="n">
        <v>45225</v>
      </c>
      <c r="D5129" t="inlineStr">
        <is>
          <t>JÄMTLANDS LÄN</t>
        </is>
      </c>
      <c r="E5129" t="inlineStr">
        <is>
          <t>RAGUNDA</t>
        </is>
      </c>
      <c r="F5129" t="inlineStr">
        <is>
          <t>SCA</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32974-2022</t>
        </is>
      </c>
      <c r="B5130" s="1" t="n">
        <v>44784</v>
      </c>
      <c r="C5130" s="1" t="n">
        <v>45225</v>
      </c>
      <c r="D5130" t="inlineStr">
        <is>
          <t>JÄMTLANDS LÄN</t>
        </is>
      </c>
      <c r="E5130" t="inlineStr">
        <is>
          <t>HÄRJEDALEN</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32996-2022</t>
        </is>
      </c>
      <c r="B5131" s="1" t="n">
        <v>44784</v>
      </c>
      <c r="C5131" s="1" t="n">
        <v>45225</v>
      </c>
      <c r="D5131" t="inlineStr">
        <is>
          <t>JÄMTLANDS LÄN</t>
        </is>
      </c>
      <c r="E5131" t="inlineStr">
        <is>
          <t>STRÖMSUND</t>
        </is>
      </c>
      <c r="F5131" t="inlineStr">
        <is>
          <t>SCA</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33003-2022</t>
        </is>
      </c>
      <c r="B5132" s="1" t="n">
        <v>44784</v>
      </c>
      <c r="C5132" s="1" t="n">
        <v>45225</v>
      </c>
      <c r="D5132" t="inlineStr">
        <is>
          <t>JÄMTLANDS LÄN</t>
        </is>
      </c>
      <c r="E5132" t="inlineStr">
        <is>
          <t>ÅRE</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33015-2022</t>
        </is>
      </c>
      <c r="B5133" s="1" t="n">
        <v>44784</v>
      </c>
      <c r="C5133" s="1" t="n">
        <v>45225</v>
      </c>
      <c r="D5133" t="inlineStr">
        <is>
          <t>JÄMTLANDS LÄN</t>
        </is>
      </c>
      <c r="E5133" t="inlineStr">
        <is>
          <t>ÅRE</t>
        </is>
      </c>
      <c r="G5133" t="n">
        <v>5.1</v>
      </c>
      <c r="H5133" t="n">
        <v>0</v>
      </c>
      <c r="I5133" t="n">
        <v>0</v>
      </c>
      <c r="J5133" t="n">
        <v>0</v>
      </c>
      <c r="K5133" t="n">
        <v>0</v>
      </c>
      <c r="L5133" t="n">
        <v>0</v>
      </c>
      <c r="M5133" t="n">
        <v>0</v>
      </c>
      <c r="N5133" t="n">
        <v>0</v>
      </c>
      <c r="O5133" t="n">
        <v>0</v>
      </c>
      <c r="P5133" t="n">
        <v>0</v>
      </c>
      <c r="Q5133" t="n">
        <v>0</v>
      </c>
      <c r="R5133" s="2" t="inlineStr"/>
    </row>
    <row r="5134" ht="15" customHeight="1">
      <c r="A5134" t="inlineStr">
        <is>
          <t>A 32865-2022</t>
        </is>
      </c>
      <c r="B5134" s="1" t="n">
        <v>44784</v>
      </c>
      <c r="C5134" s="1" t="n">
        <v>45225</v>
      </c>
      <c r="D5134" t="inlineStr">
        <is>
          <t>JÄMTLANDS LÄN</t>
        </is>
      </c>
      <c r="E5134" t="inlineStr">
        <is>
          <t>STRÖMSUND</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32932-2022</t>
        </is>
      </c>
      <c r="B5135" s="1" t="n">
        <v>44784</v>
      </c>
      <c r="C5135" s="1" t="n">
        <v>45225</v>
      </c>
      <c r="D5135" t="inlineStr">
        <is>
          <t>JÄMTLANDS LÄN</t>
        </is>
      </c>
      <c r="E5135" t="inlineStr">
        <is>
          <t>STRÖMSUND</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33023-2022</t>
        </is>
      </c>
      <c r="B5136" s="1" t="n">
        <v>44784</v>
      </c>
      <c r="C5136" s="1" t="n">
        <v>45225</v>
      </c>
      <c r="D5136" t="inlineStr">
        <is>
          <t>JÄMTLANDS LÄN</t>
        </is>
      </c>
      <c r="E5136" t="inlineStr">
        <is>
          <t>ÅRE</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33123-2022</t>
        </is>
      </c>
      <c r="B5137" s="1" t="n">
        <v>44785</v>
      </c>
      <c r="C5137" s="1" t="n">
        <v>45225</v>
      </c>
      <c r="D5137" t="inlineStr">
        <is>
          <t>JÄMTLANDS LÄN</t>
        </is>
      </c>
      <c r="E5137" t="inlineStr">
        <is>
          <t>BERG</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33224-2022</t>
        </is>
      </c>
      <c r="B5138" s="1" t="n">
        <v>44785</v>
      </c>
      <c r="C5138" s="1" t="n">
        <v>45225</v>
      </c>
      <c r="D5138" t="inlineStr">
        <is>
          <t>JÄMTLANDS LÄN</t>
        </is>
      </c>
      <c r="E5138" t="inlineStr">
        <is>
          <t>STRÖMSUND</t>
        </is>
      </c>
      <c r="F5138" t="inlineStr">
        <is>
          <t>SCA</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33223-2022</t>
        </is>
      </c>
      <c r="B5139" s="1" t="n">
        <v>44785</v>
      </c>
      <c r="C5139" s="1" t="n">
        <v>45225</v>
      </c>
      <c r="D5139" t="inlineStr">
        <is>
          <t>JÄMTLANDS LÄN</t>
        </is>
      </c>
      <c r="E5139" t="inlineStr">
        <is>
          <t>STRÖMSUND</t>
        </is>
      </c>
      <c r="F5139" t="inlineStr">
        <is>
          <t>SCA</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33054-2022</t>
        </is>
      </c>
      <c r="B5140" s="1" t="n">
        <v>44785</v>
      </c>
      <c r="C5140" s="1" t="n">
        <v>45225</v>
      </c>
      <c r="D5140" t="inlineStr">
        <is>
          <t>JÄMTLANDS LÄN</t>
        </is>
      </c>
      <c r="E5140" t="inlineStr">
        <is>
          <t>STRÖMSUND</t>
        </is>
      </c>
      <c r="G5140" t="n">
        <v>5</v>
      </c>
      <c r="H5140" t="n">
        <v>0</v>
      </c>
      <c r="I5140" t="n">
        <v>0</v>
      </c>
      <c r="J5140" t="n">
        <v>0</v>
      </c>
      <c r="K5140" t="n">
        <v>0</v>
      </c>
      <c r="L5140" t="n">
        <v>0</v>
      </c>
      <c r="M5140" t="n">
        <v>0</v>
      </c>
      <c r="N5140" t="n">
        <v>0</v>
      </c>
      <c r="O5140" t="n">
        <v>0</v>
      </c>
      <c r="P5140" t="n">
        <v>0</v>
      </c>
      <c r="Q5140" t="n">
        <v>0</v>
      </c>
      <c r="R5140" s="2" t="inlineStr"/>
    </row>
    <row r="5141" ht="15" customHeight="1">
      <c r="A5141" t="inlineStr">
        <is>
          <t>A 33068-2022</t>
        </is>
      </c>
      <c r="B5141" s="1" t="n">
        <v>44785</v>
      </c>
      <c r="C5141" s="1" t="n">
        <v>45225</v>
      </c>
      <c r="D5141" t="inlineStr">
        <is>
          <t>JÄMTLANDS LÄN</t>
        </is>
      </c>
      <c r="E5141" t="inlineStr">
        <is>
          <t>BERG</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33362-2022</t>
        </is>
      </c>
      <c r="B5142" s="1" t="n">
        <v>44788</v>
      </c>
      <c r="C5142" s="1" t="n">
        <v>45225</v>
      </c>
      <c r="D5142" t="inlineStr">
        <is>
          <t>JÄMTLANDS LÄN</t>
        </is>
      </c>
      <c r="E5142" t="inlineStr">
        <is>
          <t>KROKOM</t>
        </is>
      </c>
      <c r="F5142" t="inlineStr">
        <is>
          <t>Övriga Aktiebolag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33481-2022</t>
        </is>
      </c>
      <c r="B5143" s="1" t="n">
        <v>44788</v>
      </c>
      <c r="C5143" s="1" t="n">
        <v>45225</v>
      </c>
      <c r="D5143" t="inlineStr">
        <is>
          <t>JÄMTLANDS LÄN</t>
        </is>
      </c>
      <c r="E5143" t="inlineStr">
        <is>
          <t>BRÄCKE</t>
        </is>
      </c>
      <c r="F5143" t="inlineStr">
        <is>
          <t>Sveaskog</t>
        </is>
      </c>
      <c r="G5143" t="n">
        <v>3.4</v>
      </c>
      <c r="H5143" t="n">
        <v>0</v>
      </c>
      <c r="I5143" t="n">
        <v>0</v>
      </c>
      <c r="J5143" t="n">
        <v>0</v>
      </c>
      <c r="K5143" t="n">
        <v>0</v>
      </c>
      <c r="L5143" t="n">
        <v>0</v>
      </c>
      <c r="M5143" t="n">
        <v>0</v>
      </c>
      <c r="N5143" t="n">
        <v>0</v>
      </c>
      <c r="O5143" t="n">
        <v>0</v>
      </c>
      <c r="P5143" t="n">
        <v>0</v>
      </c>
      <c r="Q5143" t="n">
        <v>0</v>
      </c>
      <c r="R5143" s="2" t="inlineStr"/>
    </row>
    <row r="5144" ht="15" customHeight="1">
      <c r="A5144" t="inlineStr">
        <is>
          <t>A 33314-2022</t>
        </is>
      </c>
      <c r="B5144" s="1" t="n">
        <v>44788</v>
      </c>
      <c r="C5144" s="1" t="n">
        <v>45225</v>
      </c>
      <c r="D5144" t="inlineStr">
        <is>
          <t>JÄMTLANDS LÄN</t>
        </is>
      </c>
      <c r="E5144" t="inlineStr">
        <is>
          <t>KROKOM</t>
        </is>
      </c>
      <c r="G5144" t="n">
        <v>7.4</v>
      </c>
      <c r="H5144" t="n">
        <v>0</v>
      </c>
      <c r="I5144" t="n">
        <v>0</v>
      </c>
      <c r="J5144" t="n">
        <v>0</v>
      </c>
      <c r="K5144" t="n">
        <v>0</v>
      </c>
      <c r="L5144" t="n">
        <v>0</v>
      </c>
      <c r="M5144" t="n">
        <v>0</v>
      </c>
      <c r="N5144" t="n">
        <v>0</v>
      </c>
      <c r="O5144" t="n">
        <v>0</v>
      </c>
      <c r="P5144" t="n">
        <v>0</v>
      </c>
      <c r="Q5144" t="n">
        <v>0</v>
      </c>
      <c r="R5144" s="2" t="inlineStr"/>
    </row>
    <row r="5145" ht="15" customHeight="1">
      <c r="A5145" t="inlineStr">
        <is>
          <t>A 33327-2022</t>
        </is>
      </c>
      <c r="B5145" s="1" t="n">
        <v>44788</v>
      </c>
      <c r="C5145" s="1" t="n">
        <v>45225</v>
      </c>
      <c r="D5145" t="inlineStr">
        <is>
          <t>JÄMTLANDS LÄN</t>
        </is>
      </c>
      <c r="E5145" t="inlineStr">
        <is>
          <t>KROKOM</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33359-2022</t>
        </is>
      </c>
      <c r="B5146" s="1" t="n">
        <v>44788</v>
      </c>
      <c r="C5146" s="1" t="n">
        <v>45225</v>
      </c>
      <c r="D5146" t="inlineStr">
        <is>
          <t>JÄMTLANDS LÄN</t>
        </is>
      </c>
      <c r="E5146" t="inlineStr">
        <is>
          <t>KROKOM</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33480-2022</t>
        </is>
      </c>
      <c r="B5147" s="1" t="n">
        <v>44788</v>
      </c>
      <c r="C5147" s="1" t="n">
        <v>45225</v>
      </c>
      <c r="D5147" t="inlineStr">
        <is>
          <t>JÄMTLANDS LÄN</t>
        </is>
      </c>
      <c r="E5147" t="inlineStr">
        <is>
          <t>ÅRE</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33501-2022</t>
        </is>
      </c>
      <c r="B5148" s="1" t="n">
        <v>44788</v>
      </c>
      <c r="C5148" s="1" t="n">
        <v>45225</v>
      </c>
      <c r="D5148" t="inlineStr">
        <is>
          <t>JÄMTLANDS LÄN</t>
        </is>
      </c>
      <c r="E5148" t="inlineStr">
        <is>
          <t>STRÖMSUND</t>
        </is>
      </c>
      <c r="G5148" t="n">
        <v>2.1</v>
      </c>
      <c r="H5148" t="n">
        <v>0</v>
      </c>
      <c r="I5148" t="n">
        <v>0</v>
      </c>
      <c r="J5148" t="n">
        <v>0</v>
      </c>
      <c r="K5148" t="n">
        <v>0</v>
      </c>
      <c r="L5148" t="n">
        <v>0</v>
      </c>
      <c r="M5148" t="n">
        <v>0</v>
      </c>
      <c r="N5148" t="n">
        <v>0</v>
      </c>
      <c r="O5148" t="n">
        <v>0</v>
      </c>
      <c r="P5148" t="n">
        <v>0</v>
      </c>
      <c r="Q5148" t="n">
        <v>0</v>
      </c>
      <c r="R5148" s="2" t="inlineStr"/>
    </row>
    <row r="5149" ht="15" customHeight="1">
      <c r="A5149" t="inlineStr">
        <is>
          <t>A 33278-2022</t>
        </is>
      </c>
      <c r="B5149" s="1" t="n">
        <v>44788</v>
      </c>
      <c r="C5149" s="1" t="n">
        <v>45225</v>
      </c>
      <c r="D5149" t="inlineStr">
        <is>
          <t>JÄMTLANDS LÄN</t>
        </is>
      </c>
      <c r="E5149" t="inlineStr">
        <is>
          <t>RAGUNDA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33395-2022</t>
        </is>
      </c>
      <c r="B5150" s="1" t="n">
        <v>44788</v>
      </c>
      <c r="C5150" s="1" t="n">
        <v>45225</v>
      </c>
      <c r="D5150" t="inlineStr">
        <is>
          <t>JÄMTLANDS LÄN</t>
        </is>
      </c>
      <c r="E5150" t="inlineStr">
        <is>
          <t>KROKOM</t>
        </is>
      </c>
      <c r="F5150" t="inlineStr">
        <is>
          <t>Övriga Aktiebolag</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33482-2022</t>
        </is>
      </c>
      <c r="B5151" s="1" t="n">
        <v>44788</v>
      </c>
      <c r="C5151" s="1" t="n">
        <v>45225</v>
      </c>
      <c r="D5151" t="inlineStr">
        <is>
          <t>JÄMTLANDS LÄN</t>
        </is>
      </c>
      <c r="E5151" t="inlineStr">
        <is>
          <t>BRÄCKE</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33507-2022</t>
        </is>
      </c>
      <c r="B5152" s="1" t="n">
        <v>44788</v>
      </c>
      <c r="C5152" s="1" t="n">
        <v>45225</v>
      </c>
      <c r="D5152" t="inlineStr">
        <is>
          <t>JÄMTLANDS LÄN</t>
        </is>
      </c>
      <c r="E5152" t="inlineStr">
        <is>
          <t>KROKOM</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33279-2022</t>
        </is>
      </c>
      <c r="B5153" s="1" t="n">
        <v>44788</v>
      </c>
      <c r="C5153" s="1" t="n">
        <v>45225</v>
      </c>
      <c r="D5153" t="inlineStr">
        <is>
          <t>JÄMTLANDS LÄN</t>
        </is>
      </c>
      <c r="E5153" t="inlineStr">
        <is>
          <t>RAGUNDA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33479-2022</t>
        </is>
      </c>
      <c r="B5154" s="1" t="n">
        <v>44788</v>
      </c>
      <c r="C5154" s="1" t="n">
        <v>45225</v>
      </c>
      <c r="D5154" t="inlineStr">
        <is>
          <t>JÄMTLANDS LÄN</t>
        </is>
      </c>
      <c r="E5154" t="inlineStr">
        <is>
          <t>ÅRE</t>
        </is>
      </c>
      <c r="F5154" t="inlineStr">
        <is>
          <t>Sveaskog</t>
        </is>
      </c>
      <c r="G5154" t="n">
        <v>5.3</v>
      </c>
      <c r="H5154" t="n">
        <v>0</v>
      </c>
      <c r="I5154" t="n">
        <v>0</v>
      </c>
      <c r="J5154" t="n">
        <v>0</v>
      </c>
      <c r="K5154" t="n">
        <v>0</v>
      </c>
      <c r="L5154" t="n">
        <v>0</v>
      </c>
      <c r="M5154" t="n">
        <v>0</v>
      </c>
      <c r="N5154" t="n">
        <v>0</v>
      </c>
      <c r="O5154" t="n">
        <v>0</v>
      </c>
      <c r="P5154" t="n">
        <v>0</v>
      </c>
      <c r="Q5154" t="n">
        <v>0</v>
      </c>
      <c r="R5154" s="2" t="inlineStr"/>
    </row>
    <row r="5155" ht="15" customHeight="1">
      <c r="A5155" t="inlineStr">
        <is>
          <t>A 33483-2022</t>
        </is>
      </c>
      <c r="B5155" s="1" t="n">
        <v>44788</v>
      </c>
      <c r="C5155" s="1" t="n">
        <v>45225</v>
      </c>
      <c r="D5155" t="inlineStr">
        <is>
          <t>JÄMTLANDS LÄN</t>
        </is>
      </c>
      <c r="E5155" t="inlineStr">
        <is>
          <t>BRÄCKE</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33499-2022</t>
        </is>
      </c>
      <c r="B5156" s="1" t="n">
        <v>44788</v>
      </c>
      <c r="C5156" s="1" t="n">
        <v>45225</v>
      </c>
      <c r="D5156" t="inlineStr">
        <is>
          <t>JÄMTLANDS LÄN</t>
        </is>
      </c>
      <c r="E5156" t="inlineStr">
        <is>
          <t>STRÖMSUND</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33565-2022</t>
        </is>
      </c>
      <c r="B5157" s="1" t="n">
        <v>44789</v>
      </c>
      <c r="C5157" s="1" t="n">
        <v>45225</v>
      </c>
      <c r="D5157" t="inlineStr">
        <is>
          <t>JÄMTLANDS LÄN</t>
        </is>
      </c>
      <c r="E5157" t="inlineStr">
        <is>
          <t>ÅRE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33625-2022</t>
        </is>
      </c>
      <c r="B5158" s="1" t="n">
        <v>44789</v>
      </c>
      <c r="C5158" s="1" t="n">
        <v>45225</v>
      </c>
      <c r="D5158" t="inlineStr">
        <is>
          <t>JÄMTLANDS LÄN</t>
        </is>
      </c>
      <c r="E5158" t="inlineStr">
        <is>
          <t>ÅRE</t>
        </is>
      </c>
      <c r="G5158" t="n">
        <v>20.7</v>
      </c>
      <c r="H5158" t="n">
        <v>0</v>
      </c>
      <c r="I5158" t="n">
        <v>0</v>
      </c>
      <c r="J5158" t="n">
        <v>0</v>
      </c>
      <c r="K5158" t="n">
        <v>0</v>
      </c>
      <c r="L5158" t="n">
        <v>0</v>
      </c>
      <c r="M5158" t="n">
        <v>0</v>
      </c>
      <c r="N5158" t="n">
        <v>0</v>
      </c>
      <c r="O5158" t="n">
        <v>0</v>
      </c>
      <c r="P5158" t="n">
        <v>0</v>
      </c>
      <c r="Q5158" t="n">
        <v>0</v>
      </c>
      <c r="R5158" s="2" t="inlineStr"/>
    </row>
    <row r="5159" ht="15" customHeight="1">
      <c r="A5159" t="inlineStr">
        <is>
          <t>A 36714-2022</t>
        </is>
      </c>
      <c r="B5159" s="1" t="n">
        <v>44789</v>
      </c>
      <c r="C5159" s="1" t="n">
        <v>45225</v>
      </c>
      <c r="D5159" t="inlineStr">
        <is>
          <t>JÄMTLANDS LÄN</t>
        </is>
      </c>
      <c r="E5159" t="inlineStr">
        <is>
          <t>BRÄCKE</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33808-2022</t>
        </is>
      </c>
      <c r="B5160" s="1" t="n">
        <v>44790</v>
      </c>
      <c r="C5160" s="1" t="n">
        <v>45225</v>
      </c>
      <c r="D5160" t="inlineStr">
        <is>
          <t>JÄMTLANDS LÄN</t>
        </is>
      </c>
      <c r="E5160" t="inlineStr">
        <is>
          <t>ÖSTERSUND</t>
        </is>
      </c>
      <c r="G5160" t="n">
        <v>4.1</v>
      </c>
      <c r="H5160" t="n">
        <v>0</v>
      </c>
      <c r="I5160" t="n">
        <v>0</v>
      </c>
      <c r="J5160" t="n">
        <v>0</v>
      </c>
      <c r="K5160" t="n">
        <v>0</v>
      </c>
      <c r="L5160" t="n">
        <v>0</v>
      </c>
      <c r="M5160" t="n">
        <v>0</v>
      </c>
      <c r="N5160" t="n">
        <v>0</v>
      </c>
      <c r="O5160" t="n">
        <v>0</v>
      </c>
      <c r="P5160" t="n">
        <v>0</v>
      </c>
      <c r="Q5160" t="n">
        <v>0</v>
      </c>
      <c r="R5160" s="2" t="inlineStr"/>
    </row>
    <row r="5161" ht="15" customHeight="1">
      <c r="A5161" t="inlineStr">
        <is>
          <t>A 33813-2022</t>
        </is>
      </c>
      <c r="B5161" s="1" t="n">
        <v>44790</v>
      </c>
      <c r="C5161" s="1" t="n">
        <v>45225</v>
      </c>
      <c r="D5161" t="inlineStr">
        <is>
          <t>JÄMTLANDS LÄN</t>
        </is>
      </c>
      <c r="E5161" t="inlineStr">
        <is>
          <t>ÖSTERSUND</t>
        </is>
      </c>
      <c r="G5161" t="n">
        <v>7.9</v>
      </c>
      <c r="H5161" t="n">
        <v>0</v>
      </c>
      <c r="I5161" t="n">
        <v>0</v>
      </c>
      <c r="J5161" t="n">
        <v>0</v>
      </c>
      <c r="K5161" t="n">
        <v>0</v>
      </c>
      <c r="L5161" t="n">
        <v>0</v>
      </c>
      <c r="M5161" t="n">
        <v>0</v>
      </c>
      <c r="N5161" t="n">
        <v>0</v>
      </c>
      <c r="O5161" t="n">
        <v>0</v>
      </c>
      <c r="P5161" t="n">
        <v>0</v>
      </c>
      <c r="Q5161" t="n">
        <v>0</v>
      </c>
      <c r="R5161" s="2" t="inlineStr"/>
    </row>
    <row r="5162" ht="15" customHeight="1">
      <c r="A5162" t="inlineStr">
        <is>
          <t>A 33987-2022</t>
        </is>
      </c>
      <c r="B5162" s="1" t="n">
        <v>44790</v>
      </c>
      <c r="C5162" s="1" t="n">
        <v>45225</v>
      </c>
      <c r="D5162" t="inlineStr">
        <is>
          <t>JÄMTLANDS LÄN</t>
        </is>
      </c>
      <c r="E5162" t="inlineStr">
        <is>
          <t>STRÖMSUND</t>
        </is>
      </c>
      <c r="F5162" t="inlineStr">
        <is>
          <t>SCA</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33993-2022</t>
        </is>
      </c>
      <c r="B5163" s="1" t="n">
        <v>44790</v>
      </c>
      <c r="C5163" s="1" t="n">
        <v>45225</v>
      </c>
      <c r="D5163" t="inlineStr">
        <is>
          <t>JÄMTLANDS LÄN</t>
        </is>
      </c>
      <c r="E5163" t="inlineStr">
        <is>
          <t>BRÄCKE</t>
        </is>
      </c>
      <c r="F5163" t="inlineStr">
        <is>
          <t>SCA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34023-2022</t>
        </is>
      </c>
      <c r="B5164" s="1" t="n">
        <v>44790</v>
      </c>
      <c r="C5164" s="1" t="n">
        <v>45225</v>
      </c>
      <c r="D5164" t="inlineStr">
        <is>
          <t>JÄMTLANDS LÄN</t>
        </is>
      </c>
      <c r="E5164" t="inlineStr">
        <is>
          <t>STRÖMSUND</t>
        </is>
      </c>
      <c r="G5164" t="n">
        <v>34.5</v>
      </c>
      <c r="H5164" t="n">
        <v>0</v>
      </c>
      <c r="I5164" t="n">
        <v>0</v>
      </c>
      <c r="J5164" t="n">
        <v>0</v>
      </c>
      <c r="K5164" t="n">
        <v>0</v>
      </c>
      <c r="L5164" t="n">
        <v>0</v>
      </c>
      <c r="M5164" t="n">
        <v>0</v>
      </c>
      <c r="N5164" t="n">
        <v>0</v>
      </c>
      <c r="O5164" t="n">
        <v>0</v>
      </c>
      <c r="P5164" t="n">
        <v>0</v>
      </c>
      <c r="Q5164" t="n">
        <v>0</v>
      </c>
      <c r="R5164" s="2" t="inlineStr"/>
    </row>
    <row r="5165" ht="15" customHeight="1">
      <c r="A5165" t="inlineStr">
        <is>
          <t>A 33786-2022</t>
        </is>
      </c>
      <c r="B5165" s="1" t="n">
        <v>44790</v>
      </c>
      <c r="C5165" s="1" t="n">
        <v>45225</v>
      </c>
      <c r="D5165" t="inlineStr">
        <is>
          <t>JÄMTLANDS LÄN</t>
        </is>
      </c>
      <c r="E5165" t="inlineStr">
        <is>
          <t>ÖSTERSUND</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33900-2022</t>
        </is>
      </c>
      <c r="B5166" s="1" t="n">
        <v>44790</v>
      </c>
      <c r="C5166" s="1" t="n">
        <v>45225</v>
      </c>
      <c r="D5166" t="inlineStr">
        <is>
          <t>JÄMTLANDS LÄN</t>
        </is>
      </c>
      <c r="E5166" t="inlineStr">
        <is>
          <t>HÄRJEDALEN</t>
        </is>
      </c>
      <c r="F5166" t="inlineStr">
        <is>
          <t>Bergvik skog väst AB</t>
        </is>
      </c>
      <c r="G5166" t="n">
        <v>15.2</v>
      </c>
      <c r="H5166" t="n">
        <v>0</v>
      </c>
      <c r="I5166" t="n">
        <v>0</v>
      </c>
      <c r="J5166" t="n">
        <v>0</v>
      </c>
      <c r="K5166" t="n">
        <v>0</v>
      </c>
      <c r="L5166" t="n">
        <v>0</v>
      </c>
      <c r="M5166" t="n">
        <v>0</v>
      </c>
      <c r="N5166" t="n">
        <v>0</v>
      </c>
      <c r="O5166" t="n">
        <v>0</v>
      </c>
      <c r="P5166" t="n">
        <v>0</v>
      </c>
      <c r="Q5166" t="n">
        <v>0</v>
      </c>
      <c r="R5166" s="2" t="inlineStr"/>
    </row>
    <row r="5167" ht="15" customHeight="1">
      <c r="A5167" t="inlineStr">
        <is>
          <t>A 34011-2022</t>
        </is>
      </c>
      <c r="B5167" s="1" t="n">
        <v>44790</v>
      </c>
      <c r="C5167" s="1" t="n">
        <v>45225</v>
      </c>
      <c r="D5167" t="inlineStr">
        <is>
          <t>JÄMTLANDS LÄN</t>
        </is>
      </c>
      <c r="E5167" t="inlineStr">
        <is>
          <t>STRÖMSUND</t>
        </is>
      </c>
      <c r="F5167" t="inlineStr">
        <is>
          <t>SCA</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33804-2022</t>
        </is>
      </c>
      <c r="B5168" s="1" t="n">
        <v>44790</v>
      </c>
      <c r="C5168" s="1" t="n">
        <v>45225</v>
      </c>
      <c r="D5168" t="inlineStr">
        <is>
          <t>JÄMTLANDS LÄN</t>
        </is>
      </c>
      <c r="E5168" t="inlineStr">
        <is>
          <t>ÖSTERSUND</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33985-2022</t>
        </is>
      </c>
      <c r="B5169" s="1" t="n">
        <v>44790</v>
      </c>
      <c r="C5169" s="1" t="n">
        <v>45225</v>
      </c>
      <c r="D5169" t="inlineStr">
        <is>
          <t>JÄMTLANDS LÄN</t>
        </is>
      </c>
      <c r="E5169" t="inlineStr">
        <is>
          <t>STRÖMSUND</t>
        </is>
      </c>
      <c r="F5169" t="inlineStr">
        <is>
          <t>SCA</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33801-2022</t>
        </is>
      </c>
      <c r="B5170" s="1" t="n">
        <v>44790</v>
      </c>
      <c r="C5170" s="1" t="n">
        <v>45225</v>
      </c>
      <c r="D5170" t="inlineStr">
        <is>
          <t>JÄMTLANDS LÄN</t>
        </is>
      </c>
      <c r="E5170" t="inlineStr">
        <is>
          <t>ÖSTERSUND</t>
        </is>
      </c>
      <c r="G5170" t="n">
        <v>7.6</v>
      </c>
      <c r="H5170" t="n">
        <v>0</v>
      </c>
      <c r="I5170" t="n">
        <v>0</v>
      </c>
      <c r="J5170" t="n">
        <v>0</v>
      </c>
      <c r="K5170" t="n">
        <v>0</v>
      </c>
      <c r="L5170" t="n">
        <v>0</v>
      </c>
      <c r="M5170" t="n">
        <v>0</v>
      </c>
      <c r="N5170" t="n">
        <v>0</v>
      </c>
      <c r="O5170" t="n">
        <v>0</v>
      </c>
      <c r="P5170" t="n">
        <v>0</v>
      </c>
      <c r="Q5170" t="n">
        <v>0</v>
      </c>
      <c r="R5170" s="2" t="inlineStr"/>
    </row>
    <row r="5171" ht="15" customHeight="1">
      <c r="A5171" t="inlineStr">
        <is>
          <t>A 33889-2022</t>
        </is>
      </c>
      <c r="B5171" s="1" t="n">
        <v>44790</v>
      </c>
      <c r="C5171" s="1" t="n">
        <v>45225</v>
      </c>
      <c r="D5171" t="inlineStr">
        <is>
          <t>JÄMTLANDS LÄN</t>
        </is>
      </c>
      <c r="E5171" t="inlineStr">
        <is>
          <t>HÄRJEDALEN</t>
        </is>
      </c>
      <c r="F5171" t="inlineStr">
        <is>
          <t>Bergvik skog väst AB</t>
        </is>
      </c>
      <c r="G5171" t="n">
        <v>6.6</v>
      </c>
      <c r="H5171" t="n">
        <v>0</v>
      </c>
      <c r="I5171" t="n">
        <v>0</v>
      </c>
      <c r="J5171" t="n">
        <v>0</v>
      </c>
      <c r="K5171" t="n">
        <v>0</v>
      </c>
      <c r="L5171" t="n">
        <v>0</v>
      </c>
      <c r="M5171" t="n">
        <v>0</v>
      </c>
      <c r="N5171" t="n">
        <v>0</v>
      </c>
      <c r="O5171" t="n">
        <v>0</v>
      </c>
      <c r="P5171" t="n">
        <v>0</v>
      </c>
      <c r="Q5171" t="n">
        <v>0</v>
      </c>
      <c r="R5171" s="2" t="inlineStr"/>
    </row>
    <row r="5172" ht="15" customHeight="1">
      <c r="A5172" t="inlineStr">
        <is>
          <t>A 33988-2022</t>
        </is>
      </c>
      <c r="B5172" s="1" t="n">
        <v>44790</v>
      </c>
      <c r="C5172" s="1" t="n">
        <v>45225</v>
      </c>
      <c r="D5172" t="inlineStr">
        <is>
          <t>JÄMTLANDS LÄN</t>
        </is>
      </c>
      <c r="E5172" t="inlineStr">
        <is>
          <t>STRÖMSUND</t>
        </is>
      </c>
      <c r="F5172" t="inlineStr">
        <is>
          <t>SCA</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34033-2022</t>
        </is>
      </c>
      <c r="B5173" s="1" t="n">
        <v>44790</v>
      </c>
      <c r="C5173" s="1" t="n">
        <v>45225</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34244-2022</t>
        </is>
      </c>
      <c r="B5174" s="1" t="n">
        <v>44791</v>
      </c>
      <c r="C5174" s="1" t="n">
        <v>45225</v>
      </c>
      <c r="D5174" t="inlineStr">
        <is>
          <t>JÄMTLANDS LÄN</t>
        </is>
      </c>
      <c r="E5174" t="inlineStr">
        <is>
          <t>STRÖMSUND</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34260-2022</t>
        </is>
      </c>
      <c r="B5175" s="1" t="n">
        <v>44791</v>
      </c>
      <c r="C5175" s="1" t="n">
        <v>45225</v>
      </c>
      <c r="D5175" t="inlineStr">
        <is>
          <t>JÄMTLANDS LÄN</t>
        </is>
      </c>
      <c r="E5175" t="inlineStr">
        <is>
          <t>BERG</t>
        </is>
      </c>
      <c r="F5175" t="inlineStr">
        <is>
          <t>Övriga Aktiebolag</t>
        </is>
      </c>
      <c r="G5175" t="n">
        <v>32.2</v>
      </c>
      <c r="H5175" t="n">
        <v>0</v>
      </c>
      <c r="I5175" t="n">
        <v>0</v>
      </c>
      <c r="J5175" t="n">
        <v>0</v>
      </c>
      <c r="K5175" t="n">
        <v>0</v>
      </c>
      <c r="L5175" t="n">
        <v>0</v>
      </c>
      <c r="M5175" t="n">
        <v>0</v>
      </c>
      <c r="N5175" t="n">
        <v>0</v>
      </c>
      <c r="O5175" t="n">
        <v>0</v>
      </c>
      <c r="P5175" t="n">
        <v>0</v>
      </c>
      <c r="Q5175" t="n">
        <v>0</v>
      </c>
      <c r="R5175" s="2" t="inlineStr"/>
    </row>
    <row r="5176" ht="15" customHeight="1">
      <c r="A5176" t="inlineStr">
        <is>
          <t>A 34264-2022</t>
        </is>
      </c>
      <c r="B5176" s="1" t="n">
        <v>44791</v>
      </c>
      <c r="C5176" s="1" t="n">
        <v>45225</v>
      </c>
      <c r="D5176" t="inlineStr">
        <is>
          <t>JÄMTLANDS LÄN</t>
        </is>
      </c>
      <c r="E5176" t="inlineStr">
        <is>
          <t>STRÖMSUND</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34256-2022</t>
        </is>
      </c>
      <c r="B5177" s="1" t="n">
        <v>44791</v>
      </c>
      <c r="C5177" s="1" t="n">
        <v>45225</v>
      </c>
      <c r="D5177" t="inlineStr">
        <is>
          <t>JÄMTLANDS LÄN</t>
        </is>
      </c>
      <c r="E5177" t="inlineStr">
        <is>
          <t>RAGUNDA</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34272-2022</t>
        </is>
      </c>
      <c r="B5178" s="1" t="n">
        <v>44791</v>
      </c>
      <c r="C5178" s="1" t="n">
        <v>45225</v>
      </c>
      <c r="D5178" t="inlineStr">
        <is>
          <t>JÄMTLANDS LÄN</t>
        </is>
      </c>
      <c r="E5178" t="inlineStr">
        <is>
          <t>BERG</t>
        </is>
      </c>
      <c r="F5178" t="inlineStr">
        <is>
          <t>SCA</t>
        </is>
      </c>
      <c r="G5178" t="n">
        <v>6.5</v>
      </c>
      <c r="H5178" t="n">
        <v>0</v>
      </c>
      <c r="I5178" t="n">
        <v>0</v>
      </c>
      <c r="J5178" t="n">
        <v>0</v>
      </c>
      <c r="K5178" t="n">
        <v>0</v>
      </c>
      <c r="L5178" t="n">
        <v>0</v>
      </c>
      <c r="M5178" t="n">
        <v>0</v>
      </c>
      <c r="N5178" t="n">
        <v>0</v>
      </c>
      <c r="O5178" t="n">
        <v>0</v>
      </c>
      <c r="P5178" t="n">
        <v>0</v>
      </c>
      <c r="Q5178" t="n">
        <v>0</v>
      </c>
      <c r="R5178" s="2" t="inlineStr"/>
    </row>
    <row r="5179" ht="15" customHeight="1">
      <c r="A5179" t="inlineStr">
        <is>
          <t>A 34361-2022</t>
        </is>
      </c>
      <c r="B5179" s="1" t="n">
        <v>44792</v>
      </c>
      <c r="C5179" s="1" t="n">
        <v>45225</v>
      </c>
      <c r="D5179" t="inlineStr">
        <is>
          <t>JÄMTLANDS LÄN</t>
        </is>
      </c>
      <c r="E5179" t="inlineStr">
        <is>
          <t>HÄRJEDALEN</t>
        </is>
      </c>
      <c r="F5179" t="inlineStr">
        <is>
          <t>Bergvik skog väst AB</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34339-2022</t>
        </is>
      </c>
      <c r="B5180" s="1" t="n">
        <v>44792</v>
      </c>
      <c r="C5180" s="1" t="n">
        <v>45225</v>
      </c>
      <c r="D5180" t="inlineStr">
        <is>
          <t>JÄMTLANDS LÄN</t>
        </is>
      </c>
      <c r="E5180" t="inlineStr">
        <is>
          <t>STRÖMSUND</t>
        </is>
      </c>
      <c r="G5180" t="n">
        <v>1.6</v>
      </c>
      <c r="H5180" t="n">
        <v>0</v>
      </c>
      <c r="I5180" t="n">
        <v>0</v>
      </c>
      <c r="J5180" t="n">
        <v>0</v>
      </c>
      <c r="K5180" t="n">
        <v>0</v>
      </c>
      <c r="L5180" t="n">
        <v>0</v>
      </c>
      <c r="M5180" t="n">
        <v>0</v>
      </c>
      <c r="N5180" t="n">
        <v>0</v>
      </c>
      <c r="O5180" t="n">
        <v>0</v>
      </c>
      <c r="P5180" t="n">
        <v>0</v>
      </c>
      <c r="Q5180" t="n">
        <v>0</v>
      </c>
      <c r="R5180" s="2" t="inlineStr"/>
    </row>
    <row r="5181" ht="15" customHeight="1">
      <c r="A5181" t="inlineStr">
        <is>
          <t>A 34359-2022</t>
        </is>
      </c>
      <c r="B5181" s="1" t="n">
        <v>44792</v>
      </c>
      <c r="C5181" s="1" t="n">
        <v>45225</v>
      </c>
      <c r="D5181" t="inlineStr">
        <is>
          <t>JÄMTLANDS LÄN</t>
        </is>
      </c>
      <c r="E5181" t="inlineStr">
        <is>
          <t>HÄRJEDALEN</t>
        </is>
      </c>
      <c r="F5181" t="inlineStr">
        <is>
          <t>Bergvik skog väst AB</t>
        </is>
      </c>
      <c r="G5181" t="n">
        <v>23.1</v>
      </c>
      <c r="H5181" t="n">
        <v>0</v>
      </c>
      <c r="I5181" t="n">
        <v>0</v>
      </c>
      <c r="J5181" t="n">
        <v>0</v>
      </c>
      <c r="K5181" t="n">
        <v>0</v>
      </c>
      <c r="L5181" t="n">
        <v>0</v>
      </c>
      <c r="M5181" t="n">
        <v>0</v>
      </c>
      <c r="N5181" t="n">
        <v>0</v>
      </c>
      <c r="O5181" t="n">
        <v>0</v>
      </c>
      <c r="P5181" t="n">
        <v>0</v>
      </c>
      <c r="Q5181" t="n">
        <v>0</v>
      </c>
      <c r="R5181" s="2" t="inlineStr"/>
    </row>
    <row r="5182" ht="15" customHeight="1">
      <c r="A5182" t="inlineStr">
        <is>
          <t>A 34315-2022</t>
        </is>
      </c>
      <c r="B5182" s="1" t="n">
        <v>44792</v>
      </c>
      <c r="C5182" s="1" t="n">
        <v>45225</v>
      </c>
      <c r="D5182" t="inlineStr">
        <is>
          <t>JÄMTLANDS LÄN</t>
        </is>
      </c>
      <c r="E5182" t="inlineStr">
        <is>
          <t>BRÄCKE</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34550-2022</t>
        </is>
      </c>
      <c r="B5183" s="1" t="n">
        <v>44793</v>
      </c>
      <c r="C5183" s="1" t="n">
        <v>45225</v>
      </c>
      <c r="D5183" t="inlineStr">
        <is>
          <t>JÄMTLANDS LÄN</t>
        </is>
      </c>
      <c r="E5183" t="inlineStr">
        <is>
          <t>STRÖMSUND</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34627-2022</t>
        </is>
      </c>
      <c r="B5184" s="1" t="n">
        <v>44795</v>
      </c>
      <c r="C5184" s="1" t="n">
        <v>45225</v>
      </c>
      <c r="D5184" t="inlineStr">
        <is>
          <t>JÄMTLANDS LÄN</t>
        </is>
      </c>
      <c r="E5184" t="inlineStr">
        <is>
          <t>HÄRJEDALEN</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34794-2022</t>
        </is>
      </c>
      <c r="B5185" s="1" t="n">
        <v>44795</v>
      </c>
      <c r="C5185" s="1" t="n">
        <v>45225</v>
      </c>
      <c r="D5185" t="inlineStr">
        <is>
          <t>JÄMTLANDS LÄN</t>
        </is>
      </c>
      <c r="E5185" t="inlineStr">
        <is>
          <t>KROKOM</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34793-2022</t>
        </is>
      </c>
      <c r="B5186" s="1" t="n">
        <v>44795</v>
      </c>
      <c r="C5186" s="1" t="n">
        <v>45225</v>
      </c>
      <c r="D5186" t="inlineStr">
        <is>
          <t>JÄMTLANDS LÄN</t>
        </is>
      </c>
      <c r="E5186" t="inlineStr">
        <is>
          <t>KROKOM</t>
        </is>
      </c>
      <c r="F5186" t="inlineStr">
        <is>
          <t>SCA</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34920-2022</t>
        </is>
      </c>
      <c r="B5187" s="1" t="n">
        <v>44796</v>
      </c>
      <c r="C5187" s="1" t="n">
        <v>45225</v>
      </c>
      <c r="D5187" t="inlineStr">
        <is>
          <t>JÄMTLANDS LÄN</t>
        </is>
      </c>
      <c r="E5187" t="inlineStr">
        <is>
          <t>STRÖMSUND</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35058-2022</t>
        </is>
      </c>
      <c r="B5188" s="1" t="n">
        <v>44796</v>
      </c>
      <c r="C5188" s="1" t="n">
        <v>45225</v>
      </c>
      <c r="D5188" t="inlineStr">
        <is>
          <t>JÄMTLANDS LÄN</t>
        </is>
      </c>
      <c r="E5188" t="inlineStr">
        <is>
          <t>KROKOM</t>
        </is>
      </c>
      <c r="F5188" t="inlineStr">
        <is>
          <t>SCA</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34916-2022</t>
        </is>
      </c>
      <c r="B5189" s="1" t="n">
        <v>44796</v>
      </c>
      <c r="C5189" s="1" t="n">
        <v>45225</v>
      </c>
      <c r="D5189" t="inlineStr">
        <is>
          <t>JÄMTLANDS LÄN</t>
        </is>
      </c>
      <c r="E5189" t="inlineStr">
        <is>
          <t>ÅRE</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35226-2022</t>
        </is>
      </c>
      <c r="B5190" s="1" t="n">
        <v>44797</v>
      </c>
      <c r="C5190" s="1" t="n">
        <v>45225</v>
      </c>
      <c r="D5190" t="inlineStr">
        <is>
          <t>JÄMTLANDS LÄN</t>
        </is>
      </c>
      <c r="E5190" t="inlineStr">
        <is>
          <t>KROKOM</t>
        </is>
      </c>
      <c r="F5190" t="inlineStr">
        <is>
          <t>SCA</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35235-2022</t>
        </is>
      </c>
      <c r="B5191" s="1" t="n">
        <v>44797</v>
      </c>
      <c r="C5191" s="1" t="n">
        <v>45225</v>
      </c>
      <c r="D5191" t="inlineStr">
        <is>
          <t>JÄMTLANDS LÄN</t>
        </is>
      </c>
      <c r="E5191" t="inlineStr">
        <is>
          <t>RAGUNDA</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35182-2022</t>
        </is>
      </c>
      <c r="B5192" s="1" t="n">
        <v>44797</v>
      </c>
      <c r="C5192" s="1" t="n">
        <v>45225</v>
      </c>
      <c r="D5192" t="inlineStr">
        <is>
          <t>JÄMTLANDS LÄN</t>
        </is>
      </c>
      <c r="E5192" t="inlineStr">
        <is>
          <t>BRÄCKE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35233-2022</t>
        </is>
      </c>
      <c r="B5193" s="1" t="n">
        <v>44797</v>
      </c>
      <c r="C5193" s="1" t="n">
        <v>45225</v>
      </c>
      <c r="D5193" t="inlineStr">
        <is>
          <t>JÄMTLANDS LÄN</t>
        </is>
      </c>
      <c r="E5193" t="inlineStr">
        <is>
          <t>STRÖMSUND</t>
        </is>
      </c>
      <c r="F5193" t="inlineStr">
        <is>
          <t>SCA</t>
        </is>
      </c>
      <c r="G5193" t="n">
        <v>2.7</v>
      </c>
      <c r="H5193" t="n">
        <v>0</v>
      </c>
      <c r="I5193" t="n">
        <v>0</v>
      </c>
      <c r="J5193" t="n">
        <v>0</v>
      </c>
      <c r="K5193" t="n">
        <v>0</v>
      </c>
      <c r="L5193" t="n">
        <v>0</v>
      </c>
      <c r="M5193" t="n">
        <v>0</v>
      </c>
      <c r="N5193" t="n">
        <v>0</v>
      </c>
      <c r="O5193" t="n">
        <v>0</v>
      </c>
      <c r="P5193" t="n">
        <v>0</v>
      </c>
      <c r="Q5193" t="n">
        <v>0</v>
      </c>
      <c r="R5193" s="2" t="inlineStr"/>
    </row>
    <row r="5194" ht="15" customHeight="1">
      <c r="A5194" t="inlineStr">
        <is>
          <t>A 35240-2022</t>
        </is>
      </c>
      <c r="B5194" s="1" t="n">
        <v>44797</v>
      </c>
      <c r="C5194" s="1" t="n">
        <v>45225</v>
      </c>
      <c r="D5194" t="inlineStr">
        <is>
          <t>JÄMTLANDS LÄN</t>
        </is>
      </c>
      <c r="E5194" t="inlineStr">
        <is>
          <t>STRÖMSUND</t>
        </is>
      </c>
      <c r="F5194" t="inlineStr">
        <is>
          <t>SCA</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35126-2022</t>
        </is>
      </c>
      <c r="B5195" s="1" t="n">
        <v>44797</v>
      </c>
      <c r="C5195" s="1" t="n">
        <v>45225</v>
      </c>
      <c r="D5195" t="inlineStr">
        <is>
          <t>JÄMTLANDS LÄN</t>
        </is>
      </c>
      <c r="E5195" t="inlineStr">
        <is>
          <t>BERG</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35234-2022</t>
        </is>
      </c>
      <c r="B5196" s="1" t="n">
        <v>44797</v>
      </c>
      <c r="C5196" s="1" t="n">
        <v>45225</v>
      </c>
      <c r="D5196" t="inlineStr">
        <is>
          <t>JÄMTLANDS LÄN</t>
        </is>
      </c>
      <c r="E5196" t="inlineStr">
        <is>
          <t>STRÖMSUND</t>
        </is>
      </c>
      <c r="F5196" t="inlineStr">
        <is>
          <t>SCA</t>
        </is>
      </c>
      <c r="G5196" t="n">
        <v>19.1</v>
      </c>
      <c r="H5196" t="n">
        <v>0</v>
      </c>
      <c r="I5196" t="n">
        <v>0</v>
      </c>
      <c r="J5196" t="n">
        <v>0</v>
      </c>
      <c r="K5196" t="n">
        <v>0</v>
      </c>
      <c r="L5196" t="n">
        <v>0</v>
      </c>
      <c r="M5196" t="n">
        <v>0</v>
      </c>
      <c r="N5196" t="n">
        <v>0</v>
      </c>
      <c r="O5196" t="n">
        <v>0</v>
      </c>
      <c r="P5196" t="n">
        <v>0</v>
      </c>
      <c r="Q5196" t="n">
        <v>0</v>
      </c>
      <c r="R5196" s="2" t="inlineStr"/>
    </row>
    <row r="5197" ht="15" customHeight="1">
      <c r="A5197" t="inlineStr">
        <is>
          <t>A 35241-2022</t>
        </is>
      </c>
      <c r="B5197" s="1" t="n">
        <v>44797</v>
      </c>
      <c r="C5197" s="1" t="n">
        <v>45225</v>
      </c>
      <c r="D5197" t="inlineStr">
        <is>
          <t>JÄMTLANDS LÄN</t>
        </is>
      </c>
      <c r="E5197" t="inlineStr">
        <is>
          <t>STRÖMSUND</t>
        </is>
      </c>
      <c r="F5197" t="inlineStr">
        <is>
          <t>SCA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35232-2022</t>
        </is>
      </c>
      <c r="B5198" s="1" t="n">
        <v>44797</v>
      </c>
      <c r="C5198" s="1" t="n">
        <v>45225</v>
      </c>
      <c r="D5198" t="inlineStr">
        <is>
          <t>JÄMTLANDS LÄN</t>
        </is>
      </c>
      <c r="E5198" t="inlineStr">
        <is>
          <t>BRÄCKE</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35275-2022</t>
        </is>
      </c>
      <c r="B5199" s="1" t="n">
        <v>44797</v>
      </c>
      <c r="C5199" s="1" t="n">
        <v>45225</v>
      </c>
      <c r="D5199" t="inlineStr">
        <is>
          <t>JÄMTLANDS LÄN</t>
        </is>
      </c>
      <c r="E5199" t="inlineStr">
        <is>
          <t>KROKOM</t>
        </is>
      </c>
      <c r="F5199" t="inlineStr">
        <is>
          <t>SCA</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35295-2022</t>
        </is>
      </c>
      <c r="B5200" s="1" t="n">
        <v>44798</v>
      </c>
      <c r="C5200" s="1" t="n">
        <v>45225</v>
      </c>
      <c r="D5200" t="inlineStr">
        <is>
          <t>JÄMTLANDS LÄN</t>
        </is>
      </c>
      <c r="E5200" t="inlineStr">
        <is>
          <t>STRÖMSUND</t>
        </is>
      </c>
      <c r="F5200" t="inlineStr">
        <is>
          <t>Kommuner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35321-2022</t>
        </is>
      </c>
      <c r="B5201" s="1" t="n">
        <v>44798</v>
      </c>
      <c r="C5201" s="1" t="n">
        <v>45225</v>
      </c>
      <c r="D5201" t="inlineStr">
        <is>
          <t>JÄMTLANDS LÄN</t>
        </is>
      </c>
      <c r="E5201" t="inlineStr">
        <is>
          <t>STRÖMSUND</t>
        </is>
      </c>
      <c r="F5201" t="inlineStr">
        <is>
          <t>Kommuner</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35375-2022</t>
        </is>
      </c>
      <c r="B5202" s="1" t="n">
        <v>44798</v>
      </c>
      <c r="C5202" s="1" t="n">
        <v>45225</v>
      </c>
      <c r="D5202" t="inlineStr">
        <is>
          <t>JÄMTLANDS LÄN</t>
        </is>
      </c>
      <c r="E5202" t="inlineStr">
        <is>
          <t>STRÖMSUND</t>
        </is>
      </c>
      <c r="F5202" t="inlineStr">
        <is>
          <t>Kommuner</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35308-2022</t>
        </is>
      </c>
      <c r="B5203" s="1" t="n">
        <v>44798</v>
      </c>
      <c r="C5203" s="1" t="n">
        <v>45225</v>
      </c>
      <c r="D5203" t="inlineStr">
        <is>
          <t>JÄMTLANDS LÄN</t>
        </is>
      </c>
      <c r="E5203" t="inlineStr">
        <is>
          <t>STRÖMSUND</t>
        </is>
      </c>
      <c r="F5203" t="inlineStr">
        <is>
          <t>Kommuner</t>
        </is>
      </c>
      <c r="G5203" t="n">
        <v>8.4</v>
      </c>
      <c r="H5203" t="n">
        <v>0</v>
      </c>
      <c r="I5203" t="n">
        <v>0</v>
      </c>
      <c r="J5203" t="n">
        <v>0</v>
      </c>
      <c r="K5203" t="n">
        <v>0</v>
      </c>
      <c r="L5203" t="n">
        <v>0</v>
      </c>
      <c r="M5203" t="n">
        <v>0</v>
      </c>
      <c r="N5203" t="n">
        <v>0</v>
      </c>
      <c r="O5203" t="n">
        <v>0</v>
      </c>
      <c r="P5203" t="n">
        <v>0</v>
      </c>
      <c r="Q5203" t="n">
        <v>0</v>
      </c>
      <c r="R5203" s="2" t="inlineStr"/>
    </row>
    <row r="5204" ht="15" customHeight="1">
      <c r="A5204" t="inlineStr">
        <is>
          <t>A 35329-2022</t>
        </is>
      </c>
      <c r="B5204" s="1" t="n">
        <v>44798</v>
      </c>
      <c r="C5204" s="1" t="n">
        <v>45225</v>
      </c>
      <c r="D5204" t="inlineStr">
        <is>
          <t>JÄMTLANDS LÄN</t>
        </is>
      </c>
      <c r="E5204" t="inlineStr">
        <is>
          <t>STRÖMSUND</t>
        </is>
      </c>
      <c r="F5204" t="inlineStr">
        <is>
          <t>Kommuner</t>
        </is>
      </c>
      <c r="G5204" t="n">
        <v>3.3</v>
      </c>
      <c r="H5204" t="n">
        <v>0</v>
      </c>
      <c r="I5204" t="n">
        <v>0</v>
      </c>
      <c r="J5204" t="n">
        <v>0</v>
      </c>
      <c r="K5204" t="n">
        <v>0</v>
      </c>
      <c r="L5204" t="n">
        <v>0</v>
      </c>
      <c r="M5204" t="n">
        <v>0</v>
      </c>
      <c r="N5204" t="n">
        <v>0</v>
      </c>
      <c r="O5204" t="n">
        <v>0</v>
      </c>
      <c r="P5204" t="n">
        <v>0</v>
      </c>
      <c r="Q5204" t="n">
        <v>0</v>
      </c>
      <c r="R5204" s="2" t="inlineStr"/>
    </row>
    <row r="5205" ht="15" customHeight="1">
      <c r="A5205" t="inlineStr">
        <is>
          <t>A 35377-2022</t>
        </is>
      </c>
      <c r="B5205" s="1" t="n">
        <v>44798</v>
      </c>
      <c r="C5205" s="1" t="n">
        <v>45225</v>
      </c>
      <c r="D5205" t="inlineStr">
        <is>
          <t>JÄMTLANDS LÄN</t>
        </is>
      </c>
      <c r="E5205" t="inlineStr">
        <is>
          <t>STRÖMSUND</t>
        </is>
      </c>
      <c r="F5205" t="inlineStr">
        <is>
          <t>Kommuner</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35511-2022</t>
        </is>
      </c>
      <c r="B5206" s="1" t="n">
        <v>44798</v>
      </c>
      <c r="C5206" s="1" t="n">
        <v>45225</v>
      </c>
      <c r="D5206" t="inlineStr">
        <is>
          <t>JÄMTLANDS LÄN</t>
        </is>
      </c>
      <c r="E5206" t="inlineStr">
        <is>
          <t>BRÄCKE</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35495-2022</t>
        </is>
      </c>
      <c r="B5207" s="1" t="n">
        <v>44798</v>
      </c>
      <c r="C5207" s="1" t="n">
        <v>45225</v>
      </c>
      <c r="D5207" t="inlineStr">
        <is>
          <t>JÄMTLANDS LÄN</t>
        </is>
      </c>
      <c r="E5207" t="inlineStr">
        <is>
          <t>RAGUNDA</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35694-2022</t>
        </is>
      </c>
      <c r="B5208" s="1" t="n">
        <v>44799</v>
      </c>
      <c r="C5208" s="1" t="n">
        <v>45225</v>
      </c>
      <c r="D5208" t="inlineStr">
        <is>
          <t>JÄMTLANDS LÄN</t>
        </is>
      </c>
      <c r="E5208" t="inlineStr">
        <is>
          <t>STRÖMSUND</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35757-2022</t>
        </is>
      </c>
      <c r="B5209" s="1" t="n">
        <v>44799</v>
      </c>
      <c r="C5209" s="1" t="n">
        <v>45225</v>
      </c>
      <c r="D5209" t="inlineStr">
        <is>
          <t>JÄMTLANDS LÄN</t>
        </is>
      </c>
      <c r="E5209" t="inlineStr">
        <is>
          <t>RAGUNDA</t>
        </is>
      </c>
      <c r="F5209" t="inlineStr">
        <is>
          <t>SCA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35556-2022</t>
        </is>
      </c>
      <c r="B5210" s="1" t="n">
        <v>44799</v>
      </c>
      <c r="C5210" s="1" t="n">
        <v>45225</v>
      </c>
      <c r="D5210" t="inlineStr">
        <is>
          <t>JÄMTLANDS LÄN</t>
        </is>
      </c>
      <c r="E5210" t="inlineStr">
        <is>
          <t>ÖSTERSUND</t>
        </is>
      </c>
      <c r="G5210" t="n">
        <v>3.6</v>
      </c>
      <c r="H5210" t="n">
        <v>0</v>
      </c>
      <c r="I5210" t="n">
        <v>0</v>
      </c>
      <c r="J5210" t="n">
        <v>0</v>
      </c>
      <c r="K5210" t="n">
        <v>0</v>
      </c>
      <c r="L5210" t="n">
        <v>0</v>
      </c>
      <c r="M5210" t="n">
        <v>0</v>
      </c>
      <c r="N5210" t="n">
        <v>0</v>
      </c>
      <c r="O5210" t="n">
        <v>0</v>
      </c>
      <c r="P5210" t="n">
        <v>0</v>
      </c>
      <c r="Q5210" t="n">
        <v>0</v>
      </c>
      <c r="R5210" s="2" t="inlineStr"/>
    </row>
    <row r="5211" ht="15" customHeight="1">
      <c r="A5211" t="inlineStr">
        <is>
          <t>A 36070-2022</t>
        </is>
      </c>
      <c r="B5211" s="1" t="n">
        <v>44802</v>
      </c>
      <c r="C5211" s="1" t="n">
        <v>45225</v>
      </c>
      <c r="D5211" t="inlineStr">
        <is>
          <t>JÄMTLANDS LÄN</t>
        </is>
      </c>
      <c r="E5211" t="inlineStr">
        <is>
          <t>BERG</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35998-2022</t>
        </is>
      </c>
      <c r="B5212" s="1" t="n">
        <v>44802</v>
      </c>
      <c r="C5212" s="1" t="n">
        <v>45225</v>
      </c>
      <c r="D5212" t="inlineStr">
        <is>
          <t>JÄMTLANDS LÄN</t>
        </is>
      </c>
      <c r="E5212" t="inlineStr">
        <is>
          <t>RAGUNDA</t>
        </is>
      </c>
      <c r="G5212" t="n">
        <v>25.4</v>
      </c>
      <c r="H5212" t="n">
        <v>0</v>
      </c>
      <c r="I5212" t="n">
        <v>0</v>
      </c>
      <c r="J5212" t="n">
        <v>0</v>
      </c>
      <c r="K5212" t="n">
        <v>0</v>
      </c>
      <c r="L5212" t="n">
        <v>0</v>
      </c>
      <c r="M5212" t="n">
        <v>0</v>
      </c>
      <c r="N5212" t="n">
        <v>0</v>
      </c>
      <c r="O5212" t="n">
        <v>0</v>
      </c>
      <c r="P5212" t="n">
        <v>0</v>
      </c>
      <c r="Q5212" t="n">
        <v>0</v>
      </c>
      <c r="R5212" s="2" t="inlineStr"/>
    </row>
    <row r="5213" ht="15" customHeight="1">
      <c r="A5213" t="inlineStr">
        <is>
          <t>A 35971-2022</t>
        </is>
      </c>
      <c r="B5213" s="1" t="n">
        <v>44802</v>
      </c>
      <c r="C5213" s="1" t="n">
        <v>45225</v>
      </c>
      <c r="D5213" t="inlineStr">
        <is>
          <t>JÄMTLANDS LÄN</t>
        </is>
      </c>
      <c r="E5213" t="inlineStr">
        <is>
          <t>STRÖMSUND</t>
        </is>
      </c>
      <c r="F5213" t="inlineStr">
        <is>
          <t>Sveaskog</t>
        </is>
      </c>
      <c r="G5213" t="n">
        <v>17.2</v>
      </c>
      <c r="H5213" t="n">
        <v>0</v>
      </c>
      <c r="I5213" t="n">
        <v>0</v>
      </c>
      <c r="J5213" t="n">
        <v>0</v>
      </c>
      <c r="K5213" t="n">
        <v>0</v>
      </c>
      <c r="L5213" t="n">
        <v>0</v>
      </c>
      <c r="M5213" t="n">
        <v>0</v>
      </c>
      <c r="N5213" t="n">
        <v>0</v>
      </c>
      <c r="O5213" t="n">
        <v>0</v>
      </c>
      <c r="P5213" t="n">
        <v>0</v>
      </c>
      <c r="Q5213" t="n">
        <v>0</v>
      </c>
      <c r="R5213" s="2" t="inlineStr"/>
    </row>
    <row r="5214" ht="15" customHeight="1">
      <c r="A5214" t="inlineStr">
        <is>
          <t>A 36071-2022</t>
        </is>
      </c>
      <c r="B5214" s="1" t="n">
        <v>44802</v>
      </c>
      <c r="C5214" s="1" t="n">
        <v>45225</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36084-2022</t>
        </is>
      </c>
      <c r="B5215" s="1" t="n">
        <v>44802</v>
      </c>
      <c r="C5215" s="1" t="n">
        <v>45225</v>
      </c>
      <c r="D5215" t="inlineStr">
        <is>
          <t>JÄMTLANDS LÄN</t>
        </is>
      </c>
      <c r="E5215" t="inlineStr">
        <is>
          <t>RAGUNDA</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36129-2022</t>
        </is>
      </c>
      <c r="B5216" s="1" t="n">
        <v>44803</v>
      </c>
      <c r="C5216" s="1" t="n">
        <v>45225</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36382-2022</t>
        </is>
      </c>
      <c r="B5217" s="1" t="n">
        <v>44803</v>
      </c>
      <c r="C5217" s="1" t="n">
        <v>45225</v>
      </c>
      <c r="D5217" t="inlineStr">
        <is>
          <t>JÄMTLANDS LÄN</t>
        </is>
      </c>
      <c r="E5217" t="inlineStr">
        <is>
          <t>STRÖMSUND</t>
        </is>
      </c>
      <c r="F5217" t="inlineStr">
        <is>
          <t>SCA</t>
        </is>
      </c>
      <c r="G5217" t="n">
        <v>12.6</v>
      </c>
      <c r="H5217" t="n">
        <v>0</v>
      </c>
      <c r="I5217" t="n">
        <v>0</v>
      </c>
      <c r="J5217" t="n">
        <v>0</v>
      </c>
      <c r="K5217" t="n">
        <v>0</v>
      </c>
      <c r="L5217" t="n">
        <v>0</v>
      </c>
      <c r="M5217" t="n">
        <v>0</v>
      </c>
      <c r="N5217" t="n">
        <v>0</v>
      </c>
      <c r="O5217" t="n">
        <v>0</v>
      </c>
      <c r="P5217" t="n">
        <v>0</v>
      </c>
      <c r="Q5217" t="n">
        <v>0</v>
      </c>
      <c r="R5217" s="2" t="inlineStr"/>
    </row>
    <row r="5218" ht="15" customHeight="1">
      <c r="A5218" t="inlineStr">
        <is>
          <t>A 36122-2022</t>
        </is>
      </c>
      <c r="B5218" s="1" t="n">
        <v>44803</v>
      </c>
      <c r="C5218" s="1" t="n">
        <v>45225</v>
      </c>
      <c r="D5218" t="inlineStr">
        <is>
          <t>JÄMTLANDS LÄN</t>
        </is>
      </c>
      <c r="E5218" t="inlineStr">
        <is>
          <t>KROKOM</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36187-2022</t>
        </is>
      </c>
      <c r="B5219" s="1" t="n">
        <v>44803</v>
      </c>
      <c r="C5219" s="1" t="n">
        <v>45225</v>
      </c>
      <c r="D5219" t="inlineStr">
        <is>
          <t>JÄMTLANDS LÄN</t>
        </is>
      </c>
      <c r="E5219" t="inlineStr">
        <is>
          <t>HÄRJEDALEN</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36127-2022</t>
        </is>
      </c>
      <c r="B5220" s="1" t="n">
        <v>44803</v>
      </c>
      <c r="C5220" s="1" t="n">
        <v>45225</v>
      </c>
      <c r="D5220" t="inlineStr">
        <is>
          <t>JÄMTLANDS LÄN</t>
        </is>
      </c>
      <c r="E5220" t="inlineStr">
        <is>
          <t>BRÄCKE</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36219-2022</t>
        </is>
      </c>
      <c r="B5221" s="1" t="n">
        <v>44803</v>
      </c>
      <c r="C5221" s="1" t="n">
        <v>45225</v>
      </c>
      <c r="D5221" t="inlineStr">
        <is>
          <t>JÄMTLANDS LÄN</t>
        </is>
      </c>
      <c r="E5221" t="inlineStr">
        <is>
          <t>ÅRE</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36249-2022</t>
        </is>
      </c>
      <c r="B5222" s="1" t="n">
        <v>44803</v>
      </c>
      <c r="C5222" s="1" t="n">
        <v>45225</v>
      </c>
      <c r="D5222" t="inlineStr">
        <is>
          <t>JÄMTLANDS LÄN</t>
        </is>
      </c>
      <c r="E5222" t="inlineStr">
        <is>
          <t>HÄRJEDALEN</t>
        </is>
      </c>
      <c r="G5222" t="n">
        <v>7.2</v>
      </c>
      <c r="H5222" t="n">
        <v>0</v>
      </c>
      <c r="I5222" t="n">
        <v>0</v>
      </c>
      <c r="J5222" t="n">
        <v>0</v>
      </c>
      <c r="K5222" t="n">
        <v>0</v>
      </c>
      <c r="L5222" t="n">
        <v>0</v>
      </c>
      <c r="M5222" t="n">
        <v>0</v>
      </c>
      <c r="N5222" t="n">
        <v>0</v>
      </c>
      <c r="O5222" t="n">
        <v>0</v>
      </c>
      <c r="P5222" t="n">
        <v>0</v>
      </c>
      <c r="Q5222" t="n">
        <v>0</v>
      </c>
      <c r="R5222" s="2" t="inlineStr"/>
    </row>
    <row r="5223" ht="15" customHeight="1">
      <c r="A5223" t="inlineStr">
        <is>
          <t>A 36373-2022</t>
        </is>
      </c>
      <c r="B5223" s="1" t="n">
        <v>44803</v>
      </c>
      <c r="C5223" s="1" t="n">
        <v>45225</v>
      </c>
      <c r="D5223" t="inlineStr">
        <is>
          <t>JÄMTLANDS LÄN</t>
        </is>
      </c>
      <c r="E5223" t="inlineStr">
        <is>
          <t>BERG</t>
        </is>
      </c>
      <c r="F5223" t="inlineStr">
        <is>
          <t>SCA</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36389-2022</t>
        </is>
      </c>
      <c r="B5224" s="1" t="n">
        <v>44803</v>
      </c>
      <c r="C5224" s="1" t="n">
        <v>45225</v>
      </c>
      <c r="D5224" t="inlineStr">
        <is>
          <t>JÄMTLANDS LÄN</t>
        </is>
      </c>
      <c r="E5224" t="inlineStr">
        <is>
          <t>BRÄCKE</t>
        </is>
      </c>
      <c r="F5224" t="inlineStr">
        <is>
          <t>SCA</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36559-2022</t>
        </is>
      </c>
      <c r="B5225" s="1" t="n">
        <v>44804</v>
      </c>
      <c r="C5225" s="1" t="n">
        <v>45225</v>
      </c>
      <c r="D5225" t="inlineStr">
        <is>
          <t>JÄMTLANDS LÄN</t>
        </is>
      </c>
      <c r="E5225" t="inlineStr">
        <is>
          <t>STRÖMSUND</t>
        </is>
      </c>
      <c r="F5225" t="inlineStr">
        <is>
          <t>Holmen skog AB</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36612-2022</t>
        </is>
      </c>
      <c r="B5226" s="1" t="n">
        <v>44804</v>
      </c>
      <c r="C5226" s="1" t="n">
        <v>45225</v>
      </c>
      <c r="D5226" t="inlineStr">
        <is>
          <t>JÄMTLANDS LÄN</t>
        </is>
      </c>
      <c r="E5226" t="inlineStr">
        <is>
          <t>RAGUNDA</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36692-2022</t>
        </is>
      </c>
      <c r="B5227" s="1" t="n">
        <v>44804</v>
      </c>
      <c r="C5227" s="1" t="n">
        <v>45225</v>
      </c>
      <c r="D5227" t="inlineStr">
        <is>
          <t>JÄMTLANDS LÄN</t>
        </is>
      </c>
      <c r="E5227" t="inlineStr">
        <is>
          <t>RAGUNDA</t>
        </is>
      </c>
      <c r="F5227" t="inlineStr">
        <is>
          <t>SCA</t>
        </is>
      </c>
      <c r="G5227" t="n">
        <v>3.4</v>
      </c>
      <c r="H5227" t="n">
        <v>0</v>
      </c>
      <c r="I5227" t="n">
        <v>0</v>
      </c>
      <c r="J5227" t="n">
        <v>0</v>
      </c>
      <c r="K5227" t="n">
        <v>0</v>
      </c>
      <c r="L5227" t="n">
        <v>0</v>
      </c>
      <c r="M5227" t="n">
        <v>0</v>
      </c>
      <c r="N5227" t="n">
        <v>0</v>
      </c>
      <c r="O5227" t="n">
        <v>0</v>
      </c>
      <c r="P5227" t="n">
        <v>0</v>
      </c>
      <c r="Q5227" t="n">
        <v>0</v>
      </c>
      <c r="R5227" s="2" t="inlineStr"/>
    </row>
    <row r="5228" ht="15" customHeight="1">
      <c r="A5228" t="inlineStr">
        <is>
          <t>A 36685-2022</t>
        </is>
      </c>
      <c r="B5228" s="1" t="n">
        <v>44804</v>
      </c>
      <c r="C5228" s="1" t="n">
        <v>45225</v>
      </c>
      <c r="D5228" t="inlineStr">
        <is>
          <t>JÄMTLANDS LÄN</t>
        </is>
      </c>
      <c r="E5228" t="inlineStr">
        <is>
          <t>BRÄCKE</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36581-2022</t>
        </is>
      </c>
      <c r="B5229" s="1" t="n">
        <v>44804</v>
      </c>
      <c r="C5229" s="1" t="n">
        <v>45225</v>
      </c>
      <c r="D5229" t="inlineStr">
        <is>
          <t>JÄMTLANDS LÄN</t>
        </is>
      </c>
      <c r="E5229" t="inlineStr">
        <is>
          <t>STRÖMSUND</t>
        </is>
      </c>
      <c r="F5229" t="inlineStr">
        <is>
          <t>Holmen skog AB</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36689-2022</t>
        </is>
      </c>
      <c r="B5230" s="1" t="n">
        <v>44804</v>
      </c>
      <c r="C5230" s="1" t="n">
        <v>45225</v>
      </c>
      <c r="D5230" t="inlineStr">
        <is>
          <t>JÄMTLANDS LÄN</t>
        </is>
      </c>
      <c r="E5230" t="inlineStr">
        <is>
          <t>STRÖMSUND</t>
        </is>
      </c>
      <c r="F5230" t="inlineStr">
        <is>
          <t>SCA</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36943-2022</t>
        </is>
      </c>
      <c r="B5231" s="1" t="n">
        <v>44805</v>
      </c>
      <c r="C5231" s="1" t="n">
        <v>45225</v>
      </c>
      <c r="D5231" t="inlineStr">
        <is>
          <t>JÄMTLANDS LÄN</t>
        </is>
      </c>
      <c r="E5231" t="inlineStr">
        <is>
          <t>RAGUNDA</t>
        </is>
      </c>
      <c r="F5231" t="inlineStr">
        <is>
          <t>SCA</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36840-2022</t>
        </is>
      </c>
      <c r="B5232" s="1" t="n">
        <v>44805</v>
      </c>
      <c r="C5232" s="1" t="n">
        <v>45225</v>
      </c>
      <c r="D5232" t="inlineStr">
        <is>
          <t>JÄMTLANDS LÄN</t>
        </is>
      </c>
      <c r="E5232" t="inlineStr">
        <is>
          <t>BRÄCKE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36941-2022</t>
        </is>
      </c>
      <c r="B5233" s="1" t="n">
        <v>44805</v>
      </c>
      <c r="C5233" s="1" t="n">
        <v>45225</v>
      </c>
      <c r="D5233" t="inlineStr">
        <is>
          <t>JÄMTLANDS LÄN</t>
        </is>
      </c>
      <c r="E5233" t="inlineStr">
        <is>
          <t>RAGUNDA</t>
        </is>
      </c>
      <c r="F5233" t="inlineStr">
        <is>
          <t>SCA</t>
        </is>
      </c>
      <c r="G5233" t="n">
        <v>3.7</v>
      </c>
      <c r="H5233" t="n">
        <v>0</v>
      </c>
      <c r="I5233" t="n">
        <v>0</v>
      </c>
      <c r="J5233" t="n">
        <v>0</v>
      </c>
      <c r="K5233" t="n">
        <v>0</v>
      </c>
      <c r="L5233" t="n">
        <v>0</v>
      </c>
      <c r="M5233" t="n">
        <v>0</v>
      </c>
      <c r="N5233" t="n">
        <v>0</v>
      </c>
      <c r="O5233" t="n">
        <v>0</v>
      </c>
      <c r="P5233" t="n">
        <v>0</v>
      </c>
      <c r="Q5233" t="n">
        <v>0</v>
      </c>
      <c r="R5233" s="2" t="inlineStr"/>
    </row>
    <row r="5234" ht="15" customHeight="1">
      <c r="A5234" t="inlineStr">
        <is>
          <t>A 37032-2022</t>
        </is>
      </c>
      <c r="B5234" s="1" t="n">
        <v>44806</v>
      </c>
      <c r="C5234" s="1" t="n">
        <v>45225</v>
      </c>
      <c r="D5234" t="inlineStr">
        <is>
          <t>JÄMTLANDS LÄN</t>
        </is>
      </c>
      <c r="E5234" t="inlineStr">
        <is>
          <t>BRÄCKE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37090-2022</t>
        </is>
      </c>
      <c r="B5235" s="1" t="n">
        <v>44806</v>
      </c>
      <c r="C5235" s="1" t="n">
        <v>45225</v>
      </c>
      <c r="D5235" t="inlineStr">
        <is>
          <t>JÄMTLANDS LÄN</t>
        </is>
      </c>
      <c r="E5235" t="inlineStr">
        <is>
          <t>STRÖMSUND</t>
        </is>
      </c>
      <c r="F5235" t="inlineStr">
        <is>
          <t>Kommuner</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37104-2022</t>
        </is>
      </c>
      <c r="B5236" s="1" t="n">
        <v>44806</v>
      </c>
      <c r="C5236" s="1" t="n">
        <v>45225</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37232-2022</t>
        </is>
      </c>
      <c r="B5237" s="1" t="n">
        <v>44806</v>
      </c>
      <c r="C5237" s="1" t="n">
        <v>45225</v>
      </c>
      <c r="D5237" t="inlineStr">
        <is>
          <t>JÄMTLANDS LÄN</t>
        </is>
      </c>
      <c r="E5237" t="inlineStr">
        <is>
          <t>BRÄCKE</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37324-2022</t>
        </is>
      </c>
      <c r="B5238" s="1" t="n">
        <v>44806</v>
      </c>
      <c r="C5238" s="1" t="n">
        <v>45225</v>
      </c>
      <c r="D5238" t="inlineStr">
        <is>
          <t>JÄMTLANDS LÄN</t>
        </is>
      </c>
      <c r="E5238" t="inlineStr">
        <is>
          <t>RAGUNDA</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37333-2022</t>
        </is>
      </c>
      <c r="B5239" s="1" t="n">
        <v>44806</v>
      </c>
      <c r="C5239" s="1" t="n">
        <v>45225</v>
      </c>
      <c r="D5239" t="inlineStr">
        <is>
          <t>JÄMTLANDS LÄN</t>
        </is>
      </c>
      <c r="E5239" t="inlineStr">
        <is>
          <t>BERG</t>
        </is>
      </c>
      <c r="G5239" t="n">
        <v>5.5</v>
      </c>
      <c r="H5239" t="n">
        <v>0</v>
      </c>
      <c r="I5239" t="n">
        <v>0</v>
      </c>
      <c r="J5239" t="n">
        <v>0</v>
      </c>
      <c r="K5239" t="n">
        <v>0</v>
      </c>
      <c r="L5239" t="n">
        <v>0</v>
      </c>
      <c r="M5239" t="n">
        <v>0</v>
      </c>
      <c r="N5239" t="n">
        <v>0</v>
      </c>
      <c r="O5239" t="n">
        <v>0</v>
      </c>
      <c r="P5239" t="n">
        <v>0</v>
      </c>
      <c r="Q5239" t="n">
        <v>0</v>
      </c>
      <c r="R5239" s="2" t="inlineStr"/>
    </row>
    <row r="5240" ht="15" customHeight="1">
      <c r="A5240" t="inlineStr">
        <is>
          <t>A 37084-2022</t>
        </is>
      </c>
      <c r="B5240" s="1" t="n">
        <v>44806</v>
      </c>
      <c r="C5240" s="1" t="n">
        <v>45225</v>
      </c>
      <c r="D5240" t="inlineStr">
        <is>
          <t>JÄMTLANDS LÄN</t>
        </is>
      </c>
      <c r="E5240" t="inlineStr">
        <is>
          <t>STRÖMSUND</t>
        </is>
      </c>
      <c r="F5240" t="inlineStr">
        <is>
          <t>Kommuner</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37100-2022</t>
        </is>
      </c>
      <c r="B5241" s="1" t="n">
        <v>44806</v>
      </c>
      <c r="C5241" s="1" t="n">
        <v>45225</v>
      </c>
      <c r="D5241" t="inlineStr">
        <is>
          <t>JÄMTLANDS LÄN</t>
        </is>
      </c>
      <c r="E5241" t="inlineStr">
        <is>
          <t>STRÖMSUND</t>
        </is>
      </c>
      <c r="F5241" t="inlineStr">
        <is>
          <t>Kommuner</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37097-2022</t>
        </is>
      </c>
      <c r="B5242" s="1" t="n">
        <v>44806</v>
      </c>
      <c r="C5242" s="1" t="n">
        <v>45225</v>
      </c>
      <c r="D5242" t="inlineStr">
        <is>
          <t>JÄMTLANDS LÄN</t>
        </is>
      </c>
      <c r="E5242" t="inlineStr">
        <is>
          <t>STRÖMSUND</t>
        </is>
      </c>
      <c r="F5242" t="inlineStr">
        <is>
          <t>Kommuner</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37102-2022</t>
        </is>
      </c>
      <c r="B5243" s="1" t="n">
        <v>44806</v>
      </c>
      <c r="C5243" s="1" t="n">
        <v>45225</v>
      </c>
      <c r="D5243" t="inlineStr">
        <is>
          <t>JÄMTLANDS LÄN</t>
        </is>
      </c>
      <c r="E5243" t="inlineStr">
        <is>
          <t>STRÖMSUND</t>
        </is>
      </c>
      <c r="F5243" t="inlineStr">
        <is>
          <t>Kommuner</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37231-2022</t>
        </is>
      </c>
      <c r="B5244" s="1" t="n">
        <v>44806</v>
      </c>
      <c r="C5244" s="1" t="n">
        <v>45225</v>
      </c>
      <c r="D5244" t="inlineStr">
        <is>
          <t>JÄMTLANDS LÄN</t>
        </is>
      </c>
      <c r="E5244" t="inlineStr">
        <is>
          <t>STRÖMSUND</t>
        </is>
      </c>
      <c r="F5244" t="inlineStr">
        <is>
          <t>SCA</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37078-2022</t>
        </is>
      </c>
      <c r="B5245" s="1" t="n">
        <v>44806</v>
      </c>
      <c r="C5245" s="1" t="n">
        <v>45225</v>
      </c>
      <c r="D5245" t="inlineStr">
        <is>
          <t>JÄMTLANDS LÄN</t>
        </is>
      </c>
      <c r="E5245" t="inlineStr">
        <is>
          <t>STRÖMSUND</t>
        </is>
      </c>
      <c r="F5245" t="inlineStr">
        <is>
          <t>Kommuner</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37093-2022</t>
        </is>
      </c>
      <c r="B5246" s="1" t="n">
        <v>44806</v>
      </c>
      <c r="C5246" s="1" t="n">
        <v>45225</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37107-2022</t>
        </is>
      </c>
      <c r="B5247" s="1" t="n">
        <v>44806</v>
      </c>
      <c r="C5247" s="1" t="n">
        <v>45225</v>
      </c>
      <c r="D5247" t="inlineStr">
        <is>
          <t>JÄMTLANDS LÄN</t>
        </is>
      </c>
      <c r="E5247" t="inlineStr">
        <is>
          <t>STRÖMSUND</t>
        </is>
      </c>
      <c r="F5247" t="inlineStr">
        <is>
          <t>Kommuner</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37650-2022</t>
        </is>
      </c>
      <c r="B5248" s="1" t="n">
        <v>44810</v>
      </c>
      <c r="C5248" s="1" t="n">
        <v>45225</v>
      </c>
      <c r="D5248" t="inlineStr">
        <is>
          <t>JÄMTLANDS LÄN</t>
        </is>
      </c>
      <c r="E5248" t="inlineStr">
        <is>
          <t>BRÄCKE</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37645-2022</t>
        </is>
      </c>
      <c r="B5249" s="1" t="n">
        <v>44810</v>
      </c>
      <c r="C5249" s="1" t="n">
        <v>45225</v>
      </c>
      <c r="D5249" t="inlineStr">
        <is>
          <t>JÄMTLANDS LÄN</t>
        </is>
      </c>
      <c r="E5249" t="inlineStr">
        <is>
          <t>ÅRE</t>
        </is>
      </c>
      <c r="G5249" t="n">
        <v>5.3</v>
      </c>
      <c r="H5249" t="n">
        <v>0</v>
      </c>
      <c r="I5249" t="n">
        <v>0</v>
      </c>
      <c r="J5249" t="n">
        <v>0</v>
      </c>
      <c r="K5249" t="n">
        <v>0</v>
      </c>
      <c r="L5249" t="n">
        <v>0</v>
      </c>
      <c r="M5249" t="n">
        <v>0</v>
      </c>
      <c r="N5249" t="n">
        <v>0</v>
      </c>
      <c r="O5249" t="n">
        <v>0</v>
      </c>
      <c r="P5249" t="n">
        <v>0</v>
      </c>
      <c r="Q5249" t="n">
        <v>0</v>
      </c>
      <c r="R5249" s="2" t="inlineStr"/>
    </row>
    <row r="5250" ht="15" customHeight="1">
      <c r="A5250" t="inlineStr">
        <is>
          <t>A 37666-2022</t>
        </is>
      </c>
      <c r="B5250" s="1" t="n">
        <v>44810</v>
      </c>
      <c r="C5250" s="1" t="n">
        <v>45225</v>
      </c>
      <c r="D5250" t="inlineStr">
        <is>
          <t>JÄMTLANDS LÄN</t>
        </is>
      </c>
      <c r="E5250" t="inlineStr">
        <is>
          <t>HÄRJEDALEN</t>
        </is>
      </c>
      <c r="F5250" t="inlineStr">
        <is>
          <t>Holmen skog AB</t>
        </is>
      </c>
      <c r="G5250" t="n">
        <v>7.2</v>
      </c>
      <c r="H5250" t="n">
        <v>0</v>
      </c>
      <c r="I5250" t="n">
        <v>0</v>
      </c>
      <c r="J5250" t="n">
        <v>0</v>
      </c>
      <c r="K5250" t="n">
        <v>0</v>
      </c>
      <c r="L5250" t="n">
        <v>0</v>
      </c>
      <c r="M5250" t="n">
        <v>0</v>
      </c>
      <c r="N5250" t="n">
        <v>0</v>
      </c>
      <c r="O5250" t="n">
        <v>0</v>
      </c>
      <c r="P5250" t="n">
        <v>0</v>
      </c>
      <c r="Q5250" t="n">
        <v>0</v>
      </c>
      <c r="R5250" s="2" t="inlineStr"/>
    </row>
    <row r="5251" ht="15" customHeight="1">
      <c r="A5251" t="inlineStr">
        <is>
          <t>A 37678-2022</t>
        </is>
      </c>
      <c r="B5251" s="1" t="n">
        <v>44810</v>
      </c>
      <c r="C5251" s="1" t="n">
        <v>45225</v>
      </c>
      <c r="D5251" t="inlineStr">
        <is>
          <t>JÄMTLANDS LÄN</t>
        </is>
      </c>
      <c r="E5251" t="inlineStr">
        <is>
          <t>HÄRJEDALEN</t>
        </is>
      </c>
      <c r="F5251" t="inlineStr">
        <is>
          <t>Bergvik skog väst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37690-2022</t>
        </is>
      </c>
      <c r="B5252" s="1" t="n">
        <v>44810</v>
      </c>
      <c r="C5252" s="1" t="n">
        <v>45225</v>
      </c>
      <c r="D5252" t="inlineStr">
        <is>
          <t>JÄMTLANDS LÄN</t>
        </is>
      </c>
      <c r="E5252" t="inlineStr">
        <is>
          <t>HÄRJEDALEN</t>
        </is>
      </c>
      <c r="F5252" t="inlineStr">
        <is>
          <t>Holmen skog AB</t>
        </is>
      </c>
      <c r="G5252" t="n">
        <v>7.8</v>
      </c>
      <c r="H5252" t="n">
        <v>0</v>
      </c>
      <c r="I5252" t="n">
        <v>0</v>
      </c>
      <c r="J5252" t="n">
        <v>0</v>
      </c>
      <c r="K5252" t="n">
        <v>0</v>
      </c>
      <c r="L5252" t="n">
        <v>0</v>
      </c>
      <c r="M5252" t="n">
        <v>0</v>
      </c>
      <c r="N5252" t="n">
        <v>0</v>
      </c>
      <c r="O5252" t="n">
        <v>0</v>
      </c>
      <c r="P5252" t="n">
        <v>0</v>
      </c>
      <c r="Q5252" t="n">
        <v>0</v>
      </c>
      <c r="R5252" s="2" t="inlineStr"/>
    </row>
    <row r="5253" ht="15" customHeight="1">
      <c r="A5253" t="inlineStr">
        <is>
          <t>A 38017-2022</t>
        </is>
      </c>
      <c r="B5253" s="1" t="n">
        <v>44811</v>
      </c>
      <c r="C5253" s="1" t="n">
        <v>45225</v>
      </c>
      <c r="D5253" t="inlineStr">
        <is>
          <t>JÄMTLANDS LÄN</t>
        </is>
      </c>
      <c r="E5253" t="inlineStr">
        <is>
          <t>STRÖMSUND</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38265-2022</t>
        </is>
      </c>
      <c r="B5254" s="1" t="n">
        <v>44812</v>
      </c>
      <c r="C5254" s="1" t="n">
        <v>45225</v>
      </c>
      <c r="D5254" t="inlineStr">
        <is>
          <t>JÄMTLANDS LÄN</t>
        </is>
      </c>
      <c r="E5254" t="inlineStr">
        <is>
          <t>ÅRE</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38415-2022</t>
        </is>
      </c>
      <c r="B5255" s="1" t="n">
        <v>44812</v>
      </c>
      <c r="C5255" s="1" t="n">
        <v>45225</v>
      </c>
      <c r="D5255" t="inlineStr">
        <is>
          <t>JÄMTLANDS LÄN</t>
        </is>
      </c>
      <c r="E5255" t="inlineStr">
        <is>
          <t>STRÖMSUND</t>
        </is>
      </c>
      <c r="F5255" t="inlineStr">
        <is>
          <t>SCA</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38426-2022</t>
        </is>
      </c>
      <c r="B5256" s="1" t="n">
        <v>44812</v>
      </c>
      <c r="C5256" s="1" t="n">
        <v>45225</v>
      </c>
      <c r="D5256" t="inlineStr">
        <is>
          <t>JÄMTLANDS LÄN</t>
        </is>
      </c>
      <c r="E5256" t="inlineStr">
        <is>
          <t>RAGUNDA</t>
        </is>
      </c>
      <c r="F5256" t="inlineStr">
        <is>
          <t>SCA</t>
        </is>
      </c>
      <c r="G5256" t="n">
        <v>11.3</v>
      </c>
      <c r="H5256" t="n">
        <v>0</v>
      </c>
      <c r="I5256" t="n">
        <v>0</v>
      </c>
      <c r="J5256" t="n">
        <v>0</v>
      </c>
      <c r="K5256" t="n">
        <v>0</v>
      </c>
      <c r="L5256" t="n">
        <v>0</v>
      </c>
      <c r="M5256" t="n">
        <v>0</v>
      </c>
      <c r="N5256" t="n">
        <v>0</v>
      </c>
      <c r="O5256" t="n">
        <v>0</v>
      </c>
      <c r="P5256" t="n">
        <v>0</v>
      </c>
      <c r="Q5256" t="n">
        <v>0</v>
      </c>
      <c r="R5256" s="2" t="inlineStr"/>
    </row>
    <row r="5257" ht="15" customHeight="1">
      <c r="A5257" t="inlineStr">
        <is>
          <t>A 38414-2022</t>
        </is>
      </c>
      <c r="B5257" s="1" t="n">
        <v>44812</v>
      </c>
      <c r="C5257" s="1" t="n">
        <v>45225</v>
      </c>
      <c r="D5257" t="inlineStr">
        <is>
          <t>JÄMTLANDS LÄN</t>
        </is>
      </c>
      <c r="E5257" t="inlineStr">
        <is>
          <t>STRÖMSUND</t>
        </is>
      </c>
      <c r="F5257" t="inlineStr">
        <is>
          <t>SCA</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38413-2022</t>
        </is>
      </c>
      <c r="B5258" s="1" t="n">
        <v>44812</v>
      </c>
      <c r="C5258" s="1" t="n">
        <v>45225</v>
      </c>
      <c r="D5258" t="inlineStr">
        <is>
          <t>JÄMTLANDS LÄN</t>
        </is>
      </c>
      <c r="E5258" t="inlineStr">
        <is>
          <t>STRÖMSUND</t>
        </is>
      </c>
      <c r="F5258" t="inlineStr">
        <is>
          <t>SCA</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38683-2022</t>
        </is>
      </c>
      <c r="B5259" s="1" t="n">
        <v>44813</v>
      </c>
      <c r="C5259" s="1" t="n">
        <v>45225</v>
      </c>
      <c r="D5259" t="inlineStr">
        <is>
          <t>JÄMTLANDS LÄN</t>
        </is>
      </c>
      <c r="E5259" t="inlineStr">
        <is>
          <t>RAGUNDA</t>
        </is>
      </c>
      <c r="F5259" t="inlineStr">
        <is>
          <t>SCA</t>
        </is>
      </c>
      <c r="G5259" t="n">
        <v>4.5</v>
      </c>
      <c r="H5259" t="n">
        <v>0</v>
      </c>
      <c r="I5259" t="n">
        <v>0</v>
      </c>
      <c r="J5259" t="n">
        <v>0</v>
      </c>
      <c r="K5259" t="n">
        <v>0</v>
      </c>
      <c r="L5259" t="n">
        <v>0</v>
      </c>
      <c r="M5259" t="n">
        <v>0</v>
      </c>
      <c r="N5259" t="n">
        <v>0</v>
      </c>
      <c r="O5259" t="n">
        <v>0</v>
      </c>
      <c r="P5259" t="n">
        <v>0</v>
      </c>
      <c r="Q5259" t="n">
        <v>0</v>
      </c>
      <c r="R5259" s="2" t="inlineStr"/>
    </row>
    <row r="5260" ht="15" customHeight="1">
      <c r="A5260" t="inlineStr">
        <is>
          <t>A 38664-2022</t>
        </is>
      </c>
      <c r="B5260" s="1" t="n">
        <v>44813</v>
      </c>
      <c r="C5260" s="1" t="n">
        <v>45225</v>
      </c>
      <c r="D5260" t="inlineStr">
        <is>
          <t>JÄMTLANDS LÄN</t>
        </is>
      </c>
      <c r="E5260" t="inlineStr">
        <is>
          <t>RAGUNDA</t>
        </is>
      </c>
      <c r="F5260" t="inlineStr">
        <is>
          <t>SCA</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38661-2022</t>
        </is>
      </c>
      <c r="B5261" s="1" t="n">
        <v>44813</v>
      </c>
      <c r="C5261" s="1" t="n">
        <v>45225</v>
      </c>
      <c r="D5261" t="inlineStr">
        <is>
          <t>JÄMTLANDS LÄN</t>
        </is>
      </c>
      <c r="E5261" t="inlineStr">
        <is>
          <t>STRÖMSUND</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38733-2022</t>
        </is>
      </c>
      <c r="B5262" s="1" t="n">
        <v>44815</v>
      </c>
      <c r="C5262" s="1" t="n">
        <v>45225</v>
      </c>
      <c r="D5262" t="inlineStr">
        <is>
          <t>JÄMTLANDS LÄN</t>
        </is>
      </c>
      <c r="E5262" t="inlineStr">
        <is>
          <t>RAGUNDA</t>
        </is>
      </c>
      <c r="F5262" t="inlineStr">
        <is>
          <t>SCA</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39011-2022</t>
        </is>
      </c>
      <c r="B5263" s="1" t="n">
        <v>44816</v>
      </c>
      <c r="C5263" s="1" t="n">
        <v>45225</v>
      </c>
      <c r="D5263" t="inlineStr">
        <is>
          <t>JÄMTLANDS LÄN</t>
        </is>
      </c>
      <c r="E5263" t="inlineStr">
        <is>
          <t>RAGUNDA</t>
        </is>
      </c>
      <c r="F5263" t="inlineStr">
        <is>
          <t>SCA</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39004-2022</t>
        </is>
      </c>
      <c r="B5264" s="1" t="n">
        <v>44816</v>
      </c>
      <c r="C5264" s="1" t="n">
        <v>45225</v>
      </c>
      <c r="D5264" t="inlineStr">
        <is>
          <t>JÄMTLANDS LÄN</t>
        </is>
      </c>
      <c r="E5264" t="inlineStr">
        <is>
          <t>RAGUNDA</t>
        </is>
      </c>
      <c r="F5264" t="inlineStr">
        <is>
          <t>SCA</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39010-2022</t>
        </is>
      </c>
      <c r="B5265" s="1" t="n">
        <v>44816</v>
      </c>
      <c r="C5265" s="1" t="n">
        <v>45225</v>
      </c>
      <c r="D5265" t="inlineStr">
        <is>
          <t>JÄMTLANDS LÄN</t>
        </is>
      </c>
      <c r="E5265" t="inlineStr">
        <is>
          <t>STRÖMSUND</t>
        </is>
      </c>
      <c r="F5265" t="inlineStr">
        <is>
          <t>SCA</t>
        </is>
      </c>
      <c r="G5265" t="n">
        <v>11.2</v>
      </c>
      <c r="H5265" t="n">
        <v>0</v>
      </c>
      <c r="I5265" t="n">
        <v>0</v>
      </c>
      <c r="J5265" t="n">
        <v>0</v>
      </c>
      <c r="K5265" t="n">
        <v>0</v>
      </c>
      <c r="L5265" t="n">
        <v>0</v>
      </c>
      <c r="M5265" t="n">
        <v>0</v>
      </c>
      <c r="N5265" t="n">
        <v>0</v>
      </c>
      <c r="O5265" t="n">
        <v>0</v>
      </c>
      <c r="P5265" t="n">
        <v>0</v>
      </c>
      <c r="Q5265" t="n">
        <v>0</v>
      </c>
      <c r="R5265" s="2" t="inlineStr"/>
    </row>
    <row r="5266" ht="15" customHeight="1">
      <c r="A5266" t="inlineStr">
        <is>
          <t>A 39388-2022</t>
        </is>
      </c>
      <c r="B5266" s="1" t="n">
        <v>44817</v>
      </c>
      <c r="C5266" s="1" t="n">
        <v>45225</v>
      </c>
      <c r="D5266" t="inlineStr">
        <is>
          <t>JÄMTLANDS LÄN</t>
        </is>
      </c>
      <c r="E5266" t="inlineStr">
        <is>
          <t>STRÖMSUND</t>
        </is>
      </c>
      <c r="F5266" t="inlineStr">
        <is>
          <t>SCA</t>
        </is>
      </c>
      <c r="G5266" t="n">
        <v>2.7</v>
      </c>
      <c r="H5266" t="n">
        <v>0</v>
      </c>
      <c r="I5266" t="n">
        <v>0</v>
      </c>
      <c r="J5266" t="n">
        <v>0</v>
      </c>
      <c r="K5266" t="n">
        <v>0</v>
      </c>
      <c r="L5266" t="n">
        <v>0</v>
      </c>
      <c r="M5266" t="n">
        <v>0</v>
      </c>
      <c r="N5266" t="n">
        <v>0</v>
      </c>
      <c r="O5266" t="n">
        <v>0</v>
      </c>
      <c r="P5266" t="n">
        <v>0</v>
      </c>
      <c r="Q5266" t="n">
        <v>0</v>
      </c>
      <c r="R5266" s="2" t="inlineStr"/>
    </row>
    <row r="5267" ht="15" customHeight="1">
      <c r="A5267" t="inlineStr">
        <is>
          <t>A 39408-2022</t>
        </is>
      </c>
      <c r="B5267" s="1" t="n">
        <v>44817</v>
      </c>
      <c r="C5267" s="1" t="n">
        <v>45225</v>
      </c>
      <c r="D5267" t="inlineStr">
        <is>
          <t>JÄMTLANDS LÄN</t>
        </is>
      </c>
      <c r="E5267" t="inlineStr">
        <is>
          <t>RAGUNDA</t>
        </is>
      </c>
      <c r="F5267" t="inlineStr">
        <is>
          <t>SCA</t>
        </is>
      </c>
      <c r="G5267" t="n">
        <v>9.800000000000001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39828-2022</t>
        </is>
      </c>
      <c r="B5268" s="1" t="n">
        <v>44817</v>
      </c>
      <c r="C5268" s="1" t="n">
        <v>45225</v>
      </c>
      <c r="D5268" t="inlineStr">
        <is>
          <t>JÄMTLANDS LÄN</t>
        </is>
      </c>
      <c r="E5268" t="inlineStr">
        <is>
          <t>ÖSTERSUND</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39689-2022</t>
        </is>
      </c>
      <c r="B5269" s="1" t="n">
        <v>44818</v>
      </c>
      <c r="C5269" s="1" t="n">
        <v>45225</v>
      </c>
      <c r="D5269" t="inlineStr">
        <is>
          <t>JÄMTLANDS LÄN</t>
        </is>
      </c>
      <c r="E5269" t="inlineStr">
        <is>
          <t>STRÖMSUND</t>
        </is>
      </c>
      <c r="F5269" t="inlineStr">
        <is>
          <t>SCA</t>
        </is>
      </c>
      <c r="G5269" t="n">
        <v>7.7</v>
      </c>
      <c r="H5269" t="n">
        <v>0</v>
      </c>
      <c r="I5269" t="n">
        <v>0</v>
      </c>
      <c r="J5269" t="n">
        <v>0</v>
      </c>
      <c r="K5269" t="n">
        <v>0</v>
      </c>
      <c r="L5269" t="n">
        <v>0</v>
      </c>
      <c r="M5269" t="n">
        <v>0</v>
      </c>
      <c r="N5269" t="n">
        <v>0</v>
      </c>
      <c r="O5269" t="n">
        <v>0</v>
      </c>
      <c r="P5269" t="n">
        <v>0</v>
      </c>
      <c r="Q5269" t="n">
        <v>0</v>
      </c>
      <c r="R5269" s="2" t="inlineStr"/>
    </row>
    <row r="5270" ht="15" customHeight="1">
      <c r="A5270" t="inlineStr">
        <is>
          <t>A 39701-2022</t>
        </is>
      </c>
      <c r="B5270" s="1" t="n">
        <v>44818</v>
      </c>
      <c r="C5270" s="1" t="n">
        <v>45225</v>
      </c>
      <c r="D5270" t="inlineStr">
        <is>
          <t>JÄMTLANDS LÄN</t>
        </is>
      </c>
      <c r="E5270" t="inlineStr">
        <is>
          <t>BRÄCKE</t>
        </is>
      </c>
      <c r="F5270" t="inlineStr">
        <is>
          <t>SCA</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40653-2022</t>
        </is>
      </c>
      <c r="B5271" s="1" t="n">
        <v>44818</v>
      </c>
      <c r="C5271" s="1" t="n">
        <v>45225</v>
      </c>
      <c r="D5271" t="inlineStr">
        <is>
          <t>JÄMTLANDS LÄN</t>
        </is>
      </c>
      <c r="E5271" t="inlineStr">
        <is>
          <t>ÅRE</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39625-2022</t>
        </is>
      </c>
      <c r="B5272" s="1" t="n">
        <v>44818</v>
      </c>
      <c r="C5272" s="1" t="n">
        <v>45225</v>
      </c>
      <c r="D5272" t="inlineStr">
        <is>
          <t>JÄMTLANDS LÄN</t>
        </is>
      </c>
      <c r="E5272" t="inlineStr">
        <is>
          <t>HÄRJEDALEN</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39698-2022</t>
        </is>
      </c>
      <c r="B5273" s="1" t="n">
        <v>44818</v>
      </c>
      <c r="C5273" s="1" t="n">
        <v>45225</v>
      </c>
      <c r="D5273" t="inlineStr">
        <is>
          <t>JÄMTLANDS LÄN</t>
        </is>
      </c>
      <c r="E5273" t="inlineStr">
        <is>
          <t>RAGUNDA</t>
        </is>
      </c>
      <c r="F5273" t="inlineStr">
        <is>
          <t>SCA</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39704-2022</t>
        </is>
      </c>
      <c r="B5274" s="1" t="n">
        <v>44818</v>
      </c>
      <c r="C5274" s="1" t="n">
        <v>45225</v>
      </c>
      <c r="D5274" t="inlineStr">
        <is>
          <t>JÄMTLANDS LÄN</t>
        </is>
      </c>
      <c r="E5274" t="inlineStr">
        <is>
          <t>BRÄCKE</t>
        </is>
      </c>
      <c r="F5274" t="inlineStr">
        <is>
          <t>SCA</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40200-2022</t>
        </is>
      </c>
      <c r="B5275" s="1" t="n">
        <v>44818</v>
      </c>
      <c r="C5275" s="1" t="n">
        <v>45225</v>
      </c>
      <c r="D5275" t="inlineStr">
        <is>
          <t>JÄMTLANDS LÄN</t>
        </is>
      </c>
      <c r="E5275" t="inlineStr">
        <is>
          <t>RAGUNDA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39490-2022</t>
        </is>
      </c>
      <c r="B5276" s="1" t="n">
        <v>44818</v>
      </c>
      <c r="C5276" s="1" t="n">
        <v>45225</v>
      </c>
      <c r="D5276" t="inlineStr">
        <is>
          <t>JÄMTLANDS LÄN</t>
        </is>
      </c>
      <c r="E5276" t="inlineStr">
        <is>
          <t>KROKOM</t>
        </is>
      </c>
      <c r="G5276" t="n">
        <v>11.9</v>
      </c>
      <c r="H5276" t="n">
        <v>0</v>
      </c>
      <c r="I5276" t="n">
        <v>0</v>
      </c>
      <c r="J5276" t="n">
        <v>0</v>
      </c>
      <c r="K5276" t="n">
        <v>0</v>
      </c>
      <c r="L5276" t="n">
        <v>0</v>
      </c>
      <c r="M5276" t="n">
        <v>0</v>
      </c>
      <c r="N5276" t="n">
        <v>0</v>
      </c>
      <c r="O5276" t="n">
        <v>0</v>
      </c>
      <c r="P5276" t="n">
        <v>0</v>
      </c>
      <c r="Q5276" t="n">
        <v>0</v>
      </c>
      <c r="R5276" s="2" t="inlineStr"/>
    </row>
    <row r="5277" ht="15" customHeight="1">
      <c r="A5277" t="inlineStr">
        <is>
          <t>A 39703-2022</t>
        </is>
      </c>
      <c r="B5277" s="1" t="n">
        <v>44818</v>
      </c>
      <c r="C5277" s="1" t="n">
        <v>45225</v>
      </c>
      <c r="D5277" t="inlineStr">
        <is>
          <t>JÄMTLANDS LÄN</t>
        </is>
      </c>
      <c r="E5277" t="inlineStr">
        <is>
          <t>BRÄCKE</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39618-2022</t>
        </is>
      </c>
      <c r="B5278" s="1" t="n">
        <v>44818</v>
      </c>
      <c r="C5278" s="1" t="n">
        <v>45225</v>
      </c>
      <c r="D5278" t="inlineStr">
        <is>
          <t>JÄMTLANDS LÄN</t>
        </is>
      </c>
      <c r="E5278" t="inlineStr">
        <is>
          <t>HÄRJEDALEN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39702-2022</t>
        </is>
      </c>
      <c r="B5279" s="1" t="n">
        <v>44818</v>
      </c>
      <c r="C5279" s="1" t="n">
        <v>45225</v>
      </c>
      <c r="D5279" t="inlineStr">
        <is>
          <t>JÄMTLANDS LÄN</t>
        </is>
      </c>
      <c r="E5279" t="inlineStr">
        <is>
          <t>BRÄCKE</t>
        </is>
      </c>
      <c r="F5279" t="inlineStr">
        <is>
          <t>SCA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40159-2022</t>
        </is>
      </c>
      <c r="B5280" s="1" t="n">
        <v>44818</v>
      </c>
      <c r="C5280" s="1" t="n">
        <v>45225</v>
      </c>
      <c r="D5280" t="inlineStr">
        <is>
          <t>JÄMTLANDS LÄN</t>
        </is>
      </c>
      <c r="E5280" t="inlineStr">
        <is>
          <t>ÅRE</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39882-2022</t>
        </is>
      </c>
      <c r="B5281" s="1" t="n">
        <v>44819</v>
      </c>
      <c r="C5281" s="1" t="n">
        <v>45225</v>
      </c>
      <c r="D5281" t="inlineStr">
        <is>
          <t>JÄMTLANDS LÄN</t>
        </is>
      </c>
      <c r="E5281" t="inlineStr">
        <is>
          <t>STRÖMSUND</t>
        </is>
      </c>
      <c r="F5281" t="inlineStr">
        <is>
          <t>Sveaskog</t>
        </is>
      </c>
      <c r="G5281" t="n">
        <v>32.6</v>
      </c>
      <c r="H5281" t="n">
        <v>0</v>
      </c>
      <c r="I5281" t="n">
        <v>0</v>
      </c>
      <c r="J5281" t="n">
        <v>0</v>
      </c>
      <c r="K5281" t="n">
        <v>0</v>
      </c>
      <c r="L5281" t="n">
        <v>0</v>
      </c>
      <c r="M5281" t="n">
        <v>0</v>
      </c>
      <c r="N5281" t="n">
        <v>0</v>
      </c>
      <c r="O5281" t="n">
        <v>0</v>
      </c>
      <c r="P5281" t="n">
        <v>0</v>
      </c>
      <c r="Q5281" t="n">
        <v>0</v>
      </c>
      <c r="R5281" s="2" t="inlineStr"/>
    </row>
    <row r="5282" ht="15" customHeight="1">
      <c r="A5282" t="inlineStr">
        <is>
          <t>A 39930-2022</t>
        </is>
      </c>
      <c r="B5282" s="1" t="n">
        <v>44819</v>
      </c>
      <c r="C5282" s="1" t="n">
        <v>45225</v>
      </c>
      <c r="D5282" t="inlineStr">
        <is>
          <t>JÄMTLANDS LÄN</t>
        </is>
      </c>
      <c r="E5282" t="inlineStr">
        <is>
          <t>BRÄCKE</t>
        </is>
      </c>
      <c r="F5282" t="inlineStr">
        <is>
          <t>SCA</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39889-2022</t>
        </is>
      </c>
      <c r="B5283" s="1" t="n">
        <v>44819</v>
      </c>
      <c r="C5283" s="1" t="n">
        <v>45225</v>
      </c>
      <c r="D5283" t="inlineStr">
        <is>
          <t>JÄMTLANDS LÄN</t>
        </is>
      </c>
      <c r="E5283" t="inlineStr">
        <is>
          <t>STRÖMSUND</t>
        </is>
      </c>
      <c r="F5283" t="inlineStr">
        <is>
          <t>Sveaskog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40267-2022</t>
        </is>
      </c>
      <c r="B5284" s="1" t="n">
        <v>44820</v>
      </c>
      <c r="C5284" s="1" t="n">
        <v>45225</v>
      </c>
      <c r="D5284" t="inlineStr">
        <is>
          <t>JÄMTLANDS LÄN</t>
        </is>
      </c>
      <c r="E5284" t="inlineStr">
        <is>
          <t>RAGUNDA</t>
        </is>
      </c>
      <c r="F5284" t="inlineStr">
        <is>
          <t>SCA</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40275-2022</t>
        </is>
      </c>
      <c r="B5285" s="1" t="n">
        <v>44820</v>
      </c>
      <c r="C5285" s="1" t="n">
        <v>45225</v>
      </c>
      <c r="D5285" t="inlineStr">
        <is>
          <t>JÄMTLANDS LÄN</t>
        </is>
      </c>
      <c r="E5285" t="inlineStr">
        <is>
          <t>STRÖMSUND</t>
        </is>
      </c>
      <c r="F5285" t="inlineStr">
        <is>
          <t>SCA</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40862-2022</t>
        </is>
      </c>
      <c r="B5286" s="1" t="n">
        <v>44820</v>
      </c>
      <c r="C5286" s="1" t="n">
        <v>45225</v>
      </c>
      <c r="D5286" t="inlineStr">
        <is>
          <t>JÄMTLANDS LÄN</t>
        </is>
      </c>
      <c r="E5286" t="inlineStr">
        <is>
          <t>STRÖMSUND</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40951-2022</t>
        </is>
      </c>
      <c r="B5287" s="1" t="n">
        <v>44820</v>
      </c>
      <c r="C5287" s="1" t="n">
        <v>45225</v>
      </c>
      <c r="D5287" t="inlineStr">
        <is>
          <t>JÄMTLANDS LÄN</t>
        </is>
      </c>
      <c r="E5287" t="inlineStr">
        <is>
          <t>RAGUNDA</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40269-2022</t>
        </is>
      </c>
      <c r="B5288" s="1" t="n">
        <v>44820</v>
      </c>
      <c r="C5288" s="1" t="n">
        <v>45225</v>
      </c>
      <c r="D5288" t="inlineStr">
        <is>
          <t>JÄMTLANDS LÄN</t>
        </is>
      </c>
      <c r="E5288" t="inlineStr">
        <is>
          <t>RAGUNDA</t>
        </is>
      </c>
      <c r="F5288" t="inlineStr">
        <is>
          <t>SCA</t>
        </is>
      </c>
      <c r="G5288" t="n">
        <v>77.8</v>
      </c>
      <c r="H5288" t="n">
        <v>0</v>
      </c>
      <c r="I5288" t="n">
        <v>0</v>
      </c>
      <c r="J5288" t="n">
        <v>0</v>
      </c>
      <c r="K5288" t="n">
        <v>0</v>
      </c>
      <c r="L5288" t="n">
        <v>0</v>
      </c>
      <c r="M5288" t="n">
        <v>0</v>
      </c>
      <c r="N5288" t="n">
        <v>0</v>
      </c>
      <c r="O5288" t="n">
        <v>0</v>
      </c>
      <c r="P5288" t="n">
        <v>0</v>
      </c>
      <c r="Q5288" t="n">
        <v>0</v>
      </c>
      <c r="R5288" s="2" t="inlineStr"/>
    </row>
    <row r="5289" ht="15" customHeight="1">
      <c r="A5289" t="inlineStr">
        <is>
          <t>A 40278-2022</t>
        </is>
      </c>
      <c r="B5289" s="1" t="n">
        <v>44820</v>
      </c>
      <c r="C5289" s="1" t="n">
        <v>45225</v>
      </c>
      <c r="D5289" t="inlineStr">
        <is>
          <t>JÄMTLANDS LÄN</t>
        </is>
      </c>
      <c r="E5289" t="inlineStr">
        <is>
          <t>BRÄCKE</t>
        </is>
      </c>
      <c r="F5289" t="inlineStr">
        <is>
          <t>SCA</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40711-2022</t>
        </is>
      </c>
      <c r="B5290" s="1" t="n">
        <v>44820</v>
      </c>
      <c r="C5290" s="1" t="n">
        <v>45225</v>
      </c>
      <c r="D5290" t="inlineStr">
        <is>
          <t>JÄMTLANDS LÄN</t>
        </is>
      </c>
      <c r="E5290" t="inlineStr">
        <is>
          <t>BRÄCKE</t>
        </is>
      </c>
      <c r="G5290" t="n">
        <v>5.4</v>
      </c>
      <c r="H5290" t="n">
        <v>0</v>
      </c>
      <c r="I5290" t="n">
        <v>0</v>
      </c>
      <c r="J5290" t="n">
        <v>0</v>
      </c>
      <c r="K5290" t="n">
        <v>0</v>
      </c>
      <c r="L5290" t="n">
        <v>0</v>
      </c>
      <c r="M5290" t="n">
        <v>0</v>
      </c>
      <c r="N5290" t="n">
        <v>0</v>
      </c>
      <c r="O5290" t="n">
        <v>0</v>
      </c>
      <c r="P5290" t="n">
        <v>0</v>
      </c>
      <c r="Q5290" t="n">
        <v>0</v>
      </c>
      <c r="R5290" s="2" t="inlineStr"/>
    </row>
    <row r="5291" ht="15" customHeight="1">
      <c r="A5291" t="inlineStr">
        <is>
          <t>A 40866-2022</t>
        </is>
      </c>
      <c r="B5291" s="1" t="n">
        <v>44820</v>
      </c>
      <c r="C5291" s="1" t="n">
        <v>45225</v>
      </c>
      <c r="D5291" t="inlineStr">
        <is>
          <t>JÄMTLANDS LÄN</t>
        </is>
      </c>
      <c r="E5291" t="inlineStr">
        <is>
          <t>KROKOM</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41015-2022</t>
        </is>
      </c>
      <c r="B5292" s="1" t="n">
        <v>44820</v>
      </c>
      <c r="C5292" s="1" t="n">
        <v>45225</v>
      </c>
      <c r="D5292" t="inlineStr">
        <is>
          <t>JÄMTLANDS LÄN</t>
        </is>
      </c>
      <c r="E5292" t="inlineStr">
        <is>
          <t>ÅRE</t>
        </is>
      </c>
      <c r="F5292" t="inlineStr">
        <is>
          <t>Övriga statliga verk och myndigheter</t>
        </is>
      </c>
      <c r="G5292" t="n">
        <v>8</v>
      </c>
      <c r="H5292" t="n">
        <v>0</v>
      </c>
      <c r="I5292" t="n">
        <v>0</v>
      </c>
      <c r="J5292" t="n">
        <v>0</v>
      </c>
      <c r="K5292" t="n">
        <v>0</v>
      </c>
      <c r="L5292" t="n">
        <v>0</v>
      </c>
      <c r="M5292" t="n">
        <v>0</v>
      </c>
      <c r="N5292" t="n">
        <v>0</v>
      </c>
      <c r="O5292" t="n">
        <v>0</v>
      </c>
      <c r="P5292" t="n">
        <v>0</v>
      </c>
      <c r="Q5292" t="n">
        <v>0</v>
      </c>
      <c r="R5292" s="2" t="inlineStr"/>
    </row>
    <row r="5293" ht="15" customHeight="1">
      <c r="A5293" t="inlineStr">
        <is>
          <t>A 40266-2022</t>
        </is>
      </c>
      <c r="B5293" s="1" t="n">
        <v>44820</v>
      </c>
      <c r="C5293" s="1" t="n">
        <v>45225</v>
      </c>
      <c r="D5293" t="inlineStr">
        <is>
          <t>JÄMTLANDS LÄN</t>
        </is>
      </c>
      <c r="E5293" t="inlineStr">
        <is>
          <t>RAGUNDA</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40885-2022</t>
        </is>
      </c>
      <c r="B5294" s="1" t="n">
        <v>44820</v>
      </c>
      <c r="C5294" s="1" t="n">
        <v>45225</v>
      </c>
      <c r="D5294" t="inlineStr">
        <is>
          <t>JÄMTLANDS LÄN</t>
        </is>
      </c>
      <c r="E5294" t="inlineStr">
        <is>
          <t>ÖSTERSUND</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40084-2022</t>
        </is>
      </c>
      <c r="B5295" s="1" t="n">
        <v>44820</v>
      </c>
      <c r="C5295" s="1" t="n">
        <v>45225</v>
      </c>
      <c r="D5295" t="inlineStr">
        <is>
          <t>JÄMTLANDS LÄN</t>
        </is>
      </c>
      <c r="E5295" t="inlineStr">
        <is>
          <t>HÄRJEDALEN</t>
        </is>
      </c>
      <c r="F5295" t="inlineStr">
        <is>
          <t>Bergvik skog väst AB</t>
        </is>
      </c>
      <c r="G5295" t="n">
        <v>6</v>
      </c>
      <c r="H5295" t="n">
        <v>0</v>
      </c>
      <c r="I5295" t="n">
        <v>0</v>
      </c>
      <c r="J5295" t="n">
        <v>0</v>
      </c>
      <c r="K5295" t="n">
        <v>0</v>
      </c>
      <c r="L5295" t="n">
        <v>0</v>
      </c>
      <c r="M5295" t="n">
        <v>0</v>
      </c>
      <c r="N5295" t="n">
        <v>0</v>
      </c>
      <c r="O5295" t="n">
        <v>0</v>
      </c>
      <c r="P5295" t="n">
        <v>0</v>
      </c>
      <c r="Q5295" t="n">
        <v>0</v>
      </c>
      <c r="R5295" s="2" t="inlineStr"/>
    </row>
    <row r="5296" ht="15" customHeight="1">
      <c r="A5296" t="inlineStr">
        <is>
          <t>A 40272-2022</t>
        </is>
      </c>
      <c r="B5296" s="1" t="n">
        <v>44820</v>
      </c>
      <c r="C5296" s="1" t="n">
        <v>45225</v>
      </c>
      <c r="D5296" t="inlineStr">
        <is>
          <t>JÄMTLANDS LÄN</t>
        </is>
      </c>
      <c r="E5296" t="inlineStr">
        <is>
          <t>STRÖMSUND</t>
        </is>
      </c>
      <c r="F5296" t="inlineStr">
        <is>
          <t>SCA</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40578-2022</t>
        </is>
      </c>
      <c r="B5297" s="1" t="n">
        <v>44823</v>
      </c>
      <c r="C5297" s="1" t="n">
        <v>45225</v>
      </c>
      <c r="D5297" t="inlineStr">
        <is>
          <t>JÄMTLANDS LÄN</t>
        </is>
      </c>
      <c r="E5297" t="inlineStr">
        <is>
          <t>HÄRJEDALEN</t>
        </is>
      </c>
      <c r="F5297" t="inlineStr">
        <is>
          <t>Sveaskog</t>
        </is>
      </c>
      <c r="G5297" t="n">
        <v>3.5</v>
      </c>
      <c r="H5297" t="n">
        <v>0</v>
      </c>
      <c r="I5297" t="n">
        <v>0</v>
      </c>
      <c r="J5297" t="n">
        <v>0</v>
      </c>
      <c r="K5297" t="n">
        <v>0</v>
      </c>
      <c r="L5297" t="n">
        <v>0</v>
      </c>
      <c r="M5297" t="n">
        <v>0</v>
      </c>
      <c r="N5297" t="n">
        <v>0</v>
      </c>
      <c r="O5297" t="n">
        <v>0</v>
      </c>
      <c r="P5297" t="n">
        <v>0</v>
      </c>
      <c r="Q5297" t="n">
        <v>0</v>
      </c>
      <c r="R5297" s="2" t="inlineStr"/>
    </row>
    <row r="5298" ht="15" customHeight="1">
      <c r="A5298" t="inlineStr">
        <is>
          <t>A 40440-2022</t>
        </is>
      </c>
      <c r="B5298" s="1" t="n">
        <v>44823</v>
      </c>
      <c r="C5298" s="1" t="n">
        <v>45225</v>
      </c>
      <c r="D5298" t="inlineStr">
        <is>
          <t>JÄMTLANDS LÄN</t>
        </is>
      </c>
      <c r="E5298" t="inlineStr">
        <is>
          <t>BRÄCKE</t>
        </is>
      </c>
      <c r="F5298" t="inlineStr">
        <is>
          <t>Övriga Aktiebolag</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40617-2022</t>
        </is>
      </c>
      <c r="B5299" s="1" t="n">
        <v>44823</v>
      </c>
      <c r="C5299" s="1" t="n">
        <v>45225</v>
      </c>
      <c r="D5299" t="inlineStr">
        <is>
          <t>JÄMTLANDS LÄN</t>
        </is>
      </c>
      <c r="E5299" t="inlineStr">
        <is>
          <t>STRÖMSUND</t>
        </is>
      </c>
      <c r="F5299" t="inlineStr">
        <is>
          <t>SCA</t>
        </is>
      </c>
      <c r="G5299" t="n">
        <v>9.199999999999999</v>
      </c>
      <c r="H5299" t="n">
        <v>0</v>
      </c>
      <c r="I5299" t="n">
        <v>0</v>
      </c>
      <c r="J5299" t="n">
        <v>0</v>
      </c>
      <c r="K5299" t="n">
        <v>0</v>
      </c>
      <c r="L5299" t="n">
        <v>0</v>
      </c>
      <c r="M5299" t="n">
        <v>0</v>
      </c>
      <c r="N5299" t="n">
        <v>0</v>
      </c>
      <c r="O5299" t="n">
        <v>0</v>
      </c>
      <c r="P5299" t="n">
        <v>0</v>
      </c>
      <c r="Q5299" t="n">
        <v>0</v>
      </c>
      <c r="R5299" s="2" t="inlineStr"/>
    </row>
    <row r="5300" ht="15" customHeight="1">
      <c r="A5300" t="inlineStr">
        <is>
          <t>A 40971-2022</t>
        </is>
      </c>
      <c r="B5300" s="1" t="n">
        <v>44823</v>
      </c>
      <c r="C5300" s="1" t="n">
        <v>45225</v>
      </c>
      <c r="D5300" t="inlineStr">
        <is>
          <t>JÄMTLANDS LÄN</t>
        </is>
      </c>
      <c r="E5300" t="inlineStr">
        <is>
          <t>RAGUNDA</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40602-2022</t>
        </is>
      </c>
      <c r="B5301" s="1" t="n">
        <v>44823</v>
      </c>
      <c r="C5301" s="1" t="n">
        <v>45225</v>
      </c>
      <c r="D5301" t="inlineStr">
        <is>
          <t>JÄMTLANDS LÄN</t>
        </is>
      </c>
      <c r="E5301" t="inlineStr">
        <is>
          <t>STRÖMSUND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40936-2022</t>
        </is>
      </c>
      <c r="B5302" s="1" t="n">
        <v>44823</v>
      </c>
      <c r="C5302" s="1" t="n">
        <v>45225</v>
      </c>
      <c r="D5302" t="inlineStr">
        <is>
          <t>JÄMTLANDS LÄN</t>
        </is>
      </c>
      <c r="E5302" t="inlineStr">
        <is>
          <t>STRÖMSUND</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40978-2022</t>
        </is>
      </c>
      <c r="B5303" s="1" t="n">
        <v>44823</v>
      </c>
      <c r="C5303" s="1" t="n">
        <v>45225</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40601-2022</t>
        </is>
      </c>
      <c r="B5304" s="1" t="n">
        <v>44823</v>
      </c>
      <c r="C5304" s="1" t="n">
        <v>45225</v>
      </c>
      <c r="D5304" t="inlineStr">
        <is>
          <t>JÄMTLANDS LÄN</t>
        </is>
      </c>
      <c r="E5304" t="inlineStr">
        <is>
          <t>BERG</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40990-2022</t>
        </is>
      </c>
      <c r="B5305" s="1" t="n">
        <v>44823</v>
      </c>
      <c r="C5305" s="1" t="n">
        <v>45225</v>
      </c>
      <c r="D5305" t="inlineStr">
        <is>
          <t>JÄMTLANDS LÄN</t>
        </is>
      </c>
      <c r="E5305" t="inlineStr">
        <is>
          <t>BERG</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41063-2022</t>
        </is>
      </c>
      <c r="B5306" s="1" t="n">
        <v>44824</v>
      </c>
      <c r="C5306" s="1" t="n">
        <v>45225</v>
      </c>
      <c r="D5306" t="inlineStr">
        <is>
          <t>JÄMTLANDS LÄN</t>
        </is>
      </c>
      <c r="E5306" t="inlineStr">
        <is>
          <t>BERG</t>
        </is>
      </c>
      <c r="G5306" t="n">
        <v>13.6</v>
      </c>
      <c r="H5306" t="n">
        <v>0</v>
      </c>
      <c r="I5306" t="n">
        <v>0</v>
      </c>
      <c r="J5306" t="n">
        <v>0</v>
      </c>
      <c r="K5306" t="n">
        <v>0</v>
      </c>
      <c r="L5306" t="n">
        <v>0</v>
      </c>
      <c r="M5306" t="n">
        <v>0</v>
      </c>
      <c r="N5306" t="n">
        <v>0</v>
      </c>
      <c r="O5306" t="n">
        <v>0</v>
      </c>
      <c r="P5306" t="n">
        <v>0</v>
      </c>
      <c r="Q5306" t="n">
        <v>0</v>
      </c>
      <c r="R5306" s="2" t="inlineStr"/>
    </row>
    <row r="5307" ht="15" customHeight="1">
      <c r="A5307" t="inlineStr">
        <is>
          <t>A 40840-2022</t>
        </is>
      </c>
      <c r="B5307" s="1" t="n">
        <v>44824</v>
      </c>
      <c r="C5307" s="1" t="n">
        <v>45225</v>
      </c>
      <c r="D5307" t="inlineStr">
        <is>
          <t>JÄMTLANDS LÄN</t>
        </is>
      </c>
      <c r="E5307" t="inlineStr">
        <is>
          <t>STRÖMSUND</t>
        </is>
      </c>
      <c r="F5307" t="inlineStr">
        <is>
          <t>SCA</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40847-2022</t>
        </is>
      </c>
      <c r="B5308" s="1" t="n">
        <v>44824</v>
      </c>
      <c r="C5308" s="1" t="n">
        <v>45225</v>
      </c>
      <c r="D5308" t="inlineStr">
        <is>
          <t>JÄMTLANDS LÄN</t>
        </is>
      </c>
      <c r="E5308" t="inlineStr">
        <is>
          <t>BERG</t>
        </is>
      </c>
      <c r="F5308" t="inlineStr">
        <is>
          <t>SCA</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41164-2022</t>
        </is>
      </c>
      <c r="B5309" s="1" t="n">
        <v>44825</v>
      </c>
      <c r="C5309" s="1" t="n">
        <v>45225</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41179-2022</t>
        </is>
      </c>
      <c r="B5310" s="1" t="n">
        <v>44825</v>
      </c>
      <c r="C5310" s="1" t="n">
        <v>45225</v>
      </c>
      <c r="D5310" t="inlineStr">
        <is>
          <t>JÄMTLANDS LÄN</t>
        </is>
      </c>
      <c r="E5310" t="inlineStr">
        <is>
          <t>RAGUNDA</t>
        </is>
      </c>
      <c r="F5310" t="inlineStr">
        <is>
          <t>SCA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41209-2022</t>
        </is>
      </c>
      <c r="B5311" s="1" t="n">
        <v>44825</v>
      </c>
      <c r="C5311" s="1" t="n">
        <v>45225</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41180-2022</t>
        </is>
      </c>
      <c r="B5312" s="1" t="n">
        <v>44825</v>
      </c>
      <c r="C5312" s="1" t="n">
        <v>45225</v>
      </c>
      <c r="D5312" t="inlineStr">
        <is>
          <t>JÄMTLANDS LÄN</t>
        </is>
      </c>
      <c r="E5312" t="inlineStr">
        <is>
          <t>RAGUNDA</t>
        </is>
      </c>
      <c r="F5312" t="inlineStr">
        <is>
          <t>SCA</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41162-2022</t>
        </is>
      </c>
      <c r="B5313" s="1" t="n">
        <v>44825</v>
      </c>
      <c r="C5313" s="1" t="n">
        <v>45225</v>
      </c>
      <c r="D5313" t="inlineStr">
        <is>
          <t>JÄMTLANDS LÄN</t>
        </is>
      </c>
      <c r="E5313" t="inlineStr">
        <is>
          <t>ÅRE</t>
        </is>
      </c>
      <c r="G5313" t="n">
        <v>11.3</v>
      </c>
      <c r="H5313" t="n">
        <v>0</v>
      </c>
      <c r="I5313" t="n">
        <v>0</v>
      </c>
      <c r="J5313" t="n">
        <v>0</v>
      </c>
      <c r="K5313" t="n">
        <v>0</v>
      </c>
      <c r="L5313" t="n">
        <v>0</v>
      </c>
      <c r="M5313" t="n">
        <v>0</v>
      </c>
      <c r="N5313" t="n">
        <v>0</v>
      </c>
      <c r="O5313" t="n">
        <v>0</v>
      </c>
      <c r="P5313" t="n">
        <v>0</v>
      </c>
      <c r="Q5313" t="n">
        <v>0</v>
      </c>
      <c r="R5313" s="2" t="inlineStr"/>
    </row>
    <row r="5314" ht="15" customHeight="1">
      <c r="A5314" t="inlineStr">
        <is>
          <t>A 41170-2022</t>
        </is>
      </c>
      <c r="B5314" s="1" t="n">
        <v>44825</v>
      </c>
      <c r="C5314" s="1" t="n">
        <v>45225</v>
      </c>
      <c r="D5314" t="inlineStr">
        <is>
          <t>JÄMTLANDS LÄN</t>
        </is>
      </c>
      <c r="E5314" t="inlineStr">
        <is>
          <t>KROKOM</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41197-2022</t>
        </is>
      </c>
      <c r="B5315" s="1" t="n">
        <v>44825</v>
      </c>
      <c r="C5315" s="1" t="n">
        <v>45225</v>
      </c>
      <c r="D5315" t="inlineStr">
        <is>
          <t>JÄMTLANDS LÄN</t>
        </is>
      </c>
      <c r="E5315" t="inlineStr">
        <is>
          <t>KROKOM</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41307-2022</t>
        </is>
      </c>
      <c r="B5316" s="1" t="n">
        <v>44826</v>
      </c>
      <c r="C5316" s="1" t="n">
        <v>45225</v>
      </c>
      <c r="D5316" t="inlineStr">
        <is>
          <t>JÄMTLANDS LÄN</t>
        </is>
      </c>
      <c r="E5316" t="inlineStr">
        <is>
          <t>HÄRJEDALEN</t>
        </is>
      </c>
      <c r="F5316" t="inlineStr">
        <is>
          <t>Bergvik skog väst AB</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41293-2022</t>
        </is>
      </c>
      <c r="B5317" s="1" t="n">
        <v>44826</v>
      </c>
      <c r="C5317" s="1" t="n">
        <v>45225</v>
      </c>
      <c r="D5317" t="inlineStr">
        <is>
          <t>JÄMTLANDS LÄN</t>
        </is>
      </c>
      <c r="E5317" t="inlineStr">
        <is>
          <t>HÄRJEDALEN</t>
        </is>
      </c>
      <c r="F5317" t="inlineStr">
        <is>
          <t>Bergvik skog väst AB</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41655-2022</t>
        </is>
      </c>
      <c r="B5318" s="1" t="n">
        <v>44827</v>
      </c>
      <c r="C5318" s="1" t="n">
        <v>45225</v>
      </c>
      <c r="D5318" t="inlineStr">
        <is>
          <t>JÄMTLANDS LÄN</t>
        </is>
      </c>
      <c r="E5318" t="inlineStr">
        <is>
          <t>ÅRE</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41771-2022</t>
        </is>
      </c>
      <c r="B5319" s="1" t="n">
        <v>44827</v>
      </c>
      <c r="C5319" s="1" t="n">
        <v>45225</v>
      </c>
      <c r="D5319" t="inlineStr">
        <is>
          <t>JÄMTLANDS LÄN</t>
        </is>
      </c>
      <c r="E5319" t="inlineStr">
        <is>
          <t>HÄRJEDALEN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41817-2022</t>
        </is>
      </c>
      <c r="B5320" s="1" t="n">
        <v>44827</v>
      </c>
      <c r="C5320" s="1" t="n">
        <v>45225</v>
      </c>
      <c r="D5320" t="inlineStr">
        <is>
          <t>JÄMTLANDS LÄN</t>
        </is>
      </c>
      <c r="E5320" t="inlineStr">
        <is>
          <t>BRÄCKE</t>
        </is>
      </c>
      <c r="F5320" t="inlineStr">
        <is>
          <t>SCA</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41711-2022</t>
        </is>
      </c>
      <c r="B5321" s="1" t="n">
        <v>44827</v>
      </c>
      <c r="C5321" s="1" t="n">
        <v>45225</v>
      </c>
      <c r="D5321" t="inlineStr">
        <is>
          <t>JÄMTLANDS LÄN</t>
        </is>
      </c>
      <c r="E5321" t="inlineStr">
        <is>
          <t>HÄRJEDALEN</t>
        </is>
      </c>
      <c r="G5321" t="n">
        <v>18.3</v>
      </c>
      <c r="H5321" t="n">
        <v>0</v>
      </c>
      <c r="I5321" t="n">
        <v>0</v>
      </c>
      <c r="J5321" t="n">
        <v>0</v>
      </c>
      <c r="K5321" t="n">
        <v>0</v>
      </c>
      <c r="L5321" t="n">
        <v>0</v>
      </c>
      <c r="M5321" t="n">
        <v>0</v>
      </c>
      <c r="N5321" t="n">
        <v>0</v>
      </c>
      <c r="O5321" t="n">
        <v>0</v>
      </c>
      <c r="P5321" t="n">
        <v>0</v>
      </c>
      <c r="Q5321" t="n">
        <v>0</v>
      </c>
      <c r="R5321" s="2" t="inlineStr"/>
    </row>
    <row r="5322" ht="15" customHeight="1">
      <c r="A5322" t="inlineStr">
        <is>
          <t>A 41821-2022</t>
        </is>
      </c>
      <c r="B5322" s="1" t="n">
        <v>44827</v>
      </c>
      <c r="C5322" s="1" t="n">
        <v>45225</v>
      </c>
      <c r="D5322" t="inlineStr">
        <is>
          <t>JÄMTLANDS LÄN</t>
        </is>
      </c>
      <c r="E5322" t="inlineStr">
        <is>
          <t>STRÖMSUND</t>
        </is>
      </c>
      <c r="F5322" t="inlineStr">
        <is>
          <t>SCA</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41654-2022</t>
        </is>
      </c>
      <c r="B5323" s="1" t="n">
        <v>44827</v>
      </c>
      <c r="C5323" s="1" t="n">
        <v>45225</v>
      </c>
      <c r="D5323" t="inlineStr">
        <is>
          <t>JÄMTLANDS LÄN</t>
        </is>
      </c>
      <c r="E5323" t="inlineStr">
        <is>
          <t>ÅRE</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41759-2022</t>
        </is>
      </c>
      <c r="B5324" s="1" t="n">
        <v>44827</v>
      </c>
      <c r="C5324" s="1" t="n">
        <v>45225</v>
      </c>
      <c r="D5324" t="inlineStr">
        <is>
          <t>JÄMTLANDS LÄN</t>
        </is>
      </c>
      <c r="E5324" t="inlineStr">
        <is>
          <t>HÄRJEDALEN</t>
        </is>
      </c>
      <c r="G5324" t="n">
        <v>20</v>
      </c>
      <c r="H5324" t="n">
        <v>0</v>
      </c>
      <c r="I5324" t="n">
        <v>0</v>
      </c>
      <c r="J5324" t="n">
        <v>0</v>
      </c>
      <c r="K5324" t="n">
        <v>0</v>
      </c>
      <c r="L5324" t="n">
        <v>0</v>
      </c>
      <c r="M5324" t="n">
        <v>0</v>
      </c>
      <c r="N5324" t="n">
        <v>0</v>
      </c>
      <c r="O5324" t="n">
        <v>0</v>
      </c>
      <c r="P5324" t="n">
        <v>0</v>
      </c>
      <c r="Q5324" t="n">
        <v>0</v>
      </c>
      <c r="R5324" s="2" t="inlineStr"/>
    </row>
    <row r="5325" ht="15" customHeight="1">
      <c r="A5325" t="inlineStr">
        <is>
          <t>A 41766-2022</t>
        </is>
      </c>
      <c r="B5325" s="1" t="n">
        <v>44827</v>
      </c>
      <c r="C5325" s="1" t="n">
        <v>45225</v>
      </c>
      <c r="D5325" t="inlineStr">
        <is>
          <t>JÄMTLANDS LÄN</t>
        </is>
      </c>
      <c r="E5325" t="inlineStr">
        <is>
          <t>HÄRJEDALEN</t>
        </is>
      </c>
      <c r="G5325" t="n">
        <v>12.5</v>
      </c>
      <c r="H5325" t="n">
        <v>0</v>
      </c>
      <c r="I5325" t="n">
        <v>0</v>
      </c>
      <c r="J5325" t="n">
        <v>0</v>
      </c>
      <c r="K5325" t="n">
        <v>0</v>
      </c>
      <c r="L5325" t="n">
        <v>0</v>
      </c>
      <c r="M5325" t="n">
        <v>0</v>
      </c>
      <c r="N5325" t="n">
        <v>0</v>
      </c>
      <c r="O5325" t="n">
        <v>0</v>
      </c>
      <c r="P5325" t="n">
        <v>0</v>
      </c>
      <c r="Q5325" t="n">
        <v>0</v>
      </c>
      <c r="R5325" s="2" t="inlineStr"/>
    </row>
    <row r="5326" ht="15" customHeight="1">
      <c r="A5326" t="inlineStr">
        <is>
          <t>A 41972-2022</t>
        </is>
      </c>
      <c r="B5326" s="1" t="n">
        <v>44830</v>
      </c>
      <c r="C5326" s="1" t="n">
        <v>45225</v>
      </c>
      <c r="D5326" t="inlineStr">
        <is>
          <t>JÄMTLANDS LÄN</t>
        </is>
      </c>
      <c r="E5326" t="inlineStr">
        <is>
          <t>STRÖMSUND</t>
        </is>
      </c>
      <c r="F5326" t="inlineStr">
        <is>
          <t>Sveaskog</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42101-2022</t>
        </is>
      </c>
      <c r="B5327" s="1" t="n">
        <v>44830</v>
      </c>
      <c r="C5327" s="1" t="n">
        <v>45225</v>
      </c>
      <c r="D5327" t="inlineStr">
        <is>
          <t>JÄMTLANDS LÄN</t>
        </is>
      </c>
      <c r="E5327" t="inlineStr">
        <is>
          <t>ÅRE</t>
        </is>
      </c>
      <c r="F5327" t="inlineStr">
        <is>
          <t>Bergvik skog öst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42210-2022</t>
        </is>
      </c>
      <c r="B5328" s="1" t="n">
        <v>44830</v>
      </c>
      <c r="C5328" s="1" t="n">
        <v>45225</v>
      </c>
      <c r="D5328" t="inlineStr">
        <is>
          <t>JÄMTLANDS LÄN</t>
        </is>
      </c>
      <c r="E5328" t="inlineStr">
        <is>
          <t>KROKOM</t>
        </is>
      </c>
      <c r="F5328" t="inlineStr">
        <is>
          <t>Övriga Aktiebolag</t>
        </is>
      </c>
      <c r="G5328" t="n">
        <v>11.6</v>
      </c>
      <c r="H5328" t="n">
        <v>0</v>
      </c>
      <c r="I5328" t="n">
        <v>0</v>
      </c>
      <c r="J5328" t="n">
        <v>0</v>
      </c>
      <c r="K5328" t="n">
        <v>0</v>
      </c>
      <c r="L5328" t="n">
        <v>0</v>
      </c>
      <c r="M5328" t="n">
        <v>0</v>
      </c>
      <c r="N5328" t="n">
        <v>0</v>
      </c>
      <c r="O5328" t="n">
        <v>0</v>
      </c>
      <c r="P5328" t="n">
        <v>0</v>
      </c>
      <c r="Q5328" t="n">
        <v>0</v>
      </c>
      <c r="R5328" s="2" t="inlineStr"/>
    </row>
    <row r="5329" ht="15" customHeight="1">
      <c r="A5329" t="inlineStr">
        <is>
          <t>A 42136-2022</t>
        </is>
      </c>
      <c r="B5329" s="1" t="n">
        <v>44830</v>
      </c>
      <c r="C5329" s="1" t="n">
        <v>45225</v>
      </c>
      <c r="D5329" t="inlineStr">
        <is>
          <t>JÄMTLANDS LÄN</t>
        </is>
      </c>
      <c r="E5329" t="inlineStr">
        <is>
          <t>ÅRE</t>
        </is>
      </c>
      <c r="F5329" t="inlineStr">
        <is>
          <t>Bergvik skog öst AB</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42237-2022</t>
        </is>
      </c>
      <c r="B5330" s="1" t="n">
        <v>44830</v>
      </c>
      <c r="C5330" s="1" t="n">
        <v>45225</v>
      </c>
      <c r="D5330" t="inlineStr">
        <is>
          <t>JÄMTLANDS LÄN</t>
        </is>
      </c>
      <c r="E5330" t="inlineStr">
        <is>
          <t>STRÖMSUND</t>
        </is>
      </c>
      <c r="G5330" t="n">
        <v>3.7</v>
      </c>
      <c r="H5330" t="n">
        <v>0</v>
      </c>
      <c r="I5330" t="n">
        <v>0</v>
      </c>
      <c r="J5330" t="n">
        <v>0</v>
      </c>
      <c r="K5330" t="n">
        <v>0</v>
      </c>
      <c r="L5330" t="n">
        <v>0</v>
      </c>
      <c r="M5330" t="n">
        <v>0</v>
      </c>
      <c r="N5330" t="n">
        <v>0</v>
      </c>
      <c r="O5330" t="n">
        <v>0</v>
      </c>
      <c r="P5330" t="n">
        <v>0</v>
      </c>
      <c r="Q5330" t="n">
        <v>0</v>
      </c>
      <c r="R5330" s="2" t="inlineStr"/>
    </row>
    <row r="5331" ht="15" customHeight="1">
      <c r="A5331" t="inlineStr">
        <is>
          <t>A 42267-2022</t>
        </is>
      </c>
      <c r="B5331" s="1" t="n">
        <v>44830</v>
      </c>
      <c r="C5331" s="1" t="n">
        <v>45225</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42290-2022</t>
        </is>
      </c>
      <c r="B5332" s="1" t="n">
        <v>44830</v>
      </c>
      <c r="C5332" s="1" t="n">
        <v>45225</v>
      </c>
      <c r="D5332" t="inlineStr">
        <is>
          <t>JÄMTLANDS LÄN</t>
        </is>
      </c>
      <c r="E5332" t="inlineStr">
        <is>
          <t>BRÄCKE</t>
        </is>
      </c>
      <c r="F5332" t="inlineStr">
        <is>
          <t>SCA</t>
        </is>
      </c>
      <c r="G5332" t="n">
        <v>5.4</v>
      </c>
      <c r="H5332" t="n">
        <v>0</v>
      </c>
      <c r="I5332" t="n">
        <v>0</v>
      </c>
      <c r="J5332" t="n">
        <v>0</v>
      </c>
      <c r="K5332" t="n">
        <v>0</v>
      </c>
      <c r="L5332" t="n">
        <v>0</v>
      </c>
      <c r="M5332" t="n">
        <v>0</v>
      </c>
      <c r="N5332" t="n">
        <v>0</v>
      </c>
      <c r="O5332" t="n">
        <v>0</v>
      </c>
      <c r="P5332" t="n">
        <v>0</v>
      </c>
      <c r="Q5332" t="n">
        <v>0</v>
      </c>
      <c r="R5332" s="2" t="inlineStr"/>
    </row>
    <row r="5333" ht="15" customHeight="1">
      <c r="A5333" t="inlineStr">
        <is>
          <t>A 42288-2022</t>
        </is>
      </c>
      <c r="B5333" s="1" t="n">
        <v>44830</v>
      </c>
      <c r="C5333" s="1" t="n">
        <v>45225</v>
      </c>
      <c r="D5333" t="inlineStr">
        <is>
          <t>JÄMTLANDS LÄN</t>
        </is>
      </c>
      <c r="E5333" t="inlineStr">
        <is>
          <t>BRÄCKE</t>
        </is>
      </c>
      <c r="F5333" t="inlineStr">
        <is>
          <t>SCA</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42576-2022</t>
        </is>
      </c>
      <c r="B5334" s="1" t="n">
        <v>44831</v>
      </c>
      <c r="C5334" s="1" t="n">
        <v>45225</v>
      </c>
      <c r="D5334" t="inlineStr">
        <is>
          <t>JÄMTLANDS LÄN</t>
        </is>
      </c>
      <c r="E5334" t="inlineStr">
        <is>
          <t>HÄRJEDALEN</t>
        </is>
      </c>
      <c r="F5334" t="inlineStr">
        <is>
          <t>Sveaskog</t>
        </is>
      </c>
      <c r="G5334" t="n">
        <v>24.4</v>
      </c>
      <c r="H5334" t="n">
        <v>0</v>
      </c>
      <c r="I5334" t="n">
        <v>0</v>
      </c>
      <c r="J5334" t="n">
        <v>0</v>
      </c>
      <c r="K5334" t="n">
        <v>0</v>
      </c>
      <c r="L5334" t="n">
        <v>0</v>
      </c>
      <c r="M5334" t="n">
        <v>0</v>
      </c>
      <c r="N5334" t="n">
        <v>0</v>
      </c>
      <c r="O5334" t="n">
        <v>0</v>
      </c>
      <c r="P5334" t="n">
        <v>0</v>
      </c>
      <c r="Q5334" t="n">
        <v>0</v>
      </c>
      <c r="R5334" s="2" t="inlineStr"/>
    </row>
    <row r="5335" ht="15" customHeight="1">
      <c r="A5335" t="inlineStr">
        <is>
          <t>A 42655-2022</t>
        </is>
      </c>
      <c r="B5335" s="1" t="n">
        <v>44831</v>
      </c>
      <c r="C5335" s="1" t="n">
        <v>45225</v>
      </c>
      <c r="D5335" t="inlineStr">
        <is>
          <t>JÄMTLANDS LÄN</t>
        </is>
      </c>
      <c r="E5335" t="inlineStr">
        <is>
          <t>RAGUNDA</t>
        </is>
      </c>
      <c r="F5335" t="inlineStr">
        <is>
          <t>Naturvårdsverket</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42580-2022</t>
        </is>
      </c>
      <c r="B5336" s="1" t="n">
        <v>44831</v>
      </c>
      <c r="C5336" s="1" t="n">
        <v>45225</v>
      </c>
      <c r="D5336" t="inlineStr">
        <is>
          <t>JÄMTLANDS LÄN</t>
        </is>
      </c>
      <c r="E5336" t="inlineStr">
        <is>
          <t>HÄRJEDALEN</t>
        </is>
      </c>
      <c r="G5336" t="n">
        <v>23.1</v>
      </c>
      <c r="H5336" t="n">
        <v>0</v>
      </c>
      <c r="I5336" t="n">
        <v>0</v>
      </c>
      <c r="J5336" t="n">
        <v>0</v>
      </c>
      <c r="K5336" t="n">
        <v>0</v>
      </c>
      <c r="L5336" t="n">
        <v>0</v>
      </c>
      <c r="M5336" t="n">
        <v>0</v>
      </c>
      <c r="N5336" t="n">
        <v>0</v>
      </c>
      <c r="O5336" t="n">
        <v>0</v>
      </c>
      <c r="P5336" t="n">
        <v>0</v>
      </c>
      <c r="Q5336" t="n">
        <v>0</v>
      </c>
      <c r="R5336" s="2" t="inlineStr"/>
    </row>
    <row r="5337" ht="15" customHeight="1">
      <c r="A5337" t="inlineStr">
        <is>
          <t>A 42644-2022</t>
        </is>
      </c>
      <c r="B5337" s="1" t="n">
        <v>44831</v>
      </c>
      <c r="C5337" s="1" t="n">
        <v>45225</v>
      </c>
      <c r="D5337" t="inlineStr">
        <is>
          <t>JÄMTLANDS LÄN</t>
        </is>
      </c>
      <c r="E5337" t="inlineStr">
        <is>
          <t>RAGUNDA</t>
        </is>
      </c>
      <c r="F5337" t="inlineStr">
        <is>
          <t>SCA</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42656-2022</t>
        </is>
      </c>
      <c r="B5338" s="1" t="n">
        <v>44831</v>
      </c>
      <c r="C5338" s="1" t="n">
        <v>45225</v>
      </c>
      <c r="D5338" t="inlineStr">
        <is>
          <t>JÄMTLANDS LÄN</t>
        </is>
      </c>
      <c r="E5338" t="inlineStr">
        <is>
          <t>BRÄCKE</t>
        </is>
      </c>
      <c r="F5338" t="inlineStr">
        <is>
          <t>SCA</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42673-2022</t>
        </is>
      </c>
      <c r="B5339" s="1" t="n">
        <v>44832</v>
      </c>
      <c r="C5339" s="1" t="n">
        <v>45225</v>
      </c>
      <c r="D5339" t="inlineStr">
        <is>
          <t>JÄMTLANDS LÄN</t>
        </is>
      </c>
      <c r="E5339" t="inlineStr">
        <is>
          <t>HÄRJEDALEN</t>
        </is>
      </c>
      <c r="F5339" t="inlineStr">
        <is>
          <t>Bergvik skog väst AB</t>
        </is>
      </c>
      <c r="G5339" t="n">
        <v>18.6</v>
      </c>
      <c r="H5339" t="n">
        <v>0</v>
      </c>
      <c r="I5339" t="n">
        <v>0</v>
      </c>
      <c r="J5339" t="n">
        <v>0</v>
      </c>
      <c r="K5339" t="n">
        <v>0</v>
      </c>
      <c r="L5339" t="n">
        <v>0</v>
      </c>
      <c r="M5339" t="n">
        <v>0</v>
      </c>
      <c r="N5339" t="n">
        <v>0</v>
      </c>
      <c r="O5339" t="n">
        <v>0</v>
      </c>
      <c r="P5339" t="n">
        <v>0</v>
      </c>
      <c r="Q5339" t="n">
        <v>0</v>
      </c>
      <c r="R5339" s="2" t="inlineStr"/>
    </row>
    <row r="5340" ht="15" customHeight="1">
      <c r="A5340" t="inlineStr">
        <is>
          <t>A 42806-2022</t>
        </is>
      </c>
      <c r="B5340" s="1" t="n">
        <v>44832</v>
      </c>
      <c r="C5340" s="1" t="n">
        <v>45225</v>
      </c>
      <c r="D5340" t="inlineStr">
        <is>
          <t>JÄMTLANDS LÄN</t>
        </is>
      </c>
      <c r="E5340" t="inlineStr">
        <is>
          <t>STRÖMSUND</t>
        </is>
      </c>
      <c r="G5340" t="n">
        <v>4.9</v>
      </c>
      <c r="H5340" t="n">
        <v>0</v>
      </c>
      <c r="I5340" t="n">
        <v>0</v>
      </c>
      <c r="J5340" t="n">
        <v>0</v>
      </c>
      <c r="K5340" t="n">
        <v>0</v>
      </c>
      <c r="L5340" t="n">
        <v>0</v>
      </c>
      <c r="M5340" t="n">
        <v>0</v>
      </c>
      <c r="N5340" t="n">
        <v>0</v>
      </c>
      <c r="O5340" t="n">
        <v>0</v>
      </c>
      <c r="P5340" t="n">
        <v>0</v>
      </c>
      <c r="Q5340" t="n">
        <v>0</v>
      </c>
      <c r="R5340" s="2" t="inlineStr"/>
    </row>
    <row r="5341" ht="15" customHeight="1">
      <c r="A5341" t="inlineStr">
        <is>
          <t>A 42893-2022</t>
        </is>
      </c>
      <c r="B5341" s="1" t="n">
        <v>44832</v>
      </c>
      <c r="C5341" s="1" t="n">
        <v>45225</v>
      </c>
      <c r="D5341" t="inlineStr">
        <is>
          <t>JÄMTLANDS LÄN</t>
        </is>
      </c>
      <c r="E5341" t="inlineStr">
        <is>
          <t>RAGUNDA</t>
        </is>
      </c>
      <c r="F5341" t="inlineStr">
        <is>
          <t>SCA</t>
        </is>
      </c>
      <c r="G5341" t="n">
        <v>28.4</v>
      </c>
      <c r="H5341" t="n">
        <v>0</v>
      </c>
      <c r="I5341" t="n">
        <v>0</v>
      </c>
      <c r="J5341" t="n">
        <v>0</v>
      </c>
      <c r="K5341" t="n">
        <v>0</v>
      </c>
      <c r="L5341" t="n">
        <v>0</v>
      </c>
      <c r="M5341" t="n">
        <v>0</v>
      </c>
      <c r="N5341" t="n">
        <v>0</v>
      </c>
      <c r="O5341" t="n">
        <v>0</v>
      </c>
      <c r="P5341" t="n">
        <v>0</v>
      </c>
      <c r="Q5341" t="n">
        <v>0</v>
      </c>
      <c r="R5341" s="2" t="inlineStr"/>
    </row>
    <row r="5342" ht="15" customHeight="1">
      <c r="A5342" t="inlineStr">
        <is>
          <t>A 42902-2022</t>
        </is>
      </c>
      <c r="B5342" s="1" t="n">
        <v>44832</v>
      </c>
      <c r="C5342" s="1" t="n">
        <v>45225</v>
      </c>
      <c r="D5342" t="inlineStr">
        <is>
          <t>JÄMTLANDS LÄN</t>
        </is>
      </c>
      <c r="E5342" t="inlineStr">
        <is>
          <t>STRÖMSUND</t>
        </is>
      </c>
      <c r="F5342" t="inlineStr">
        <is>
          <t>SCA</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42790-2022</t>
        </is>
      </c>
      <c r="B5343" s="1" t="n">
        <v>44832</v>
      </c>
      <c r="C5343" s="1" t="n">
        <v>45225</v>
      </c>
      <c r="D5343" t="inlineStr">
        <is>
          <t>JÄMTLANDS LÄN</t>
        </is>
      </c>
      <c r="E5343" t="inlineStr">
        <is>
          <t>STRÖMSUND</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42892-2022</t>
        </is>
      </c>
      <c r="B5344" s="1" t="n">
        <v>44832</v>
      </c>
      <c r="C5344" s="1" t="n">
        <v>45225</v>
      </c>
      <c r="D5344" t="inlineStr">
        <is>
          <t>JÄMTLANDS LÄN</t>
        </is>
      </c>
      <c r="E5344" t="inlineStr">
        <is>
          <t>RAGUNDA</t>
        </is>
      </c>
      <c r="F5344" t="inlineStr">
        <is>
          <t>SCA</t>
        </is>
      </c>
      <c r="G5344" t="n">
        <v>84</v>
      </c>
      <c r="H5344" t="n">
        <v>0</v>
      </c>
      <c r="I5344" t="n">
        <v>0</v>
      </c>
      <c r="J5344" t="n">
        <v>0</v>
      </c>
      <c r="K5344" t="n">
        <v>0</v>
      </c>
      <c r="L5344" t="n">
        <v>0</v>
      </c>
      <c r="M5344" t="n">
        <v>0</v>
      </c>
      <c r="N5344" t="n">
        <v>0</v>
      </c>
      <c r="O5344" t="n">
        <v>0</v>
      </c>
      <c r="P5344" t="n">
        <v>0</v>
      </c>
      <c r="Q5344" t="n">
        <v>0</v>
      </c>
      <c r="R5344" s="2" t="inlineStr"/>
    </row>
    <row r="5345" ht="15" customHeight="1">
      <c r="A5345" t="inlineStr">
        <is>
          <t>A 42901-2022</t>
        </is>
      </c>
      <c r="B5345" s="1" t="n">
        <v>44832</v>
      </c>
      <c r="C5345" s="1" t="n">
        <v>45225</v>
      </c>
      <c r="D5345" t="inlineStr">
        <is>
          <t>JÄMTLANDS LÄN</t>
        </is>
      </c>
      <c r="E5345" t="inlineStr">
        <is>
          <t>RAGUNDA</t>
        </is>
      </c>
      <c r="F5345" t="inlineStr">
        <is>
          <t>SCA</t>
        </is>
      </c>
      <c r="G5345" t="n">
        <v>1.7</v>
      </c>
      <c r="H5345" t="n">
        <v>0</v>
      </c>
      <c r="I5345" t="n">
        <v>0</v>
      </c>
      <c r="J5345" t="n">
        <v>0</v>
      </c>
      <c r="K5345" t="n">
        <v>0</v>
      </c>
      <c r="L5345" t="n">
        <v>0</v>
      </c>
      <c r="M5345" t="n">
        <v>0</v>
      </c>
      <c r="N5345" t="n">
        <v>0</v>
      </c>
      <c r="O5345" t="n">
        <v>0</v>
      </c>
      <c r="P5345" t="n">
        <v>0</v>
      </c>
      <c r="Q5345" t="n">
        <v>0</v>
      </c>
      <c r="R5345" s="2" t="inlineStr"/>
    </row>
    <row r="5346" ht="15" customHeight="1">
      <c r="A5346" t="inlineStr">
        <is>
          <t>A 42770-2022</t>
        </is>
      </c>
      <c r="B5346" s="1" t="n">
        <v>44832</v>
      </c>
      <c r="C5346" s="1" t="n">
        <v>45225</v>
      </c>
      <c r="D5346" t="inlineStr">
        <is>
          <t>JÄMTLANDS LÄN</t>
        </is>
      </c>
      <c r="E5346" t="inlineStr">
        <is>
          <t>STRÖMSUND</t>
        </is>
      </c>
      <c r="G5346" t="n">
        <v>4.4</v>
      </c>
      <c r="H5346" t="n">
        <v>0</v>
      </c>
      <c r="I5346" t="n">
        <v>0</v>
      </c>
      <c r="J5346" t="n">
        <v>0</v>
      </c>
      <c r="K5346" t="n">
        <v>0</v>
      </c>
      <c r="L5346" t="n">
        <v>0</v>
      </c>
      <c r="M5346" t="n">
        <v>0</v>
      </c>
      <c r="N5346" t="n">
        <v>0</v>
      </c>
      <c r="O5346" t="n">
        <v>0</v>
      </c>
      <c r="P5346" t="n">
        <v>0</v>
      </c>
      <c r="Q5346" t="n">
        <v>0</v>
      </c>
      <c r="R5346" s="2" t="inlineStr"/>
    </row>
    <row r="5347" ht="15" customHeight="1">
      <c r="A5347" t="inlineStr">
        <is>
          <t>A 42896-2022</t>
        </is>
      </c>
      <c r="B5347" s="1" t="n">
        <v>44832</v>
      </c>
      <c r="C5347" s="1" t="n">
        <v>45225</v>
      </c>
      <c r="D5347" t="inlineStr">
        <is>
          <t>JÄMTLANDS LÄN</t>
        </is>
      </c>
      <c r="E5347" t="inlineStr">
        <is>
          <t>STRÖMSUND</t>
        </is>
      </c>
      <c r="F5347" t="inlineStr">
        <is>
          <t>SCA</t>
        </is>
      </c>
      <c r="G5347" t="n">
        <v>7.2</v>
      </c>
      <c r="H5347" t="n">
        <v>0</v>
      </c>
      <c r="I5347" t="n">
        <v>0</v>
      </c>
      <c r="J5347" t="n">
        <v>0</v>
      </c>
      <c r="K5347" t="n">
        <v>0</v>
      </c>
      <c r="L5347" t="n">
        <v>0</v>
      </c>
      <c r="M5347" t="n">
        <v>0</v>
      </c>
      <c r="N5347" t="n">
        <v>0</v>
      </c>
      <c r="O5347" t="n">
        <v>0</v>
      </c>
      <c r="P5347" t="n">
        <v>0</v>
      </c>
      <c r="Q5347" t="n">
        <v>0</v>
      </c>
      <c r="R5347" s="2" t="inlineStr"/>
    </row>
    <row r="5348" ht="15" customHeight="1">
      <c r="A5348" t="inlineStr">
        <is>
          <t>A 43146-2022</t>
        </is>
      </c>
      <c r="B5348" s="1" t="n">
        <v>44833</v>
      </c>
      <c r="C5348" s="1" t="n">
        <v>45225</v>
      </c>
      <c r="D5348" t="inlineStr">
        <is>
          <t>JÄMTLANDS LÄN</t>
        </is>
      </c>
      <c r="E5348" t="inlineStr">
        <is>
          <t>STRÖMSUND</t>
        </is>
      </c>
      <c r="F5348" t="inlineStr">
        <is>
          <t>SCA</t>
        </is>
      </c>
      <c r="G5348" t="n">
        <v>33.3</v>
      </c>
      <c r="H5348" t="n">
        <v>0</v>
      </c>
      <c r="I5348" t="n">
        <v>0</v>
      </c>
      <c r="J5348" t="n">
        <v>0</v>
      </c>
      <c r="K5348" t="n">
        <v>0</v>
      </c>
      <c r="L5348" t="n">
        <v>0</v>
      </c>
      <c r="M5348" t="n">
        <v>0</v>
      </c>
      <c r="N5348" t="n">
        <v>0</v>
      </c>
      <c r="O5348" t="n">
        <v>0</v>
      </c>
      <c r="P5348" t="n">
        <v>0</v>
      </c>
      <c r="Q5348" t="n">
        <v>0</v>
      </c>
      <c r="R5348" s="2" t="inlineStr"/>
    </row>
    <row r="5349" ht="15" customHeight="1">
      <c r="A5349" t="inlineStr">
        <is>
          <t>A 43180-2022</t>
        </is>
      </c>
      <c r="B5349" s="1" t="n">
        <v>44833</v>
      </c>
      <c r="C5349" s="1" t="n">
        <v>45225</v>
      </c>
      <c r="D5349" t="inlineStr">
        <is>
          <t>JÄMTLANDS LÄN</t>
        </is>
      </c>
      <c r="E5349" t="inlineStr">
        <is>
          <t>ÅRE</t>
        </is>
      </c>
      <c r="G5349" t="n">
        <v>17.9</v>
      </c>
      <c r="H5349" t="n">
        <v>0</v>
      </c>
      <c r="I5349" t="n">
        <v>0</v>
      </c>
      <c r="J5349" t="n">
        <v>0</v>
      </c>
      <c r="K5349" t="n">
        <v>0</v>
      </c>
      <c r="L5349" t="n">
        <v>0</v>
      </c>
      <c r="M5349" t="n">
        <v>0</v>
      </c>
      <c r="N5349" t="n">
        <v>0</v>
      </c>
      <c r="O5349" t="n">
        <v>0</v>
      </c>
      <c r="P5349" t="n">
        <v>0</v>
      </c>
      <c r="Q5349" t="n">
        <v>0</v>
      </c>
      <c r="R5349" s="2" t="inlineStr"/>
    </row>
    <row r="5350" ht="15" customHeight="1">
      <c r="A5350" t="inlineStr">
        <is>
          <t>A 42980-2022</t>
        </is>
      </c>
      <c r="B5350" s="1" t="n">
        <v>44833</v>
      </c>
      <c r="C5350" s="1" t="n">
        <v>45225</v>
      </c>
      <c r="D5350" t="inlineStr">
        <is>
          <t>JÄMTLANDS LÄN</t>
        </is>
      </c>
      <c r="E5350" t="inlineStr">
        <is>
          <t>KROKOM</t>
        </is>
      </c>
      <c r="G5350" t="n">
        <v>7.7</v>
      </c>
      <c r="H5350" t="n">
        <v>0</v>
      </c>
      <c r="I5350" t="n">
        <v>0</v>
      </c>
      <c r="J5350" t="n">
        <v>0</v>
      </c>
      <c r="K5350" t="n">
        <v>0</v>
      </c>
      <c r="L5350" t="n">
        <v>0</v>
      </c>
      <c r="M5350" t="n">
        <v>0</v>
      </c>
      <c r="N5350" t="n">
        <v>0</v>
      </c>
      <c r="O5350" t="n">
        <v>0</v>
      </c>
      <c r="P5350" t="n">
        <v>0</v>
      </c>
      <c r="Q5350" t="n">
        <v>0</v>
      </c>
      <c r="R5350" s="2" t="inlineStr"/>
    </row>
    <row r="5351" ht="15" customHeight="1">
      <c r="A5351" t="inlineStr">
        <is>
          <t>A 42916-2022</t>
        </is>
      </c>
      <c r="B5351" s="1" t="n">
        <v>44833</v>
      </c>
      <c r="C5351" s="1" t="n">
        <v>45225</v>
      </c>
      <c r="D5351" t="inlineStr">
        <is>
          <t>JÄMTLANDS LÄN</t>
        </is>
      </c>
      <c r="E5351" t="inlineStr">
        <is>
          <t>HÄRJEDALEN</t>
        </is>
      </c>
      <c r="F5351" t="inlineStr">
        <is>
          <t>Bergvik skog väst AB</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43126-2022</t>
        </is>
      </c>
      <c r="B5352" s="1" t="n">
        <v>44833</v>
      </c>
      <c r="C5352" s="1" t="n">
        <v>45225</v>
      </c>
      <c r="D5352" t="inlineStr">
        <is>
          <t>JÄMTLANDS LÄN</t>
        </is>
      </c>
      <c r="E5352" t="inlineStr">
        <is>
          <t>BRÄCKE</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43165-2022</t>
        </is>
      </c>
      <c r="B5353" s="1" t="n">
        <v>44833</v>
      </c>
      <c r="C5353" s="1" t="n">
        <v>45225</v>
      </c>
      <c r="D5353" t="inlineStr">
        <is>
          <t>JÄMTLANDS LÄN</t>
        </is>
      </c>
      <c r="E5353" t="inlineStr">
        <is>
          <t>STRÖMSUND</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43293-2022</t>
        </is>
      </c>
      <c r="B5354" s="1" t="n">
        <v>44834</v>
      </c>
      <c r="C5354" s="1" t="n">
        <v>45225</v>
      </c>
      <c r="D5354" t="inlineStr">
        <is>
          <t>JÄMTLANDS LÄN</t>
        </is>
      </c>
      <c r="E5354" t="inlineStr">
        <is>
          <t>HÄRJEDALEN</t>
        </is>
      </c>
      <c r="F5354" t="inlineStr">
        <is>
          <t>Bergvik skog väst AB</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43324-2022</t>
        </is>
      </c>
      <c r="B5355" s="1" t="n">
        <v>44834</v>
      </c>
      <c r="C5355" s="1" t="n">
        <v>45225</v>
      </c>
      <c r="D5355" t="inlineStr">
        <is>
          <t>JÄMTLANDS LÄN</t>
        </is>
      </c>
      <c r="E5355" t="inlineStr">
        <is>
          <t>ÅRE</t>
        </is>
      </c>
      <c r="F5355" t="inlineStr">
        <is>
          <t>Bergvik skog öst AB</t>
        </is>
      </c>
      <c r="G5355" t="n">
        <v>8.699999999999999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43583-2022</t>
        </is>
      </c>
      <c r="B5356" s="1" t="n">
        <v>44834</v>
      </c>
      <c r="C5356" s="1" t="n">
        <v>45225</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43298-2022</t>
        </is>
      </c>
      <c r="B5357" s="1" t="n">
        <v>44834</v>
      </c>
      <c r="C5357" s="1" t="n">
        <v>45225</v>
      </c>
      <c r="D5357" t="inlineStr">
        <is>
          <t>JÄMTLANDS LÄN</t>
        </is>
      </c>
      <c r="E5357" t="inlineStr">
        <is>
          <t>BERG</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43580-2022</t>
        </is>
      </c>
      <c r="B5358" s="1" t="n">
        <v>44834</v>
      </c>
      <c r="C5358" s="1" t="n">
        <v>45225</v>
      </c>
      <c r="D5358" t="inlineStr">
        <is>
          <t>JÄMTLANDS LÄN</t>
        </is>
      </c>
      <c r="E5358" t="inlineStr">
        <is>
          <t>ÅRE</t>
        </is>
      </c>
      <c r="G5358" t="n">
        <v>3</v>
      </c>
      <c r="H5358" t="n">
        <v>0</v>
      </c>
      <c r="I5358" t="n">
        <v>0</v>
      </c>
      <c r="J5358" t="n">
        <v>0</v>
      </c>
      <c r="K5358" t="n">
        <v>0</v>
      </c>
      <c r="L5358" t="n">
        <v>0</v>
      </c>
      <c r="M5358" t="n">
        <v>0</v>
      </c>
      <c r="N5358" t="n">
        <v>0</v>
      </c>
      <c r="O5358" t="n">
        <v>0</v>
      </c>
      <c r="P5358" t="n">
        <v>0</v>
      </c>
      <c r="Q5358" t="n">
        <v>0</v>
      </c>
      <c r="R5358" s="2" t="inlineStr"/>
    </row>
    <row r="5359" ht="15" customHeight="1">
      <c r="A5359" t="inlineStr">
        <is>
          <t>A 43607-2022</t>
        </is>
      </c>
      <c r="B5359" s="1" t="n">
        <v>44834</v>
      </c>
      <c r="C5359" s="1" t="n">
        <v>45225</v>
      </c>
      <c r="D5359" t="inlineStr">
        <is>
          <t>JÄMTLANDS LÄN</t>
        </is>
      </c>
      <c r="E5359" t="inlineStr">
        <is>
          <t>STRÖMSUND</t>
        </is>
      </c>
      <c r="G5359" t="n">
        <v>7</v>
      </c>
      <c r="H5359" t="n">
        <v>0</v>
      </c>
      <c r="I5359" t="n">
        <v>0</v>
      </c>
      <c r="J5359" t="n">
        <v>0</v>
      </c>
      <c r="K5359" t="n">
        <v>0</v>
      </c>
      <c r="L5359" t="n">
        <v>0</v>
      </c>
      <c r="M5359" t="n">
        <v>0</v>
      </c>
      <c r="N5359" t="n">
        <v>0</v>
      </c>
      <c r="O5359" t="n">
        <v>0</v>
      </c>
      <c r="P5359" t="n">
        <v>0</v>
      </c>
      <c r="Q5359" t="n">
        <v>0</v>
      </c>
      <c r="R5359" s="2" t="inlineStr"/>
    </row>
    <row r="5360" ht="15" customHeight="1">
      <c r="A5360" t="inlineStr">
        <is>
          <t>A 43296-2022</t>
        </is>
      </c>
      <c r="B5360" s="1" t="n">
        <v>44834</v>
      </c>
      <c r="C5360" s="1" t="n">
        <v>45225</v>
      </c>
      <c r="D5360" t="inlineStr">
        <is>
          <t>JÄMTLANDS LÄN</t>
        </is>
      </c>
      <c r="E5360" t="inlineStr">
        <is>
          <t>BERG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43421-2022</t>
        </is>
      </c>
      <c r="B5361" s="1" t="n">
        <v>44834</v>
      </c>
      <c r="C5361" s="1" t="n">
        <v>45225</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43432-2022</t>
        </is>
      </c>
      <c r="B5362" s="1" t="n">
        <v>44834</v>
      </c>
      <c r="C5362" s="1" t="n">
        <v>45225</v>
      </c>
      <c r="D5362" t="inlineStr">
        <is>
          <t>JÄMTLANDS LÄN</t>
        </is>
      </c>
      <c r="E5362" t="inlineStr">
        <is>
          <t>STRÖMSUND</t>
        </is>
      </c>
      <c r="F5362" t="inlineStr">
        <is>
          <t>SCA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43622-2022</t>
        </is>
      </c>
      <c r="B5363" s="1" t="n">
        <v>44834</v>
      </c>
      <c r="C5363" s="1" t="n">
        <v>45225</v>
      </c>
      <c r="D5363" t="inlineStr">
        <is>
          <t>JÄMTLANDS LÄN</t>
        </is>
      </c>
      <c r="E5363" t="inlineStr">
        <is>
          <t>STRÖMSUND</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45969-2022</t>
        </is>
      </c>
      <c r="B5364" s="1" t="n">
        <v>44834</v>
      </c>
      <c r="C5364" s="1" t="n">
        <v>45225</v>
      </c>
      <c r="D5364" t="inlineStr">
        <is>
          <t>JÄMTLANDS LÄN</t>
        </is>
      </c>
      <c r="E5364" t="inlineStr">
        <is>
          <t>STRÖMSUND</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43445-2022</t>
        </is>
      </c>
      <c r="B5365" s="1" t="n">
        <v>44835</v>
      </c>
      <c r="C5365" s="1" t="n">
        <v>45225</v>
      </c>
      <c r="D5365" t="inlineStr">
        <is>
          <t>JÄMTLANDS LÄN</t>
        </is>
      </c>
      <c r="E5365" t="inlineStr">
        <is>
          <t>ÅRE</t>
        </is>
      </c>
      <c r="G5365" t="n">
        <v>6.7</v>
      </c>
      <c r="H5365" t="n">
        <v>0</v>
      </c>
      <c r="I5365" t="n">
        <v>0</v>
      </c>
      <c r="J5365" t="n">
        <v>0</v>
      </c>
      <c r="K5365" t="n">
        <v>0</v>
      </c>
      <c r="L5365" t="n">
        <v>0</v>
      </c>
      <c r="M5365" t="n">
        <v>0</v>
      </c>
      <c r="N5365" t="n">
        <v>0</v>
      </c>
      <c r="O5365" t="n">
        <v>0</v>
      </c>
      <c r="P5365" t="n">
        <v>0</v>
      </c>
      <c r="Q5365" t="n">
        <v>0</v>
      </c>
      <c r="R5365" s="2" t="inlineStr"/>
    </row>
    <row r="5366" ht="15" customHeight="1">
      <c r="A5366" t="inlineStr">
        <is>
          <t>A 43453-2022</t>
        </is>
      </c>
      <c r="B5366" s="1" t="n">
        <v>44835</v>
      </c>
      <c r="C5366" s="1" t="n">
        <v>45225</v>
      </c>
      <c r="D5366" t="inlineStr">
        <is>
          <t>JÄMTLANDS LÄN</t>
        </is>
      </c>
      <c r="E5366" t="inlineStr">
        <is>
          <t>STRÖMSUND</t>
        </is>
      </c>
      <c r="F5366" t="inlineStr">
        <is>
          <t>SCA</t>
        </is>
      </c>
      <c r="G5366" t="n">
        <v>10.9</v>
      </c>
      <c r="H5366" t="n">
        <v>0</v>
      </c>
      <c r="I5366" t="n">
        <v>0</v>
      </c>
      <c r="J5366" t="n">
        <v>0</v>
      </c>
      <c r="K5366" t="n">
        <v>0</v>
      </c>
      <c r="L5366" t="n">
        <v>0</v>
      </c>
      <c r="M5366" t="n">
        <v>0</v>
      </c>
      <c r="N5366" t="n">
        <v>0</v>
      </c>
      <c r="O5366" t="n">
        <v>0</v>
      </c>
      <c r="P5366" t="n">
        <v>0</v>
      </c>
      <c r="Q5366" t="n">
        <v>0</v>
      </c>
      <c r="R5366" s="2" t="inlineStr"/>
    </row>
    <row r="5367" ht="15" customHeight="1">
      <c r="A5367" t="inlineStr">
        <is>
          <t>A 43785-2022</t>
        </is>
      </c>
      <c r="B5367" s="1" t="n">
        <v>44837</v>
      </c>
      <c r="C5367" s="1" t="n">
        <v>45225</v>
      </c>
      <c r="D5367" t="inlineStr">
        <is>
          <t>JÄMTLANDS LÄN</t>
        </is>
      </c>
      <c r="E5367" t="inlineStr">
        <is>
          <t>BRÄCKE</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43790-2022</t>
        </is>
      </c>
      <c r="B5368" s="1" t="n">
        <v>44837</v>
      </c>
      <c r="C5368" s="1" t="n">
        <v>45225</v>
      </c>
      <c r="D5368" t="inlineStr">
        <is>
          <t>JÄMTLANDS LÄN</t>
        </is>
      </c>
      <c r="E5368" t="inlineStr">
        <is>
          <t>STRÖMSUND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43794-2022</t>
        </is>
      </c>
      <c r="B5369" s="1" t="n">
        <v>44837</v>
      </c>
      <c r="C5369" s="1" t="n">
        <v>45225</v>
      </c>
      <c r="D5369" t="inlineStr">
        <is>
          <t>JÄMTLANDS LÄN</t>
        </is>
      </c>
      <c r="E5369" t="inlineStr">
        <is>
          <t>RAGUNDA</t>
        </is>
      </c>
      <c r="F5369" t="inlineStr">
        <is>
          <t>SCA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43789-2022</t>
        </is>
      </c>
      <c r="B5370" s="1" t="n">
        <v>44837</v>
      </c>
      <c r="C5370" s="1" t="n">
        <v>45225</v>
      </c>
      <c r="D5370" t="inlineStr">
        <is>
          <t>JÄMTLANDS LÄN</t>
        </is>
      </c>
      <c r="E5370" t="inlineStr">
        <is>
          <t>BRÄCKE</t>
        </is>
      </c>
      <c r="F5370" t="inlineStr">
        <is>
          <t>SCA</t>
        </is>
      </c>
      <c r="G5370" t="n">
        <v>6.5</v>
      </c>
      <c r="H5370" t="n">
        <v>0</v>
      </c>
      <c r="I5370" t="n">
        <v>0</v>
      </c>
      <c r="J5370" t="n">
        <v>0</v>
      </c>
      <c r="K5370" t="n">
        <v>0</v>
      </c>
      <c r="L5370" t="n">
        <v>0</v>
      </c>
      <c r="M5370" t="n">
        <v>0</v>
      </c>
      <c r="N5370" t="n">
        <v>0</v>
      </c>
      <c r="O5370" t="n">
        <v>0</v>
      </c>
      <c r="P5370" t="n">
        <v>0</v>
      </c>
      <c r="Q5370" t="n">
        <v>0</v>
      </c>
      <c r="R5370" s="2" t="inlineStr"/>
    </row>
    <row r="5371" ht="15" customHeight="1">
      <c r="A5371" t="inlineStr">
        <is>
          <t>A 43793-2022</t>
        </is>
      </c>
      <c r="B5371" s="1" t="n">
        <v>44837</v>
      </c>
      <c r="C5371" s="1" t="n">
        <v>45225</v>
      </c>
      <c r="D5371" t="inlineStr">
        <is>
          <t>JÄMTLANDS LÄN</t>
        </is>
      </c>
      <c r="E5371" t="inlineStr">
        <is>
          <t>RAGUNDA</t>
        </is>
      </c>
      <c r="F5371" t="inlineStr">
        <is>
          <t>SCA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44110-2022</t>
        </is>
      </c>
      <c r="B5372" s="1" t="n">
        <v>44837</v>
      </c>
      <c r="C5372" s="1" t="n">
        <v>45225</v>
      </c>
      <c r="D5372" t="inlineStr">
        <is>
          <t>JÄMTLANDS LÄN</t>
        </is>
      </c>
      <c r="E5372" t="inlineStr">
        <is>
          <t>BERG</t>
        </is>
      </c>
      <c r="G5372" t="n">
        <v>1.9</v>
      </c>
      <c r="H5372" t="n">
        <v>0</v>
      </c>
      <c r="I5372" t="n">
        <v>0</v>
      </c>
      <c r="J5372" t="n">
        <v>0</v>
      </c>
      <c r="K5372" t="n">
        <v>0</v>
      </c>
      <c r="L5372" t="n">
        <v>0</v>
      </c>
      <c r="M5372" t="n">
        <v>0</v>
      </c>
      <c r="N5372" t="n">
        <v>0</v>
      </c>
      <c r="O5372" t="n">
        <v>0</v>
      </c>
      <c r="P5372" t="n">
        <v>0</v>
      </c>
      <c r="Q5372" t="n">
        <v>0</v>
      </c>
      <c r="R5372" s="2" t="inlineStr"/>
    </row>
    <row r="5373" ht="15" customHeight="1">
      <c r="A5373" t="inlineStr">
        <is>
          <t>A 43825-2022</t>
        </is>
      </c>
      <c r="B5373" s="1" t="n">
        <v>44838</v>
      </c>
      <c r="C5373" s="1" t="n">
        <v>45225</v>
      </c>
      <c r="D5373" t="inlineStr">
        <is>
          <t>JÄMTLANDS LÄN</t>
        </is>
      </c>
      <c r="E5373" t="inlineStr">
        <is>
          <t>HÄRJEDALEN</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43947-2022</t>
        </is>
      </c>
      <c r="B5374" s="1" t="n">
        <v>44838</v>
      </c>
      <c r="C5374" s="1" t="n">
        <v>45225</v>
      </c>
      <c r="D5374" t="inlineStr">
        <is>
          <t>JÄMTLANDS LÄN</t>
        </is>
      </c>
      <c r="E5374" t="inlineStr">
        <is>
          <t>ÖSTERSUND</t>
        </is>
      </c>
      <c r="F5374" t="inlineStr">
        <is>
          <t>Övriga Aktiebolag</t>
        </is>
      </c>
      <c r="G5374" t="n">
        <v>15.7</v>
      </c>
      <c r="H5374" t="n">
        <v>0</v>
      </c>
      <c r="I5374" t="n">
        <v>0</v>
      </c>
      <c r="J5374" t="n">
        <v>0</v>
      </c>
      <c r="K5374" t="n">
        <v>0</v>
      </c>
      <c r="L5374" t="n">
        <v>0</v>
      </c>
      <c r="M5374" t="n">
        <v>0</v>
      </c>
      <c r="N5374" t="n">
        <v>0</v>
      </c>
      <c r="O5374" t="n">
        <v>0</v>
      </c>
      <c r="P5374" t="n">
        <v>0</v>
      </c>
      <c r="Q5374" t="n">
        <v>0</v>
      </c>
      <c r="R5374" s="2" t="inlineStr"/>
    </row>
    <row r="5375" ht="15" customHeight="1">
      <c r="A5375" t="inlineStr">
        <is>
          <t>A 43951-2022</t>
        </is>
      </c>
      <c r="B5375" s="1" t="n">
        <v>44838</v>
      </c>
      <c r="C5375" s="1" t="n">
        <v>45225</v>
      </c>
      <c r="D5375" t="inlineStr">
        <is>
          <t>JÄMTLANDS LÄN</t>
        </is>
      </c>
      <c r="E5375" t="inlineStr">
        <is>
          <t>ÖSTERSUND</t>
        </is>
      </c>
      <c r="F5375" t="inlineStr">
        <is>
          <t>Övriga Aktiebolag</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43935-2022</t>
        </is>
      </c>
      <c r="B5376" s="1" t="n">
        <v>44838</v>
      </c>
      <c r="C5376" s="1" t="n">
        <v>45225</v>
      </c>
      <c r="D5376" t="inlineStr">
        <is>
          <t>JÄMTLANDS LÄN</t>
        </is>
      </c>
      <c r="E5376" t="inlineStr">
        <is>
          <t>ÖSTERSUND</t>
        </is>
      </c>
      <c r="F5376" t="inlineStr">
        <is>
          <t>Övriga Aktiebolag</t>
        </is>
      </c>
      <c r="G5376" t="n">
        <v>19.2</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45225</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45225</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45225</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45225</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45225</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45225</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45225</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45225</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45225</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45225</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45225</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45225</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45225</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45225</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45225</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45225</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45225</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45225</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45225</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45225</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45225</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45225</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45225</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45225</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45225</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45225</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45225</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45225</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45225</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45225</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45225</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45225</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45225</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45225</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45225</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45225</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45225</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45225</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45225</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45225</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45225</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45225</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45225</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45225</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45225</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45225</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45225</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45225</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45225</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45225</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45225</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45225</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45225</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45225</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45225</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45225</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45225</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45225</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45225</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45225</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45225</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45225</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45225</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45225</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45225</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45225</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45225</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45225</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45225</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45225</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45225</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45225</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45225</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45225</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45225</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45225</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45225</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45225</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45225</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45225</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45225</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45225</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45225</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45225</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45225</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45225</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45225</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45225</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45225</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45225</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45225</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45225</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45225</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45225</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45225</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45225</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45225</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45225</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45225</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45225</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45225</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45225</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45225</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45225</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45225</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45225</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45225</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45225</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45225</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45225</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45225</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45225</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45225</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45225</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45225</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45225</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45225</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45225</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45225</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45225</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45225</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45225</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45225</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45225</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45225</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45225</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45225</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45225</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45225</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45225</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45225</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45225</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45225</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45225</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45225</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45225</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45225</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45225</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45225</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45225</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45225</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45225</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45225</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45225</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45225</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45225</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45225</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45225</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45225</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45225</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45225</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45225</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45225</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45225</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45225</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45225</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45225</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45225</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45225</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45225</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45225</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45225</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45225</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45225</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45225</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45225</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45225</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45225</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45225</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45225</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45225</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45225</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45225</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45225</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45225</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45225</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45225</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45225</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45225</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45225</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45225</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45225</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45225</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45225</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45225</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45225</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45225</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45225</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45225</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45225</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45225</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45225</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45225</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45225</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45225</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45225</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45225</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45225</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45225</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45225</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45225</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45225</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45225</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45225</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45225</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45225</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45225</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45225</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45225</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45225</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45225</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45225</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45225</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45225</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45225</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45225</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45225</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45225</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45225</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45225</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45225</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45225</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45225</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45225</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45225</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45225</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45225</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45225</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45225</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45225</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45225</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45225</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45225</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45225</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45225</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45225</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45225</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45225</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45225</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45225</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45225</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45225</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45225</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45225</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45225</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45225</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45225</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45225</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45225</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45225</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45225</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45225</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45225</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45225</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45225</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45225</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45225</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45225</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45225</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45225</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45225</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45225</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45225</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45225</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45225</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45225</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45225</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45225</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45225</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45225</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45225</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45225</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45225</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45225</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45225</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45225</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45225</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45225</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45225</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45225</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45225</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45225</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45225</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45225</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45225</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45225</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45225</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45225</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45225</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45225</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45225</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45225</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45225</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45225</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45225</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45225</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45225</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45225</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45225</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45225</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45225</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45225</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45225</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45225</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45225</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45225</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45225</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45225</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45225</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45225</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45225</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45225</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45225</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45225</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45225</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45225</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45225</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45225</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45225</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45225</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45225</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45225</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45225</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45225</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45225</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45225</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45225</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45225</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45225</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45225</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45225</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45225</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45225</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45225</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45225</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45225</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45225</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45225</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45225</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45225</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45225</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45225</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45225</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45225</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45225</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45225</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45225</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45225</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45225</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45225</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45225</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45225</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45225</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45225</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45225</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45225</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45225</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45225</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45225</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45225</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45225</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45225</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45225</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45225</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45225</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45225</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45225</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45225</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45225</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45225</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45225</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45225</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45225</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45225</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45225</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45225</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45225</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45225</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45225</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45225</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45225</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45225</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45225</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45225</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45225</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45225</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45225</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45225</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45225</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45225</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45225</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45225</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45225</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45225</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45225</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45225</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45225</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45225</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45225</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45225</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45225</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45225</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45225</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45225</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45225</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45225</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45225</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45225</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45225</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45225</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45225</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45225</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45225</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45225</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45225</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45225</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45225</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45225</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45225</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45225</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45225</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45225</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45225</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45225</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45225</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45225</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45225</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45225</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45225</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45225</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45225</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45225</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45225</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45225</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45225</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45225</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45225</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45225</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45225</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45225</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45225</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45225</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45225</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45225</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45225</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45225</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45225</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45225</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45225</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45225</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45225</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45225</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45225</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45225</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45225</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45225</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45225</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45225</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45225</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45225</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45225</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45225</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45225</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45225</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45225</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45225</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45225</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45225</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45225</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45225</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45225</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45225</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45225</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45225</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45225</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45225</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45225</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45225</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45225</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45225</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45225</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45225</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45225</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45225</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45225</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45225</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45225</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45225</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45225</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45225</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45225</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45225</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45225</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45225</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45225</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45225</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45225</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45225</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45225</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45225</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45225</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45225</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45225</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45225</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45225</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45225</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45225</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45225</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45225</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45225</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45225</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45225</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45225</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45225</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45225</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45225</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45225</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45225</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45225</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45225</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45225</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45225</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45225</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45225</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45225</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45225</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45225</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45225</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45225</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45225</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45225</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45225</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45225</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45225</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45225</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45225</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45225</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45225</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45225</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45225</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45225</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45225</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45225</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45225</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45225</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45225</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45225</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45225</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45225</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45225</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45225</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45225</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45225</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45225</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45225</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45225</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45225</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45225</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45225</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45225</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45225</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45225</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45225</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45225</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45225</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45225</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45225</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45225</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45225</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45225</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45225</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45225</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45225</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45225</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45225</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45225</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45225</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45225</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45225</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45225</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45225</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45225</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45225</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45225</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45225</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45225</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45225</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45225</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45225</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45225</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45225</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45225</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45225</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45225</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45225</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45225</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45225</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45225</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45225</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45225</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45225</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45225</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45225</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45225</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45225</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45225</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45225</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45225</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45225</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45225</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45225</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45225</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45225</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45225</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45225</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45225</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45225</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45225</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45225</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45225</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45225</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45225</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45225</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45225</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45225</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45225</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45225</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45225</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45225</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45225</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45225</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45225</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45225</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45225</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45225</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45225</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45225</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45225</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45225</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45225</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45225</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45225</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45225</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45225</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45225</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45225</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45225</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45225</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45225</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45225</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45225</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45225</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45225</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45225</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45225</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45225</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45225</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45225</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45225</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45225</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45225</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45225</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45225</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45225</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45225</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45225</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45225</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45225</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45225</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45225</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45225</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45225</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45225</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45225</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45225</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45225</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45225</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45225</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45225</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45225</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45225</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45225</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45225</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45225</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45225</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45225</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45225</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45225</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45225</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45225</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45225</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45225</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45225</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45225</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45225</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45225</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45225</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45225</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45225</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45225</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45225</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45225</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45225</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45225</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45225</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45225</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45225</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45225</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45225</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45225</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45225</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45225</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45225</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45225</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45225</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45225</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45225</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45225</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45225</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45225</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45225</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45225</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45225</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45225</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45225</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45225</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45225</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45225</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45225</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45225</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45225</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45225</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45225</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45225</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45225</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45225</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45225</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45225</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45225</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45225</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45225</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45225</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45225</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45225</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45225</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45225</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45225</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45225</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45225</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45225</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45225</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45225</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45225</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45225</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45225</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45225</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45225</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45225</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45225</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45225</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45225</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45225</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45225</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45225</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45225</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45225</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45225</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45225</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45225</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45225</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45225</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45225</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45225</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45225</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45225</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45225</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45225</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45225</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45225</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45225</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45225</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45225</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45225</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45225</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45225</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45225</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45225</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45225</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45225</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45225</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45225</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45225</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45225</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45225</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45225</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45225</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45225</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45225</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45225</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45225</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45225</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45225</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45225</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45225</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45225</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45225</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45225</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45225</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45225</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45225</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45225</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45225</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45225</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45225</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45225</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45225</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45225</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45225</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45225</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45225</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45225</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45225</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45225</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45225</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45225</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45225</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45225</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45225</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45225</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45225</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45225</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45225</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45225</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45225</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45225</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45225</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45225</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45225</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45225</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45225</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45225</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45225</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45225</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45225</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45225</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45225</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45225</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45225</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45225</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45225</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45225</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45225</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45225</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45225</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45225</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45225</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45225</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45225</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45225</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45225</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45225</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45225</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45225</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45225</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45225</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45225</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45225</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45225</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45225</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45225</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45225</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45225</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45225</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45225</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45225</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45225</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45225</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45225</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45225</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45225</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45225</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45225</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45225</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45225</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45225</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45225</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45225</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45225</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45225</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45225</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45225</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45225</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45225</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45225</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45225</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45225</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45225</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45225</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45225</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45225</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45225</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45225</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45225</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45225</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45225</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45225</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45225</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45225</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45225</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45225</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45225</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45225</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45225</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45225</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45225</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45225</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45225</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45225</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45225</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45225</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45225</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45225</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45225</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45225</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45225</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45225</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45225</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45225</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45225</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45225</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45225</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45225</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45225</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45225</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45225</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45225</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45225</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45225</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45225</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45225</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45225</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45225</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45225</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45225</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45225</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45225</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45225</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45225</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45225</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45225</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45225</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45225</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45225</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45225</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45225</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45225</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45225</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45225</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45225</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45225</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45225</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45225</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45225</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45225</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45225</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45225</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45225</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45225</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45225</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45225</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45225</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45225</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45225</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45225</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45225</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45225</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45225</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45225</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45225</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45225</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45225</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45225</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45225</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45225</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45225</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45225</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45225</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45225</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45225</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45225</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45225</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45225</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45225</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45225</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45225</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45225</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45225</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45225</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45225</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45225</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45225</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45225</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45225</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45225</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45225</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45225</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45225</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45225</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45225</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45225</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45225</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45225</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45225</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45225</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45225</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45225</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45225</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45225</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45225</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45225</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45225</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45225</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45225</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45225</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45225</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45225</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45225</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45225</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45225</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45225</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45225</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45225</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45225</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45225</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45225</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45225</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45225</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45225</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45225</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45225</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45225</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45225</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45225</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45225</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45225</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45225</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45225</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45225</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45225</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45225</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45225</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45225</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45225</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45225</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45225</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45225</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45225</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45225</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45225</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45225</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45225</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45225</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45225</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45225</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45225</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45225</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45225</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45225</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45225</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45225</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45225</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45225</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45225</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45225</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45225</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45225</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45225</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45225</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45225</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45225</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45225</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45225</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45225</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45225</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45225</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45225</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45225</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45225</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45225</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45225</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45225</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45225</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45225</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45225</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45225</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45225</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45225</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45225</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45225</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45225</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45225</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45225</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45225</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45225</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45225</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45225</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45225</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45225</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45225</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45225</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45225</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45225</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45225</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45225</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45225</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45225</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45225</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45225</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45225</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45225</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45225</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45225</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45225</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45225</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45225</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45225</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45225</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45225</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45225</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45225</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45225</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45225</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45225</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45225</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45225</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45225</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45225</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45225</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45225</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45225</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45225</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45225</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45225</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45225</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45225</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45225</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45225</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45225</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45225</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45225</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45225</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45225</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45225</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45225</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45225</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45225</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45225</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45225</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45225</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45225</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45225</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45225</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45225</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45225</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45225</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45225</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45225</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45225</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45225</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45225</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45225</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45225</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45225</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45225</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45225</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45225</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45225</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45225</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45225</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45225</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45225</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45225</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45225</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45225</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45225</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45225</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45225</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45225</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45225</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45225</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45225</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45225</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45225</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45225</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45225</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45225</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45225</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45225</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45225</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45225</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45225</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45225</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45225</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45225</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45225</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45225</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45225</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45225</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45225</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45225</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45225</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45225</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45225</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45225</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45225</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45225</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45225</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45225</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45225</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45225</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45225</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45225</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45225</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45225</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45225</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45225</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45225</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45225</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45225</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45225</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45225</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45225</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45225</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45225</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45225</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45225</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45225</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45225</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45225</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45225</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45225</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45225</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45225</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45225</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45225</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45225</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45225</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45225</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45225</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45225</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45225</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45225</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45225</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45225</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45225</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45225</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45225</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45225</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45225</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45225</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45225</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45225</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45225</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45225</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45225</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45225</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45225</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45225</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45225</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45225</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45225</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45225</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45225</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45225</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45225</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45225</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45225</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45225</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45225</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45225</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45225</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45225</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45225</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45225</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45225</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45225</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45225</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45225</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45225</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45225</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45225</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45225</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45225</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45225</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45225</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45225</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45225</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45225</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45225</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45225</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45225</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45225</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45225</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45225</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45225</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45225</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45225</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45225</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45225</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45225</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45225</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45225</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45225</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45225</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45225</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45225</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45225</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45225</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45225</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45225</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45225</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45225</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45225</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45225</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45225</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45225</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45225</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45225</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45225</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45225</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45225</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45225</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45225</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45225</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45225</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45225</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45225</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45225</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45225</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45225</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45225</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45225</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45225</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45225</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45225</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45225</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45225</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45225</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45225</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45225</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45225</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45225</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45225</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45225</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45225</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45225</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45225</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45225</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45225</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45225</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45225</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45225</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45225</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45225</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45225</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45225</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45225</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45225</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45225</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45225</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45225</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45225</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45225</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45225</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45225</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45225</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45225</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45225</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45225</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45225</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45225</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45225</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45225</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45225</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45225</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45225</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45225</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45225</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45225</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45225</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45225</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45225</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45225</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45225</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45225</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45225</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45225</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45225</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45225</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45225</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45225</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45225</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45225</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45225</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45225</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45225</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45225</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c r="A6784" t="inlineStr">
        <is>
          <t>A 51942-2023</t>
        </is>
      </c>
      <c r="B6784" s="1" t="n">
        <v>45223</v>
      </c>
      <c r="C6784" s="1" t="n">
        <v>45225</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2023-10-26T12:46:51Z</dcterms:created>
  <dcterms:modified xmlns:dcterms="http://purl.org/dc/terms/" xmlns:xsi="http://www.w3.org/2001/XMLSchema-instance" xsi:type="dcterms:W3CDTF">2023-10-26T12:46:56Z</dcterms:modified>
</cp:coreProperties>
</file>