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45218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45218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45218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45218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45218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45218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45218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45218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45218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45218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45218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45218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45218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45218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45218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HYPERLINK("https://klasma.github.io/Logging_0643/artfynd/A 35291-2019 artfynd.xlsx", "A 35291-2019")</f>
        <v/>
      </c>
      <c r="T16">
        <f>HYPERLINK("https://klasma.github.io/Logging_0643/kartor/A 35291-2019 karta.png", "A 35291-2019")</f>
        <v/>
      </c>
      <c r="V16">
        <f>HYPERLINK("https://klasma.github.io/Logging_0643/klagomål/A 35291-2019 FSC-klagomål.docx", "A 35291-2019")</f>
        <v/>
      </c>
      <c r="W16">
        <f>HYPERLINK("https://klasma.github.io/Logging_0643/klagomålsmail/A 35291-2019 FSC-klagomål mail.docx", "A 35291-2019")</f>
        <v/>
      </c>
      <c r="X16">
        <f>HYPERLINK("https://klasma.github.io/Logging_0643/tillsyn/A 35291-2019 tillsynsbegäran.docx", "A 35291-2019")</f>
        <v/>
      </c>
      <c r="Y16">
        <f>HYPERLINK("https://klasma.github.io/Logging_0643/tillsynsmail/A 35291-2019 tillsynsbegäran mail.docx",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45218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HYPERLINK("https://klasma.github.io/Logging_0684/artfynd/A 39548-2019 artfynd.xlsx", "A 39548-2019")</f>
        <v/>
      </c>
      <c r="T17">
        <f>HYPERLINK("https://klasma.github.io/Logging_0684/kartor/A 39548-2019 karta.png", "A 39548-2019")</f>
        <v/>
      </c>
      <c r="V17">
        <f>HYPERLINK("https://klasma.github.io/Logging_0684/klagomål/A 39548-2019 FSC-klagomål.docx", "A 39548-2019")</f>
        <v/>
      </c>
      <c r="W17">
        <f>HYPERLINK("https://klasma.github.io/Logging_0684/klagomålsmail/A 39548-2019 FSC-klagomål mail.docx", "A 39548-2019")</f>
        <v/>
      </c>
      <c r="X17">
        <f>HYPERLINK("https://klasma.github.io/Logging_0684/tillsyn/A 39548-2019 tillsynsbegäran.docx", "A 39548-2019")</f>
        <v/>
      </c>
      <c r="Y17">
        <f>HYPERLINK("https://klasma.github.io/Logging_0684/tillsynsmail/A 39548-2019 tillsynsbegäran mail.docx",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45218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HYPERLINK("https://klasma.github.io/Logging_0685/artfynd/A 39152-2022 artfynd.xlsx", "A 39152-2022")</f>
        <v/>
      </c>
      <c r="T18">
        <f>HYPERLINK("https://klasma.github.io/Logging_0685/kartor/A 39152-2022 karta.png", "A 39152-2022")</f>
        <v/>
      </c>
      <c r="V18">
        <f>HYPERLINK("https://klasma.github.io/Logging_0685/klagomål/A 39152-2022 FSC-klagomål.docx", "A 39152-2022")</f>
        <v/>
      </c>
      <c r="W18">
        <f>HYPERLINK("https://klasma.github.io/Logging_0685/klagomålsmail/A 39152-2022 FSC-klagomål mail.docx", "A 39152-2022")</f>
        <v/>
      </c>
      <c r="X18">
        <f>HYPERLINK("https://klasma.github.io/Logging_0685/tillsyn/A 39152-2022 tillsynsbegäran.docx", "A 39152-2022")</f>
        <v/>
      </c>
      <c r="Y18">
        <f>HYPERLINK("https://klasma.github.io/Logging_0685/tillsynsmail/A 39152-2022 tillsynsbegäran mail.docx",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45218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HYPERLINK("https://klasma.github.io/Logging_0685/artfynd/A 24768-2023 artfynd.xlsx", "A 24768-2023")</f>
        <v/>
      </c>
      <c r="T19">
        <f>HYPERLINK("https://klasma.github.io/Logging_0685/kartor/A 24768-2023 karta.png", "A 24768-2023")</f>
        <v/>
      </c>
      <c r="V19">
        <f>HYPERLINK("https://klasma.github.io/Logging_0685/klagomål/A 24768-2023 FSC-klagomål.docx", "A 24768-2023")</f>
        <v/>
      </c>
      <c r="W19">
        <f>HYPERLINK("https://klasma.github.io/Logging_0685/klagomålsmail/A 24768-2023 FSC-klagomål mail.docx", "A 24768-2023")</f>
        <v/>
      </c>
      <c r="X19">
        <f>HYPERLINK("https://klasma.github.io/Logging_0685/tillsyn/A 24768-2023 tillsynsbegäran.docx", "A 24768-2023")</f>
        <v/>
      </c>
      <c r="Y19">
        <f>HYPERLINK("https://klasma.github.io/Logging_0685/tillsynsmail/A 24768-2023 tillsynsbegäran mail.docx",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45218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HYPERLINK("https://klasma.github.io/Logging_0604/artfynd/A 7941-2019 artfynd.xlsx", "A 7941-2019")</f>
        <v/>
      </c>
      <c r="T20">
        <f>HYPERLINK("https://klasma.github.io/Logging_0604/kartor/A 7941-2019 karta.png", "A 7941-2019")</f>
        <v/>
      </c>
      <c r="V20">
        <f>HYPERLINK("https://klasma.github.io/Logging_0604/klagomål/A 7941-2019 FSC-klagomål.docx", "A 7941-2019")</f>
        <v/>
      </c>
      <c r="W20">
        <f>HYPERLINK("https://klasma.github.io/Logging_0604/klagomålsmail/A 7941-2019 FSC-klagomål mail.docx", "A 7941-2019")</f>
        <v/>
      </c>
      <c r="X20">
        <f>HYPERLINK("https://klasma.github.io/Logging_0604/tillsyn/A 7941-2019 tillsynsbegäran.docx", "A 7941-2019")</f>
        <v/>
      </c>
      <c r="Y20">
        <f>HYPERLINK("https://klasma.github.io/Logging_0604/tillsynsmail/A 7941-2019 tillsynsbegäran mail.docx",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45218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HYPERLINK("https://klasma.github.io/Logging_0686/artfynd/A 11347-2019 artfynd.xlsx", "A 11347-2019")</f>
        <v/>
      </c>
      <c r="T21">
        <f>HYPERLINK("https://klasma.github.io/Logging_0686/kartor/A 11347-2019 karta.png", "A 11347-2019")</f>
        <v/>
      </c>
      <c r="V21">
        <f>HYPERLINK("https://klasma.github.io/Logging_0686/klagomål/A 11347-2019 FSC-klagomål.docx", "A 11347-2019")</f>
        <v/>
      </c>
      <c r="W21">
        <f>HYPERLINK("https://klasma.github.io/Logging_0686/klagomålsmail/A 11347-2019 FSC-klagomål mail.docx", "A 11347-2019")</f>
        <v/>
      </c>
      <c r="X21">
        <f>HYPERLINK("https://klasma.github.io/Logging_0686/tillsyn/A 11347-2019 tillsynsbegäran.docx", "A 11347-2019")</f>
        <v/>
      </c>
      <c r="Y21">
        <f>HYPERLINK("https://klasma.github.io/Logging_0686/tillsynsmail/A 11347-2019 tillsynsbegäran mail.docx",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45218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45218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45218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45218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45218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45218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45218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45218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45218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45218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45218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45218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45218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45218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45218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45218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45218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45218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45218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45218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45218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45218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45218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45218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45218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45218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45218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45218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45218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45218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45218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45218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45218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45218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45218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45218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45218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45218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45218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45218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45218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45218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45218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45218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45218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45218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45218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45218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45218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HYPERLINK("https://klasma.github.io/Logging_0680/artfynd/A 8179-2023 artfynd.xlsx", "A 8179-2023")</f>
        <v/>
      </c>
      <c r="T70">
        <f>HYPERLINK("https://klasma.github.io/Logging_0680/kartor/A 8179-2023 karta.png", "A 8179-2023")</f>
        <v/>
      </c>
      <c r="V70">
        <f>HYPERLINK("https://klasma.github.io/Logging_0680/klagomål/A 8179-2023 FSC-klagomål.docx", "A 8179-2023")</f>
        <v/>
      </c>
      <c r="W70">
        <f>HYPERLINK("https://klasma.github.io/Logging_0680/klagomålsmail/A 8179-2023 FSC-klagomål mail.docx", "A 8179-2023")</f>
        <v/>
      </c>
      <c r="X70">
        <f>HYPERLINK("https://klasma.github.io/Logging_0680/tillsyn/A 8179-2023 tillsynsbegäran.docx", "A 8179-2023")</f>
        <v/>
      </c>
      <c r="Y70">
        <f>HYPERLINK("https://klasma.github.io/Logging_0680/tillsynsmail/A 8179-2023 tillsynsbegäran mail.docx",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45218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HYPERLINK("https://klasma.github.io/Logging_0687/artfynd/A 16602-2023 artfynd.xlsx", "A 16602-2023")</f>
        <v/>
      </c>
      <c r="T71">
        <f>HYPERLINK("https://klasma.github.io/Logging_0687/kartor/A 16602-2023 karta.png", "A 16602-2023")</f>
        <v/>
      </c>
      <c r="V71">
        <f>HYPERLINK("https://klasma.github.io/Logging_0687/klagomål/A 16602-2023 FSC-klagomål.docx", "A 16602-2023")</f>
        <v/>
      </c>
      <c r="W71">
        <f>HYPERLINK("https://klasma.github.io/Logging_0687/klagomålsmail/A 16602-2023 FSC-klagomål mail.docx", "A 16602-2023")</f>
        <v/>
      </c>
      <c r="X71">
        <f>HYPERLINK("https://klasma.github.io/Logging_0687/tillsyn/A 16602-2023 tillsynsbegäran.docx", "A 16602-2023")</f>
        <v/>
      </c>
      <c r="Y71">
        <f>HYPERLINK("https://klasma.github.io/Logging_0687/tillsynsmail/A 16602-2023 tillsynsbegäran mail.docx",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45218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HYPERLINK("https://klasma.github.io/Logging_0683/artfynd/A 23627-2023 artfynd.xlsx", "A 23627-2023")</f>
        <v/>
      </c>
      <c r="T72">
        <f>HYPERLINK("https://klasma.github.io/Logging_0683/kartor/A 23627-2023 karta.png", "A 23627-2023")</f>
        <v/>
      </c>
      <c r="V72">
        <f>HYPERLINK("https://klasma.github.io/Logging_0683/klagomål/A 23627-2023 FSC-klagomål.docx", "A 23627-2023")</f>
        <v/>
      </c>
      <c r="W72">
        <f>HYPERLINK("https://klasma.github.io/Logging_0683/klagomålsmail/A 23627-2023 FSC-klagomål mail.docx", "A 23627-2023")</f>
        <v/>
      </c>
      <c r="X72">
        <f>HYPERLINK("https://klasma.github.io/Logging_0683/tillsyn/A 23627-2023 tillsynsbegäran.docx", "A 23627-2023")</f>
        <v/>
      </c>
      <c r="Y72">
        <f>HYPERLINK("https://klasma.github.io/Logging_0683/tillsynsmail/A 23627-2023 tillsynsbegäran mail.docx",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45218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HYPERLINK("https://klasma.github.io/Logging_0665/artfynd/A 33368-2023 artfynd.xlsx", "A 33368-2023")</f>
        <v/>
      </c>
      <c r="T73">
        <f>HYPERLINK("https://klasma.github.io/Logging_0665/kartor/A 33368-2023 karta.png", "A 33368-2023")</f>
        <v/>
      </c>
      <c r="V73">
        <f>HYPERLINK("https://klasma.github.io/Logging_0665/klagomål/A 33368-2023 FSC-klagomål.docx", "A 33368-2023")</f>
        <v/>
      </c>
      <c r="W73">
        <f>HYPERLINK("https://klasma.github.io/Logging_0665/klagomålsmail/A 33368-2023 FSC-klagomål mail.docx", "A 33368-2023")</f>
        <v/>
      </c>
      <c r="X73">
        <f>HYPERLINK("https://klasma.github.io/Logging_0665/tillsyn/A 33368-2023 tillsynsbegäran.docx", "A 33368-2023")</f>
        <v/>
      </c>
      <c r="Y73">
        <f>HYPERLINK("https://klasma.github.io/Logging_0665/tillsynsmail/A 33368-2023 tillsynsbegäran mail.docx",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45218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HYPERLINK("https://klasma.github.io/Logging_0680/artfynd/A 35412-2018 artfynd.xlsx", "A 35412-2018")</f>
        <v/>
      </c>
      <c r="T74">
        <f>HYPERLINK("https://klasma.github.io/Logging_0680/kartor/A 35412-2018 karta.png", "A 35412-2018")</f>
        <v/>
      </c>
      <c r="V74">
        <f>HYPERLINK("https://klasma.github.io/Logging_0680/klagomål/A 35412-2018 FSC-klagomål.docx", "A 35412-2018")</f>
        <v/>
      </c>
      <c r="W74">
        <f>HYPERLINK("https://klasma.github.io/Logging_0680/klagomålsmail/A 35412-2018 FSC-klagomål mail.docx", "A 35412-2018")</f>
        <v/>
      </c>
      <c r="X74">
        <f>HYPERLINK("https://klasma.github.io/Logging_0680/tillsyn/A 35412-2018 tillsynsbegäran.docx", "A 35412-2018")</f>
        <v/>
      </c>
      <c r="Y74">
        <f>HYPERLINK("https://klasma.github.io/Logging_0680/tillsynsmail/A 35412-2018 tillsynsbegäran mail.docx",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45218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HYPERLINK("https://klasma.github.io/Logging_0685/artfynd/A 38266-2018 artfynd.xlsx", "A 38266-2018")</f>
        <v/>
      </c>
      <c r="T75">
        <f>HYPERLINK("https://klasma.github.io/Logging_0685/kartor/A 38266-2018 karta.png", "A 38266-2018")</f>
        <v/>
      </c>
      <c r="V75">
        <f>HYPERLINK("https://klasma.github.io/Logging_0685/klagomål/A 38266-2018 FSC-klagomål.docx", "A 38266-2018")</f>
        <v/>
      </c>
      <c r="W75">
        <f>HYPERLINK("https://klasma.github.io/Logging_0685/klagomålsmail/A 38266-2018 FSC-klagomål mail.docx", "A 38266-2018")</f>
        <v/>
      </c>
      <c r="X75">
        <f>HYPERLINK("https://klasma.github.io/Logging_0685/tillsyn/A 38266-2018 tillsynsbegäran.docx", "A 38266-2018")</f>
        <v/>
      </c>
      <c r="Y75">
        <f>HYPERLINK("https://klasma.github.io/Logging_0685/tillsynsmail/A 38266-2018 tillsynsbegäran mail.docx",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45218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HYPERLINK("https://klasma.github.io/Logging_0683/artfynd/A 41207-2018 artfynd.xlsx", "A 41207-2018")</f>
        <v/>
      </c>
      <c r="T76">
        <f>HYPERLINK("https://klasma.github.io/Logging_0683/kartor/A 41207-2018 karta.png", "A 41207-2018")</f>
        <v/>
      </c>
      <c r="V76">
        <f>HYPERLINK("https://klasma.github.io/Logging_0683/klagomål/A 41207-2018 FSC-klagomål.docx", "A 41207-2018")</f>
        <v/>
      </c>
      <c r="W76">
        <f>HYPERLINK("https://klasma.github.io/Logging_0683/klagomålsmail/A 41207-2018 FSC-klagomål mail.docx", "A 41207-2018")</f>
        <v/>
      </c>
      <c r="X76">
        <f>HYPERLINK("https://klasma.github.io/Logging_0683/tillsyn/A 41207-2018 tillsynsbegäran.docx", "A 41207-2018")</f>
        <v/>
      </c>
      <c r="Y76">
        <f>HYPERLINK("https://klasma.github.io/Logging_0683/tillsynsmail/A 41207-2018 tillsynsbegäran mail.docx",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45218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HYPERLINK("https://klasma.github.io/Logging_0687/artfynd/A 60744-2018 artfynd.xlsx", "A 60744-2018")</f>
        <v/>
      </c>
      <c r="T77">
        <f>HYPERLINK("https://klasma.github.io/Logging_0687/kartor/A 60744-2018 karta.png", "A 60744-2018")</f>
        <v/>
      </c>
      <c r="V77">
        <f>HYPERLINK("https://klasma.github.io/Logging_0687/klagomål/A 60744-2018 FSC-klagomål.docx", "A 60744-2018")</f>
        <v/>
      </c>
      <c r="W77">
        <f>HYPERLINK("https://klasma.github.io/Logging_0687/klagomålsmail/A 60744-2018 FSC-klagomål mail.docx", "A 60744-2018")</f>
        <v/>
      </c>
      <c r="X77">
        <f>HYPERLINK("https://klasma.github.io/Logging_0687/tillsyn/A 60744-2018 tillsynsbegäran.docx", "A 60744-2018")</f>
        <v/>
      </c>
      <c r="Y77">
        <f>HYPERLINK("https://klasma.github.io/Logging_0687/tillsynsmail/A 60744-2018 tillsynsbegäran mail.docx",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45218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HYPERLINK("https://klasma.github.io/Logging_0686/artfynd/A 10894-2019 artfynd.xlsx", "A 10894-2019")</f>
        <v/>
      </c>
      <c r="T78">
        <f>HYPERLINK("https://klasma.github.io/Logging_0686/kartor/A 10894-2019 karta.png", "A 10894-2019")</f>
        <v/>
      </c>
      <c r="V78">
        <f>HYPERLINK("https://klasma.github.io/Logging_0686/klagomål/A 10894-2019 FSC-klagomål.docx", "A 10894-2019")</f>
        <v/>
      </c>
      <c r="W78">
        <f>HYPERLINK("https://klasma.github.io/Logging_0686/klagomålsmail/A 10894-2019 FSC-klagomål mail.docx", "A 10894-2019")</f>
        <v/>
      </c>
      <c r="X78">
        <f>HYPERLINK("https://klasma.github.io/Logging_0686/tillsyn/A 10894-2019 tillsynsbegäran.docx", "A 10894-2019")</f>
        <v/>
      </c>
      <c r="Y78">
        <f>HYPERLINK("https://klasma.github.io/Logging_0686/tillsynsmail/A 10894-2019 tillsynsbegäran mail.docx",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45218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HYPERLINK("https://klasma.github.io/Logging_0685/artfynd/A 12025-2019 artfynd.xlsx", "A 12025-2019")</f>
        <v/>
      </c>
      <c r="T79">
        <f>HYPERLINK("https://klasma.github.io/Logging_0685/kartor/A 12025-2019 karta.png", "A 12025-2019")</f>
        <v/>
      </c>
      <c r="V79">
        <f>HYPERLINK("https://klasma.github.io/Logging_0685/klagomål/A 12025-2019 FSC-klagomål.docx", "A 12025-2019")</f>
        <v/>
      </c>
      <c r="W79">
        <f>HYPERLINK("https://klasma.github.io/Logging_0685/klagomålsmail/A 12025-2019 FSC-klagomål mail.docx", "A 12025-2019")</f>
        <v/>
      </c>
      <c r="X79">
        <f>HYPERLINK("https://klasma.github.io/Logging_0685/tillsyn/A 12025-2019 tillsynsbegäran.docx", "A 12025-2019")</f>
        <v/>
      </c>
      <c r="Y79">
        <f>HYPERLINK("https://klasma.github.io/Logging_0685/tillsynsmail/A 12025-2019 tillsynsbegäran mail.docx",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45218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HYPERLINK("https://klasma.github.io/Logging_0685/artfynd/A 18024-2019 artfynd.xlsx", "A 18024-2019")</f>
        <v/>
      </c>
      <c r="T80">
        <f>HYPERLINK("https://klasma.github.io/Logging_0685/kartor/A 18024-2019 karta.png", "A 18024-2019")</f>
        <v/>
      </c>
      <c r="V80">
        <f>HYPERLINK("https://klasma.github.io/Logging_0685/klagomål/A 18024-2019 FSC-klagomål.docx", "A 18024-2019")</f>
        <v/>
      </c>
      <c r="W80">
        <f>HYPERLINK("https://klasma.github.io/Logging_0685/klagomålsmail/A 18024-2019 FSC-klagomål mail.docx", "A 18024-2019")</f>
        <v/>
      </c>
      <c r="X80">
        <f>HYPERLINK("https://klasma.github.io/Logging_0685/tillsyn/A 18024-2019 tillsynsbegäran.docx", "A 18024-2019")</f>
        <v/>
      </c>
      <c r="Y80">
        <f>HYPERLINK("https://klasma.github.io/Logging_0685/tillsynsmail/A 18024-2019 tillsynsbegäran mail.docx",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45218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HYPERLINK("https://klasma.github.io/Logging_0680/artfynd/A 26553-2019 artfynd.xlsx", "A 26553-2019")</f>
        <v/>
      </c>
      <c r="T81">
        <f>HYPERLINK("https://klasma.github.io/Logging_0680/kartor/A 26553-2019 karta.png", "A 26553-2019")</f>
        <v/>
      </c>
      <c r="U81">
        <f>HYPERLINK("https://klasma.github.io/Logging_0680/knärot/A 26553-2019 karta knärot.png", "A 26553-2019")</f>
        <v/>
      </c>
      <c r="V81">
        <f>HYPERLINK("https://klasma.github.io/Logging_0680/klagomål/A 26553-2019 FSC-klagomål.docx", "A 26553-2019")</f>
        <v/>
      </c>
      <c r="W81">
        <f>HYPERLINK("https://klasma.github.io/Logging_0680/klagomålsmail/A 26553-2019 FSC-klagomål mail.docx", "A 26553-2019")</f>
        <v/>
      </c>
      <c r="X81">
        <f>HYPERLINK("https://klasma.github.io/Logging_0680/tillsyn/A 26553-2019 tillsynsbegäran.docx", "A 26553-2019")</f>
        <v/>
      </c>
      <c r="Y81">
        <f>HYPERLINK("https://klasma.github.io/Logging_0680/tillsynsmail/A 26553-2019 tillsynsbegäran mail.docx",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45218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HYPERLINK("https://klasma.github.io/Logging_0685/artfynd/A 32503-2019 artfynd.xlsx", "A 32503-2019")</f>
        <v/>
      </c>
      <c r="T82">
        <f>HYPERLINK("https://klasma.github.io/Logging_0685/kartor/A 32503-2019 karta.png", "A 32503-2019")</f>
        <v/>
      </c>
      <c r="V82">
        <f>HYPERLINK("https://klasma.github.io/Logging_0685/klagomål/A 32503-2019 FSC-klagomål.docx", "A 32503-2019")</f>
        <v/>
      </c>
      <c r="W82">
        <f>HYPERLINK("https://klasma.github.io/Logging_0685/klagomålsmail/A 32503-2019 FSC-klagomål mail.docx", "A 32503-2019")</f>
        <v/>
      </c>
      <c r="X82">
        <f>HYPERLINK("https://klasma.github.io/Logging_0685/tillsyn/A 32503-2019 tillsynsbegäran.docx", "A 32503-2019")</f>
        <v/>
      </c>
      <c r="Y82">
        <f>HYPERLINK("https://klasma.github.io/Logging_0685/tillsynsmail/A 32503-2019 tillsynsbegäran mail.docx",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45218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HYPERLINK("https://klasma.github.io/Logging_0680/artfynd/A 36871-2019 artfynd.xlsx", "A 36871-2019")</f>
        <v/>
      </c>
      <c r="T83">
        <f>HYPERLINK("https://klasma.github.io/Logging_0680/kartor/A 36871-2019 karta.png", "A 36871-2019")</f>
        <v/>
      </c>
      <c r="U83">
        <f>HYPERLINK("https://klasma.github.io/Logging_0680/knärot/A 36871-2019 karta knärot.png", "A 36871-2019")</f>
        <v/>
      </c>
      <c r="V83">
        <f>HYPERLINK("https://klasma.github.io/Logging_0680/klagomål/A 36871-2019 FSC-klagomål.docx", "A 36871-2019")</f>
        <v/>
      </c>
      <c r="W83">
        <f>HYPERLINK("https://klasma.github.io/Logging_0680/klagomålsmail/A 36871-2019 FSC-klagomål mail.docx", "A 36871-2019")</f>
        <v/>
      </c>
      <c r="X83">
        <f>HYPERLINK("https://klasma.github.io/Logging_0680/tillsyn/A 36871-2019 tillsynsbegäran.docx", "A 36871-2019")</f>
        <v/>
      </c>
      <c r="Y83">
        <f>HYPERLINK("https://klasma.github.io/Logging_0680/tillsynsmail/A 36871-2019 tillsynsbegäran mail.docx",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45218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HYPERLINK("https://klasma.github.io/Logging_0685/artfynd/A 45348-2019 artfynd.xlsx", "A 45348-2019")</f>
        <v/>
      </c>
      <c r="T84">
        <f>HYPERLINK("https://klasma.github.io/Logging_0685/kartor/A 45348-2019 karta.png", "A 45348-2019")</f>
        <v/>
      </c>
      <c r="V84">
        <f>HYPERLINK("https://klasma.github.io/Logging_0685/klagomål/A 45348-2019 FSC-klagomål.docx", "A 45348-2019")</f>
        <v/>
      </c>
      <c r="W84">
        <f>HYPERLINK("https://klasma.github.io/Logging_0685/klagomålsmail/A 45348-2019 FSC-klagomål mail.docx", "A 45348-2019")</f>
        <v/>
      </c>
      <c r="X84">
        <f>HYPERLINK("https://klasma.github.io/Logging_0685/tillsyn/A 45348-2019 tillsynsbegäran.docx", "A 45348-2019")</f>
        <v/>
      </c>
      <c r="Y84">
        <f>HYPERLINK("https://klasma.github.io/Logging_0685/tillsynsmail/A 45348-2019 tillsynsbegäran mail.docx",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45218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HYPERLINK("https://klasma.github.io/Logging_0682/artfynd/A 48284-2019 artfynd.xlsx", "A 48284-2019")</f>
        <v/>
      </c>
      <c r="T85">
        <f>HYPERLINK("https://klasma.github.io/Logging_0682/kartor/A 48284-2019 karta.png", "A 48284-2019")</f>
        <v/>
      </c>
      <c r="V85">
        <f>HYPERLINK("https://klasma.github.io/Logging_0682/klagomål/A 48284-2019 FSC-klagomål.docx", "A 48284-2019")</f>
        <v/>
      </c>
      <c r="W85">
        <f>HYPERLINK("https://klasma.github.io/Logging_0682/klagomålsmail/A 48284-2019 FSC-klagomål mail.docx", "A 48284-2019")</f>
        <v/>
      </c>
      <c r="X85">
        <f>HYPERLINK("https://klasma.github.io/Logging_0682/tillsyn/A 48284-2019 tillsynsbegäran.docx", "A 48284-2019")</f>
        <v/>
      </c>
      <c r="Y85">
        <f>HYPERLINK("https://klasma.github.io/Logging_0682/tillsynsmail/A 48284-2019 tillsynsbegäran mail.docx",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45218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HYPERLINK("https://klasma.github.io/Logging_0686/artfynd/A 62662-2019 artfynd.xlsx", "A 62662-2019")</f>
        <v/>
      </c>
      <c r="T86">
        <f>HYPERLINK("https://klasma.github.io/Logging_0686/kartor/A 62662-2019 karta.png", "A 62662-2019")</f>
        <v/>
      </c>
      <c r="V86">
        <f>HYPERLINK("https://klasma.github.io/Logging_0686/klagomål/A 62662-2019 FSC-klagomål.docx", "A 62662-2019")</f>
        <v/>
      </c>
      <c r="W86">
        <f>HYPERLINK("https://klasma.github.io/Logging_0686/klagomålsmail/A 62662-2019 FSC-klagomål mail.docx", "A 62662-2019")</f>
        <v/>
      </c>
      <c r="X86">
        <f>HYPERLINK("https://klasma.github.io/Logging_0686/tillsyn/A 62662-2019 tillsynsbegäran.docx", "A 62662-2019")</f>
        <v/>
      </c>
      <c r="Y86">
        <f>HYPERLINK("https://klasma.github.io/Logging_0686/tillsynsmail/A 62662-2019 tillsynsbegäran mail.docx",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45218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HYPERLINK("https://klasma.github.io/Logging_0680/artfynd/A 66666-2019 artfynd.xlsx", "A 66666-2019")</f>
        <v/>
      </c>
      <c r="T87">
        <f>HYPERLINK("https://klasma.github.io/Logging_0680/kartor/A 66666-2019 karta.png", "A 66666-2019")</f>
        <v/>
      </c>
      <c r="V87">
        <f>HYPERLINK("https://klasma.github.io/Logging_0680/klagomål/A 66666-2019 FSC-klagomål.docx", "A 66666-2019")</f>
        <v/>
      </c>
      <c r="W87">
        <f>HYPERLINK("https://klasma.github.io/Logging_0680/klagomålsmail/A 66666-2019 FSC-klagomål mail.docx", "A 66666-2019")</f>
        <v/>
      </c>
      <c r="X87">
        <f>HYPERLINK("https://klasma.github.io/Logging_0680/tillsyn/A 66666-2019 tillsynsbegäran.docx", "A 66666-2019")</f>
        <v/>
      </c>
      <c r="Y87">
        <f>HYPERLINK("https://klasma.github.io/Logging_0680/tillsynsmail/A 66666-2019 tillsynsbegäran mail.docx",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45218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HYPERLINK("https://klasma.github.io/Logging_0642/artfynd/A 8074-2020 artfynd.xlsx", "A 8074-2020")</f>
        <v/>
      </c>
      <c r="T88">
        <f>HYPERLINK("https://klasma.github.io/Logging_0642/kartor/A 8074-2020 karta.png", "A 8074-2020")</f>
        <v/>
      </c>
      <c r="V88">
        <f>HYPERLINK("https://klasma.github.io/Logging_0642/klagomål/A 8074-2020 FSC-klagomål.docx", "A 8074-2020")</f>
        <v/>
      </c>
      <c r="W88">
        <f>HYPERLINK("https://klasma.github.io/Logging_0642/klagomålsmail/A 8074-2020 FSC-klagomål mail.docx", "A 8074-2020")</f>
        <v/>
      </c>
      <c r="X88">
        <f>HYPERLINK("https://klasma.github.io/Logging_0642/tillsyn/A 8074-2020 tillsynsbegäran.docx", "A 8074-2020")</f>
        <v/>
      </c>
      <c r="Y88">
        <f>HYPERLINK("https://klasma.github.io/Logging_0642/tillsynsmail/A 8074-2020 tillsynsbegäran mail.docx",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45218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HYPERLINK("https://klasma.github.io/Logging_0685/artfynd/A 16952-2020 artfynd.xlsx", "A 16952-2020")</f>
        <v/>
      </c>
      <c r="T89">
        <f>HYPERLINK("https://klasma.github.io/Logging_0685/kartor/A 16952-2020 karta.png", "A 16952-2020")</f>
        <v/>
      </c>
      <c r="V89">
        <f>HYPERLINK("https://klasma.github.io/Logging_0685/klagomål/A 16952-2020 FSC-klagomål.docx", "A 16952-2020")</f>
        <v/>
      </c>
      <c r="W89">
        <f>HYPERLINK("https://klasma.github.io/Logging_0685/klagomålsmail/A 16952-2020 FSC-klagomål mail.docx", "A 16952-2020")</f>
        <v/>
      </c>
      <c r="X89">
        <f>HYPERLINK("https://klasma.github.io/Logging_0685/tillsyn/A 16952-2020 tillsynsbegäran.docx", "A 16952-2020")</f>
        <v/>
      </c>
      <c r="Y89">
        <f>HYPERLINK("https://klasma.github.io/Logging_0685/tillsynsmail/A 16952-2020 tillsynsbegäran mail.docx",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45218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HYPERLINK("https://klasma.github.io/Logging_0680/artfynd/A 16652-2020 artfynd.xlsx", "A 16652-2020")</f>
        <v/>
      </c>
      <c r="T90">
        <f>HYPERLINK("https://klasma.github.io/Logging_0680/kartor/A 16652-2020 karta.png", "A 16652-2020")</f>
        <v/>
      </c>
      <c r="V90">
        <f>HYPERLINK("https://klasma.github.io/Logging_0680/klagomål/A 16652-2020 FSC-klagomål.docx", "A 16652-2020")</f>
        <v/>
      </c>
      <c r="W90">
        <f>HYPERLINK("https://klasma.github.io/Logging_0680/klagomålsmail/A 16652-2020 FSC-klagomål mail.docx", "A 16652-2020")</f>
        <v/>
      </c>
      <c r="X90">
        <f>HYPERLINK("https://klasma.github.io/Logging_0680/tillsyn/A 16652-2020 tillsynsbegäran.docx", "A 16652-2020")</f>
        <v/>
      </c>
      <c r="Y90">
        <f>HYPERLINK("https://klasma.github.io/Logging_0680/tillsynsmail/A 16652-2020 tillsynsbegäran mail.docx",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45218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HYPERLINK("https://klasma.github.io/Logging_0684/artfynd/A 22662-2020 artfynd.xlsx", "A 22662-2020")</f>
        <v/>
      </c>
      <c r="T91">
        <f>HYPERLINK("https://klasma.github.io/Logging_0684/kartor/A 22662-2020 karta.png", "A 22662-2020")</f>
        <v/>
      </c>
      <c r="V91">
        <f>HYPERLINK("https://klasma.github.io/Logging_0684/klagomål/A 22662-2020 FSC-klagomål.docx", "A 22662-2020")</f>
        <v/>
      </c>
      <c r="W91">
        <f>HYPERLINK("https://klasma.github.io/Logging_0684/klagomålsmail/A 22662-2020 FSC-klagomål mail.docx", "A 22662-2020")</f>
        <v/>
      </c>
      <c r="X91">
        <f>HYPERLINK("https://klasma.github.io/Logging_0684/tillsyn/A 22662-2020 tillsynsbegäran.docx", "A 22662-2020")</f>
        <v/>
      </c>
      <c r="Y91">
        <f>HYPERLINK("https://klasma.github.io/Logging_0684/tillsynsmail/A 22662-2020 tillsynsbegäran mail.docx",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45218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22660-2020 artfynd.xlsx", "A 22660-2020")</f>
        <v/>
      </c>
      <c r="T92">
        <f>HYPERLINK("https://klasma.github.io/Logging_0684/kartor/A 22660-2020 karta.png", "A 22660-2020")</f>
        <v/>
      </c>
      <c r="V92">
        <f>HYPERLINK("https://klasma.github.io/Logging_0684/klagomål/A 22660-2020 FSC-klagomål.docx", "A 22660-2020")</f>
        <v/>
      </c>
      <c r="W92">
        <f>HYPERLINK("https://klasma.github.io/Logging_0684/klagomålsmail/A 22660-2020 FSC-klagomål mail.docx", "A 22660-2020")</f>
        <v/>
      </c>
      <c r="X92">
        <f>HYPERLINK("https://klasma.github.io/Logging_0684/tillsyn/A 22660-2020 tillsynsbegäran.docx", "A 22660-2020")</f>
        <v/>
      </c>
      <c r="Y92">
        <f>HYPERLINK("https://klasma.github.io/Logging_0684/tillsynsmail/A 22660-2020 tillsynsbegäran mail.docx",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45218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HYPERLINK("https://klasma.github.io/Logging_0685/artfynd/A 29939-2020 artfynd.xlsx", "A 29939-2020")</f>
        <v/>
      </c>
      <c r="T93">
        <f>HYPERLINK("https://klasma.github.io/Logging_0685/kartor/A 29939-2020 karta.png", "A 29939-2020")</f>
        <v/>
      </c>
      <c r="V93">
        <f>HYPERLINK("https://klasma.github.io/Logging_0685/klagomål/A 29939-2020 FSC-klagomål.docx", "A 29939-2020")</f>
        <v/>
      </c>
      <c r="W93">
        <f>HYPERLINK("https://klasma.github.io/Logging_0685/klagomålsmail/A 29939-2020 FSC-klagomål mail.docx", "A 29939-2020")</f>
        <v/>
      </c>
      <c r="X93">
        <f>HYPERLINK("https://klasma.github.io/Logging_0685/tillsyn/A 29939-2020 tillsynsbegäran.docx", "A 29939-2020")</f>
        <v/>
      </c>
      <c r="Y93">
        <f>HYPERLINK("https://klasma.github.io/Logging_0685/tillsynsmail/A 29939-2020 tillsynsbegäran mail.docx",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45218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HYPERLINK("https://klasma.github.io/Logging_0685/artfynd/A 36233-2020 artfynd.xlsx", "A 36233-2020")</f>
        <v/>
      </c>
      <c r="T94">
        <f>HYPERLINK("https://klasma.github.io/Logging_0685/kartor/A 36233-2020 karta.png", "A 36233-2020")</f>
        <v/>
      </c>
      <c r="V94">
        <f>HYPERLINK("https://klasma.github.io/Logging_0685/klagomål/A 36233-2020 FSC-klagomål.docx", "A 36233-2020")</f>
        <v/>
      </c>
      <c r="W94">
        <f>HYPERLINK("https://klasma.github.io/Logging_0685/klagomålsmail/A 36233-2020 FSC-klagomål mail.docx", "A 36233-2020")</f>
        <v/>
      </c>
      <c r="X94">
        <f>HYPERLINK("https://klasma.github.io/Logging_0685/tillsyn/A 36233-2020 tillsynsbegäran.docx", "A 36233-2020")</f>
        <v/>
      </c>
      <c r="Y94">
        <f>HYPERLINK("https://klasma.github.io/Logging_0685/tillsynsmail/A 36233-2020 tillsynsbegäran mail.docx",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45218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HYPERLINK("https://klasma.github.io/Logging_0680/artfynd/A 46397-2020 artfynd.xlsx", "A 46397-2020")</f>
        <v/>
      </c>
      <c r="T95">
        <f>HYPERLINK("https://klasma.github.io/Logging_0680/kartor/A 46397-2020 karta.png", "A 46397-2020")</f>
        <v/>
      </c>
      <c r="V95">
        <f>HYPERLINK("https://klasma.github.io/Logging_0680/klagomål/A 46397-2020 FSC-klagomål.docx", "A 46397-2020")</f>
        <v/>
      </c>
      <c r="W95">
        <f>HYPERLINK("https://klasma.github.io/Logging_0680/klagomålsmail/A 46397-2020 FSC-klagomål mail.docx", "A 46397-2020")</f>
        <v/>
      </c>
      <c r="X95">
        <f>HYPERLINK("https://klasma.github.io/Logging_0680/tillsyn/A 46397-2020 tillsynsbegäran.docx", "A 46397-2020")</f>
        <v/>
      </c>
      <c r="Y95">
        <f>HYPERLINK("https://klasma.github.io/Logging_0680/tillsynsmail/A 46397-2020 tillsynsbegäran mail.docx",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45218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HYPERLINK("https://klasma.github.io/Logging_0680/artfynd/A 59687-2020 artfynd.xlsx", "A 59687-2020")</f>
        <v/>
      </c>
      <c r="T96">
        <f>HYPERLINK("https://klasma.github.io/Logging_0680/kartor/A 59687-2020 karta.png", "A 59687-2020")</f>
        <v/>
      </c>
      <c r="V96">
        <f>HYPERLINK("https://klasma.github.io/Logging_0680/klagomål/A 59687-2020 FSC-klagomål.docx", "A 59687-2020")</f>
        <v/>
      </c>
      <c r="W96">
        <f>HYPERLINK("https://klasma.github.io/Logging_0680/klagomålsmail/A 59687-2020 FSC-klagomål mail.docx", "A 59687-2020")</f>
        <v/>
      </c>
      <c r="X96">
        <f>HYPERLINK("https://klasma.github.io/Logging_0680/tillsyn/A 59687-2020 tillsynsbegäran.docx", "A 59687-2020")</f>
        <v/>
      </c>
      <c r="Y96">
        <f>HYPERLINK("https://klasma.github.io/Logging_0680/tillsynsmail/A 59687-2020 tillsynsbegäran mail.docx",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45218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HYPERLINK("https://klasma.github.io/Logging_0604/artfynd/A 59975-2020 artfynd.xlsx", "A 59975-2020")</f>
        <v/>
      </c>
      <c r="T97">
        <f>HYPERLINK("https://klasma.github.io/Logging_0604/kartor/A 59975-2020 karta.png", "A 59975-2020")</f>
        <v/>
      </c>
      <c r="U97">
        <f>HYPERLINK("https://klasma.github.io/Logging_0604/knärot/A 59975-2020 karta knärot.png", "A 59975-2020")</f>
        <v/>
      </c>
      <c r="V97">
        <f>HYPERLINK("https://klasma.github.io/Logging_0604/klagomål/A 59975-2020 FSC-klagomål.docx", "A 59975-2020")</f>
        <v/>
      </c>
      <c r="W97">
        <f>HYPERLINK("https://klasma.github.io/Logging_0604/klagomålsmail/A 59975-2020 FSC-klagomål mail.docx", "A 59975-2020")</f>
        <v/>
      </c>
      <c r="X97">
        <f>HYPERLINK("https://klasma.github.io/Logging_0604/tillsyn/A 59975-2020 tillsynsbegäran.docx", "A 59975-2020")</f>
        <v/>
      </c>
      <c r="Y97">
        <f>HYPERLINK("https://klasma.github.io/Logging_0604/tillsynsmail/A 59975-2020 tillsynsbegäran mail.docx",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45218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HYPERLINK("https://klasma.github.io/Logging_0682/artfynd/A 66627-2020 artfynd.xlsx", "A 66627-2020")</f>
        <v/>
      </c>
      <c r="T98">
        <f>HYPERLINK("https://klasma.github.io/Logging_0682/kartor/A 66627-2020 karta.png", "A 66627-2020")</f>
        <v/>
      </c>
      <c r="U98">
        <f>HYPERLINK("https://klasma.github.io/Logging_0682/knärot/A 66627-2020 karta knärot.png", "A 66627-2020")</f>
        <v/>
      </c>
      <c r="V98">
        <f>HYPERLINK("https://klasma.github.io/Logging_0682/klagomål/A 66627-2020 FSC-klagomål.docx", "A 66627-2020")</f>
        <v/>
      </c>
      <c r="W98">
        <f>HYPERLINK("https://klasma.github.io/Logging_0682/klagomålsmail/A 66627-2020 FSC-klagomål mail.docx", "A 66627-2020")</f>
        <v/>
      </c>
      <c r="X98">
        <f>HYPERLINK("https://klasma.github.io/Logging_0682/tillsyn/A 66627-2020 tillsynsbegäran.docx", "A 66627-2020")</f>
        <v/>
      </c>
      <c r="Y98">
        <f>HYPERLINK("https://klasma.github.io/Logging_0682/tillsynsmail/A 66627-2020 tillsynsbegäran mail.docx",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45218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HYPERLINK("https://klasma.github.io/Logging_0685/artfynd/A 882-2021 artfynd.xlsx", "A 882-2021")</f>
        <v/>
      </c>
      <c r="T99">
        <f>HYPERLINK("https://klasma.github.io/Logging_0685/kartor/A 882-2021 karta.png", "A 882-2021")</f>
        <v/>
      </c>
      <c r="V99">
        <f>HYPERLINK("https://klasma.github.io/Logging_0685/klagomål/A 882-2021 FSC-klagomål.docx", "A 882-2021")</f>
        <v/>
      </c>
      <c r="W99">
        <f>HYPERLINK("https://klasma.github.io/Logging_0685/klagomålsmail/A 882-2021 FSC-klagomål mail.docx", "A 882-2021")</f>
        <v/>
      </c>
      <c r="X99">
        <f>HYPERLINK("https://klasma.github.io/Logging_0685/tillsyn/A 882-2021 tillsynsbegäran.docx", "A 882-2021")</f>
        <v/>
      </c>
      <c r="Y99">
        <f>HYPERLINK("https://klasma.github.io/Logging_0685/tillsynsmail/A 882-2021 tillsynsbegäran mail.docx",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45218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HYPERLINK("https://klasma.github.io/Logging_0685/artfynd/A 10009-2021 artfynd.xlsx", "A 10009-2021")</f>
        <v/>
      </c>
      <c r="T100">
        <f>HYPERLINK("https://klasma.github.io/Logging_0685/kartor/A 10009-2021 karta.png", "A 10009-2021")</f>
        <v/>
      </c>
      <c r="V100">
        <f>HYPERLINK("https://klasma.github.io/Logging_0685/klagomål/A 10009-2021 FSC-klagomål.docx", "A 10009-2021")</f>
        <v/>
      </c>
      <c r="W100">
        <f>HYPERLINK("https://klasma.github.io/Logging_0685/klagomålsmail/A 10009-2021 FSC-klagomål mail.docx", "A 10009-2021")</f>
        <v/>
      </c>
      <c r="X100">
        <f>HYPERLINK("https://klasma.github.io/Logging_0685/tillsyn/A 10009-2021 tillsynsbegäran.docx", "A 10009-2021")</f>
        <v/>
      </c>
      <c r="Y100">
        <f>HYPERLINK("https://klasma.github.io/Logging_0685/tillsynsmail/A 10009-2021 tillsynsbegäran mail.docx",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45218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HYPERLINK("https://klasma.github.io/Logging_0685/artfynd/A 45507-2021 artfynd.xlsx", "A 45507-2021")</f>
        <v/>
      </c>
      <c r="T101">
        <f>HYPERLINK("https://klasma.github.io/Logging_0685/kartor/A 45507-2021 karta.png", "A 45507-2021")</f>
        <v/>
      </c>
      <c r="V101">
        <f>HYPERLINK("https://klasma.github.io/Logging_0685/klagomål/A 45507-2021 FSC-klagomål.docx", "A 45507-2021")</f>
        <v/>
      </c>
      <c r="W101">
        <f>HYPERLINK("https://klasma.github.io/Logging_0685/klagomålsmail/A 45507-2021 FSC-klagomål mail.docx", "A 45507-2021")</f>
        <v/>
      </c>
      <c r="X101">
        <f>HYPERLINK("https://klasma.github.io/Logging_0685/tillsyn/A 45507-2021 tillsynsbegäran.docx", "A 45507-2021")</f>
        <v/>
      </c>
      <c r="Y101">
        <f>HYPERLINK("https://klasma.github.io/Logging_0685/tillsynsmail/A 45507-2021 tillsynsbegäran mail.docx",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45218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HYPERLINK("https://klasma.github.io/Logging_0683/artfynd/A 72729-2021 artfynd.xlsx", "A 72729-2021")</f>
        <v/>
      </c>
      <c r="T102">
        <f>HYPERLINK("https://klasma.github.io/Logging_0683/kartor/A 72729-2021 karta.png", "A 72729-2021")</f>
        <v/>
      </c>
      <c r="V102">
        <f>HYPERLINK("https://klasma.github.io/Logging_0683/klagomål/A 72729-2021 FSC-klagomål.docx", "A 72729-2021")</f>
        <v/>
      </c>
      <c r="W102">
        <f>HYPERLINK("https://klasma.github.io/Logging_0683/klagomålsmail/A 72729-2021 FSC-klagomål mail.docx", "A 72729-2021")</f>
        <v/>
      </c>
      <c r="X102">
        <f>HYPERLINK("https://klasma.github.io/Logging_0683/tillsyn/A 72729-2021 tillsynsbegäran.docx", "A 72729-2021")</f>
        <v/>
      </c>
      <c r="Y102">
        <f>HYPERLINK("https://klasma.github.io/Logging_0683/tillsynsmail/A 72729-2021 tillsynsbegäran mail.docx",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45218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HYPERLINK("https://klasma.github.io/Logging_0685/artfynd/A 73375-2021 artfynd.xlsx", "A 73375-2021")</f>
        <v/>
      </c>
      <c r="T103">
        <f>HYPERLINK("https://klasma.github.io/Logging_0685/kartor/A 73375-2021 karta.png", "A 73375-2021")</f>
        <v/>
      </c>
      <c r="V103">
        <f>HYPERLINK("https://klasma.github.io/Logging_0685/klagomål/A 73375-2021 FSC-klagomål.docx", "A 73375-2021")</f>
        <v/>
      </c>
      <c r="W103">
        <f>HYPERLINK("https://klasma.github.io/Logging_0685/klagomålsmail/A 73375-2021 FSC-klagomål mail.docx", "A 73375-2021")</f>
        <v/>
      </c>
      <c r="X103">
        <f>HYPERLINK("https://klasma.github.io/Logging_0685/tillsyn/A 73375-2021 tillsynsbegäran.docx", "A 73375-2021")</f>
        <v/>
      </c>
      <c r="Y103">
        <f>HYPERLINK("https://klasma.github.io/Logging_0685/tillsynsmail/A 73375-2021 tillsynsbegäran mail.docx",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45218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HYPERLINK("https://klasma.github.io/Logging_0685/artfynd/A 7078-2022 artfynd.xlsx", "A 7078-2022")</f>
        <v/>
      </c>
      <c r="T104">
        <f>HYPERLINK("https://klasma.github.io/Logging_0685/kartor/A 7078-2022 karta.png", "A 7078-2022")</f>
        <v/>
      </c>
      <c r="V104">
        <f>HYPERLINK("https://klasma.github.io/Logging_0685/klagomål/A 7078-2022 FSC-klagomål.docx", "A 7078-2022")</f>
        <v/>
      </c>
      <c r="W104">
        <f>HYPERLINK("https://klasma.github.io/Logging_0685/klagomålsmail/A 7078-2022 FSC-klagomål mail.docx", "A 7078-2022")</f>
        <v/>
      </c>
      <c r="X104">
        <f>HYPERLINK("https://klasma.github.io/Logging_0685/tillsyn/A 7078-2022 tillsynsbegäran.docx", "A 7078-2022")</f>
        <v/>
      </c>
      <c r="Y104">
        <f>HYPERLINK("https://klasma.github.io/Logging_0685/tillsynsmail/A 7078-2022 tillsynsbegäran mail.docx",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45218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HYPERLINK("https://klasma.github.io/Logging_0604/artfynd/A 17130-2022 artfynd.xlsx", "A 17130-2022")</f>
        <v/>
      </c>
      <c r="T105">
        <f>HYPERLINK("https://klasma.github.io/Logging_0604/kartor/A 17130-2022 karta.png", "A 17130-2022")</f>
        <v/>
      </c>
      <c r="V105">
        <f>HYPERLINK("https://klasma.github.io/Logging_0604/klagomål/A 17130-2022 FSC-klagomål.docx", "A 17130-2022")</f>
        <v/>
      </c>
      <c r="W105">
        <f>HYPERLINK("https://klasma.github.io/Logging_0604/klagomålsmail/A 17130-2022 FSC-klagomål mail.docx", "A 17130-2022")</f>
        <v/>
      </c>
      <c r="X105">
        <f>HYPERLINK("https://klasma.github.io/Logging_0604/tillsyn/A 17130-2022 tillsynsbegäran.docx", "A 17130-2022")</f>
        <v/>
      </c>
      <c r="Y105">
        <f>HYPERLINK("https://klasma.github.io/Logging_0604/tillsynsmail/A 17130-2022 tillsynsbegäran mail.docx",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45218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HYPERLINK("https://klasma.github.io/Logging_0665/artfynd/A 22369-2022 artfynd.xlsx", "A 22369-2022")</f>
        <v/>
      </c>
      <c r="T106">
        <f>HYPERLINK("https://klasma.github.io/Logging_0665/kartor/A 22369-2022 karta.png", "A 22369-2022")</f>
        <v/>
      </c>
      <c r="V106">
        <f>HYPERLINK("https://klasma.github.io/Logging_0665/klagomål/A 22369-2022 FSC-klagomål.docx", "A 22369-2022")</f>
        <v/>
      </c>
      <c r="W106">
        <f>HYPERLINK("https://klasma.github.io/Logging_0665/klagomålsmail/A 22369-2022 FSC-klagomål mail.docx", "A 22369-2022")</f>
        <v/>
      </c>
      <c r="X106">
        <f>HYPERLINK("https://klasma.github.io/Logging_0665/tillsyn/A 22369-2022 tillsynsbegäran.docx", "A 22369-2022")</f>
        <v/>
      </c>
      <c r="Y106">
        <f>HYPERLINK("https://klasma.github.io/Logging_0665/tillsynsmail/A 22369-2022 tillsynsbegäran mail.docx",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45218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HYPERLINK("https://klasma.github.io/Logging_0643/artfynd/A 28842-2022 artfynd.xlsx", "A 28842-2022")</f>
        <v/>
      </c>
      <c r="T107">
        <f>HYPERLINK("https://klasma.github.io/Logging_0643/kartor/A 28842-2022 karta.png", "A 28842-2022")</f>
        <v/>
      </c>
      <c r="V107">
        <f>HYPERLINK("https://klasma.github.io/Logging_0643/klagomål/A 28842-2022 FSC-klagomål.docx", "A 28842-2022")</f>
        <v/>
      </c>
      <c r="W107">
        <f>HYPERLINK("https://klasma.github.io/Logging_0643/klagomålsmail/A 28842-2022 FSC-klagomål mail.docx", "A 28842-2022")</f>
        <v/>
      </c>
      <c r="X107">
        <f>HYPERLINK("https://klasma.github.io/Logging_0643/tillsyn/A 28842-2022 tillsynsbegäran.docx", "A 28842-2022")</f>
        <v/>
      </c>
      <c r="Y107">
        <f>HYPERLINK("https://klasma.github.io/Logging_0643/tillsynsmail/A 28842-2022 tillsynsbegäran mail.docx",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45218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HYPERLINK("https://klasma.github.io/Logging_0643/artfynd/A 28847-2022 artfynd.xlsx", "A 28847-2022")</f>
        <v/>
      </c>
      <c r="T108">
        <f>HYPERLINK("https://klasma.github.io/Logging_0643/kartor/A 28847-2022 karta.png", "A 28847-2022")</f>
        <v/>
      </c>
      <c r="V108">
        <f>HYPERLINK("https://klasma.github.io/Logging_0643/klagomål/A 28847-2022 FSC-klagomål.docx", "A 28847-2022")</f>
        <v/>
      </c>
      <c r="W108">
        <f>HYPERLINK("https://klasma.github.io/Logging_0643/klagomålsmail/A 28847-2022 FSC-klagomål mail.docx", "A 28847-2022")</f>
        <v/>
      </c>
      <c r="X108">
        <f>HYPERLINK("https://klasma.github.io/Logging_0643/tillsyn/A 28847-2022 tillsynsbegäran.docx", "A 28847-2022")</f>
        <v/>
      </c>
      <c r="Y108">
        <f>HYPERLINK("https://klasma.github.io/Logging_0643/tillsynsmail/A 28847-2022 tillsynsbegäran mail.docx",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45218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HYPERLINK("https://klasma.github.io/Logging_0683/artfynd/A 45525-2022 artfynd.xlsx", "A 45525-2022")</f>
        <v/>
      </c>
      <c r="T109">
        <f>HYPERLINK("https://klasma.github.io/Logging_0683/kartor/A 45525-2022 karta.png", "A 45525-2022")</f>
        <v/>
      </c>
      <c r="V109">
        <f>HYPERLINK("https://klasma.github.io/Logging_0683/klagomål/A 45525-2022 FSC-klagomål.docx", "A 45525-2022")</f>
        <v/>
      </c>
      <c r="W109">
        <f>HYPERLINK("https://klasma.github.io/Logging_0683/klagomålsmail/A 45525-2022 FSC-klagomål mail.docx", "A 45525-2022")</f>
        <v/>
      </c>
      <c r="X109">
        <f>HYPERLINK("https://klasma.github.io/Logging_0683/tillsyn/A 45525-2022 tillsynsbegäran.docx", "A 45525-2022")</f>
        <v/>
      </c>
      <c r="Y109">
        <f>HYPERLINK("https://klasma.github.io/Logging_0683/tillsynsmail/A 45525-2022 tillsynsbegäran mail.docx",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45218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HYPERLINK("https://klasma.github.io/Logging_0684/artfynd/A 46272-2022 artfynd.xlsx", "A 46272-2022")</f>
        <v/>
      </c>
      <c r="T110">
        <f>HYPERLINK("https://klasma.github.io/Logging_0684/kartor/A 46272-2022 karta.png", "A 46272-2022")</f>
        <v/>
      </c>
      <c r="V110">
        <f>HYPERLINK("https://klasma.github.io/Logging_0684/klagomål/A 46272-2022 FSC-klagomål.docx", "A 46272-2022")</f>
        <v/>
      </c>
      <c r="W110">
        <f>HYPERLINK("https://klasma.github.io/Logging_0684/klagomålsmail/A 46272-2022 FSC-klagomål mail.docx", "A 46272-2022")</f>
        <v/>
      </c>
      <c r="X110">
        <f>HYPERLINK("https://klasma.github.io/Logging_0684/tillsyn/A 46272-2022 tillsynsbegäran.docx", "A 46272-2022")</f>
        <v/>
      </c>
      <c r="Y110">
        <f>HYPERLINK("https://klasma.github.io/Logging_0684/tillsynsmail/A 46272-2022 tillsynsbegäran mail.docx",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45218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HYPERLINK("https://klasma.github.io/Logging_0687/artfynd/A 55701-2022 artfynd.xlsx", "A 55701-2022")</f>
        <v/>
      </c>
      <c r="T111">
        <f>HYPERLINK("https://klasma.github.io/Logging_0687/kartor/A 55701-2022 karta.png", "A 55701-2022")</f>
        <v/>
      </c>
      <c r="V111">
        <f>HYPERLINK("https://klasma.github.io/Logging_0687/klagomål/A 55701-2022 FSC-klagomål.docx", "A 55701-2022")</f>
        <v/>
      </c>
      <c r="W111">
        <f>HYPERLINK("https://klasma.github.io/Logging_0687/klagomålsmail/A 55701-2022 FSC-klagomål mail.docx", "A 55701-2022")</f>
        <v/>
      </c>
      <c r="X111">
        <f>HYPERLINK("https://klasma.github.io/Logging_0687/tillsyn/A 55701-2022 tillsynsbegäran.docx", "A 55701-2022")</f>
        <v/>
      </c>
      <c r="Y111">
        <f>HYPERLINK("https://klasma.github.io/Logging_0687/tillsynsmail/A 55701-2022 tillsynsbegäran mail.docx",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45218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HYPERLINK("https://klasma.github.io/Logging_0684/artfynd/A 58101-2022 artfynd.xlsx", "A 58101-2022")</f>
        <v/>
      </c>
      <c r="T112">
        <f>HYPERLINK("https://klasma.github.io/Logging_0684/kartor/A 58101-2022 karta.png", "A 58101-2022")</f>
        <v/>
      </c>
      <c r="V112">
        <f>HYPERLINK("https://klasma.github.io/Logging_0684/klagomål/A 58101-2022 FSC-klagomål.docx", "A 58101-2022")</f>
        <v/>
      </c>
      <c r="W112">
        <f>HYPERLINK("https://klasma.github.io/Logging_0684/klagomålsmail/A 58101-2022 FSC-klagomål mail.docx", "A 58101-2022")</f>
        <v/>
      </c>
      <c r="X112">
        <f>HYPERLINK("https://klasma.github.io/Logging_0684/tillsyn/A 58101-2022 tillsynsbegäran.docx", "A 58101-2022")</f>
        <v/>
      </c>
      <c r="Y112">
        <f>HYPERLINK("https://klasma.github.io/Logging_0684/tillsynsmail/A 58101-2022 tillsynsbegäran mail.docx",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45218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HYPERLINK("https://klasma.github.io/Logging_0687/artfynd/A 59543-2022 artfynd.xlsx", "A 59543-2022")</f>
        <v/>
      </c>
      <c r="T113">
        <f>HYPERLINK("https://klasma.github.io/Logging_0687/kartor/A 59543-2022 karta.png", "A 59543-2022")</f>
        <v/>
      </c>
      <c r="V113">
        <f>HYPERLINK("https://klasma.github.io/Logging_0687/klagomål/A 59543-2022 FSC-klagomål.docx", "A 59543-2022")</f>
        <v/>
      </c>
      <c r="W113">
        <f>HYPERLINK("https://klasma.github.io/Logging_0687/klagomålsmail/A 59543-2022 FSC-klagomål mail.docx", "A 59543-2022")</f>
        <v/>
      </c>
      <c r="X113">
        <f>HYPERLINK("https://klasma.github.io/Logging_0687/tillsyn/A 59543-2022 tillsynsbegäran.docx", "A 59543-2022")</f>
        <v/>
      </c>
      <c r="Y113">
        <f>HYPERLINK("https://klasma.github.io/Logging_0687/tillsynsmail/A 59543-2022 tillsynsbegäran mail.docx",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45218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HYPERLINK("https://klasma.github.io/Logging_0687/artfynd/A 6307-2023 artfynd.xlsx", "A 6307-2023")</f>
        <v/>
      </c>
      <c r="T114">
        <f>HYPERLINK("https://klasma.github.io/Logging_0687/kartor/A 6307-2023 karta.png", "A 6307-2023")</f>
        <v/>
      </c>
      <c r="V114">
        <f>HYPERLINK("https://klasma.github.io/Logging_0687/klagomål/A 6307-2023 FSC-klagomål.docx", "A 6307-2023")</f>
        <v/>
      </c>
      <c r="W114">
        <f>HYPERLINK("https://klasma.github.io/Logging_0687/klagomålsmail/A 6307-2023 FSC-klagomål mail.docx", "A 6307-2023")</f>
        <v/>
      </c>
      <c r="X114">
        <f>HYPERLINK("https://klasma.github.io/Logging_0687/tillsyn/A 6307-2023 tillsynsbegäran.docx", "A 6307-2023")</f>
        <v/>
      </c>
      <c r="Y114">
        <f>HYPERLINK("https://klasma.github.io/Logging_0687/tillsynsmail/A 6307-2023 tillsynsbegäran mail.docx",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45218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HYPERLINK("https://klasma.github.io/Logging_0642/artfynd/A 7365-2023 artfynd.xlsx", "A 7365-2023")</f>
        <v/>
      </c>
      <c r="T115">
        <f>HYPERLINK("https://klasma.github.io/Logging_0642/kartor/A 7365-2023 karta.png", "A 7365-2023")</f>
        <v/>
      </c>
      <c r="V115">
        <f>HYPERLINK("https://klasma.github.io/Logging_0642/klagomål/A 7365-2023 FSC-klagomål.docx", "A 7365-2023")</f>
        <v/>
      </c>
      <c r="W115">
        <f>HYPERLINK("https://klasma.github.io/Logging_0642/klagomålsmail/A 7365-2023 FSC-klagomål mail.docx", "A 7365-2023")</f>
        <v/>
      </c>
      <c r="X115">
        <f>HYPERLINK("https://klasma.github.io/Logging_0642/tillsyn/A 7365-2023 tillsynsbegäran.docx", "A 7365-2023")</f>
        <v/>
      </c>
      <c r="Y115">
        <f>HYPERLINK("https://klasma.github.io/Logging_0642/tillsynsmail/A 7365-2023 tillsynsbegäran mail.docx",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45218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HYPERLINK("https://klasma.github.io/Logging_0680/artfynd/A 10991-2023 artfynd.xlsx", "A 10991-2023")</f>
        <v/>
      </c>
      <c r="T116">
        <f>HYPERLINK("https://klasma.github.io/Logging_0680/kartor/A 10991-2023 karta.png", "A 10991-2023")</f>
        <v/>
      </c>
      <c r="V116">
        <f>HYPERLINK("https://klasma.github.io/Logging_0680/klagomål/A 10991-2023 FSC-klagomål.docx", "A 10991-2023")</f>
        <v/>
      </c>
      <c r="W116">
        <f>HYPERLINK("https://klasma.github.io/Logging_0680/klagomålsmail/A 10991-2023 FSC-klagomål mail.docx", "A 10991-2023")</f>
        <v/>
      </c>
      <c r="X116">
        <f>HYPERLINK("https://klasma.github.io/Logging_0680/tillsyn/A 10991-2023 tillsynsbegäran.docx", "A 10991-2023")</f>
        <v/>
      </c>
      <c r="Y116">
        <f>HYPERLINK("https://klasma.github.io/Logging_0680/tillsynsmail/A 10991-2023 tillsynsbegäran mail.docx",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45218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HYPERLINK("https://klasma.github.io/Logging_0683/artfynd/A 14000-2023 artfynd.xlsx", "A 14000-2023")</f>
        <v/>
      </c>
      <c r="T117">
        <f>HYPERLINK("https://klasma.github.io/Logging_0683/kartor/A 14000-2023 karta.png", "A 14000-2023")</f>
        <v/>
      </c>
      <c r="V117">
        <f>HYPERLINK("https://klasma.github.io/Logging_0683/klagomål/A 14000-2023 FSC-klagomål.docx", "A 14000-2023")</f>
        <v/>
      </c>
      <c r="W117">
        <f>HYPERLINK("https://klasma.github.io/Logging_0683/klagomålsmail/A 14000-2023 FSC-klagomål mail.docx", "A 14000-2023")</f>
        <v/>
      </c>
      <c r="X117">
        <f>HYPERLINK("https://klasma.github.io/Logging_0683/tillsyn/A 14000-2023 tillsynsbegäran.docx", "A 14000-2023")</f>
        <v/>
      </c>
      <c r="Y117">
        <f>HYPERLINK("https://klasma.github.io/Logging_0683/tillsynsmail/A 14000-2023 tillsynsbegäran mail.docx",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45218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HYPERLINK("https://klasma.github.io/Logging_0685/artfynd/A 17256-2023 artfynd.xlsx", "A 17256-2023")</f>
        <v/>
      </c>
      <c r="T118">
        <f>HYPERLINK("https://klasma.github.io/Logging_0685/kartor/A 17256-2023 karta.png", "A 17256-2023")</f>
        <v/>
      </c>
      <c r="V118">
        <f>HYPERLINK("https://klasma.github.io/Logging_0685/klagomål/A 17256-2023 FSC-klagomål.docx", "A 17256-2023")</f>
        <v/>
      </c>
      <c r="W118">
        <f>HYPERLINK("https://klasma.github.io/Logging_0685/klagomålsmail/A 17256-2023 FSC-klagomål mail.docx", "A 17256-2023")</f>
        <v/>
      </c>
      <c r="X118">
        <f>HYPERLINK("https://klasma.github.io/Logging_0685/tillsyn/A 17256-2023 tillsynsbegäran.docx", "A 17256-2023")</f>
        <v/>
      </c>
      <c r="Y118">
        <f>HYPERLINK("https://klasma.github.io/Logging_0685/tillsynsmail/A 17256-2023 tillsynsbegäran mail.docx",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45218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HYPERLINK("https://klasma.github.io/Logging_0682/artfynd/A 18733-2023 artfynd.xlsx", "A 18733-2023")</f>
        <v/>
      </c>
      <c r="T119">
        <f>HYPERLINK("https://klasma.github.io/Logging_0682/kartor/A 18733-2023 karta.png", "A 18733-2023")</f>
        <v/>
      </c>
      <c r="V119">
        <f>HYPERLINK("https://klasma.github.io/Logging_0682/klagomål/A 18733-2023 FSC-klagomål.docx", "A 18733-2023")</f>
        <v/>
      </c>
      <c r="W119">
        <f>HYPERLINK("https://klasma.github.io/Logging_0682/klagomålsmail/A 18733-2023 FSC-klagomål mail.docx", "A 18733-2023")</f>
        <v/>
      </c>
      <c r="X119">
        <f>HYPERLINK("https://klasma.github.io/Logging_0682/tillsyn/A 18733-2023 tillsynsbegäran.docx", "A 18733-2023")</f>
        <v/>
      </c>
      <c r="Y119">
        <f>HYPERLINK("https://klasma.github.io/Logging_0682/tillsynsmail/A 18733-2023 tillsynsbegäran mail.docx",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45218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HYPERLINK("https://klasma.github.io/Logging_0685/artfynd/A 19201-2023 artfynd.xlsx", "A 19201-2023")</f>
        <v/>
      </c>
      <c r="T120">
        <f>HYPERLINK("https://klasma.github.io/Logging_0685/kartor/A 19201-2023 karta.png", "A 19201-2023")</f>
        <v/>
      </c>
      <c r="V120">
        <f>HYPERLINK("https://klasma.github.io/Logging_0685/klagomål/A 19201-2023 FSC-klagomål.docx", "A 19201-2023")</f>
        <v/>
      </c>
      <c r="W120">
        <f>HYPERLINK("https://klasma.github.io/Logging_0685/klagomålsmail/A 19201-2023 FSC-klagomål mail.docx", "A 19201-2023")</f>
        <v/>
      </c>
      <c r="X120">
        <f>HYPERLINK("https://klasma.github.io/Logging_0685/tillsyn/A 19201-2023 tillsynsbegäran.docx", "A 19201-2023")</f>
        <v/>
      </c>
      <c r="Y120">
        <f>HYPERLINK("https://klasma.github.io/Logging_0685/tillsynsmail/A 19201-2023 tillsynsbegäran mail.docx",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45218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HYPERLINK("https://klasma.github.io/Logging_0680/artfynd/A 20756-2023 artfynd.xlsx", "A 20756-2023")</f>
        <v/>
      </c>
      <c r="T121">
        <f>HYPERLINK("https://klasma.github.io/Logging_0680/kartor/A 20756-2023 karta.png", "A 20756-2023")</f>
        <v/>
      </c>
      <c r="V121">
        <f>HYPERLINK("https://klasma.github.io/Logging_0680/klagomål/A 20756-2023 FSC-klagomål.docx", "A 20756-2023")</f>
        <v/>
      </c>
      <c r="W121">
        <f>HYPERLINK("https://klasma.github.io/Logging_0680/klagomålsmail/A 20756-2023 FSC-klagomål mail.docx", "A 20756-2023")</f>
        <v/>
      </c>
      <c r="X121">
        <f>HYPERLINK("https://klasma.github.io/Logging_0680/tillsyn/A 20756-2023 tillsynsbegäran.docx", "A 20756-2023")</f>
        <v/>
      </c>
      <c r="Y121">
        <f>HYPERLINK("https://klasma.github.io/Logging_0680/tillsynsmail/A 20756-2023 tillsynsbegäran mail.docx",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45218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HYPERLINK("https://klasma.github.io/Logging_0687/artfynd/A 29486-2023 artfynd.xlsx", "A 29486-2023")</f>
        <v/>
      </c>
      <c r="T122">
        <f>HYPERLINK("https://klasma.github.io/Logging_0687/kartor/A 29486-2023 karta.png", "A 29486-2023")</f>
        <v/>
      </c>
      <c r="V122">
        <f>HYPERLINK("https://klasma.github.io/Logging_0687/klagomål/A 29486-2023 FSC-klagomål.docx", "A 29486-2023")</f>
        <v/>
      </c>
      <c r="W122">
        <f>HYPERLINK("https://klasma.github.io/Logging_0687/klagomålsmail/A 29486-2023 FSC-klagomål mail.docx", "A 29486-2023")</f>
        <v/>
      </c>
      <c r="X122">
        <f>HYPERLINK("https://klasma.github.io/Logging_0687/tillsyn/A 29486-2023 tillsynsbegäran.docx", "A 29486-2023")</f>
        <v/>
      </c>
      <c r="Y122">
        <f>HYPERLINK("https://klasma.github.io/Logging_0687/tillsynsmail/A 29486-2023 tillsynsbegäran mail.docx",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45218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HYPERLINK("https://klasma.github.io/Logging_0643/artfynd/A 29448-2023 artfynd.xlsx", "A 29448-2023")</f>
        <v/>
      </c>
      <c r="T123">
        <f>HYPERLINK("https://klasma.github.io/Logging_0643/kartor/A 29448-2023 karta.png", "A 29448-2023")</f>
        <v/>
      </c>
      <c r="V123">
        <f>HYPERLINK("https://klasma.github.io/Logging_0643/klagomål/A 29448-2023 FSC-klagomål.docx", "A 29448-2023")</f>
        <v/>
      </c>
      <c r="W123">
        <f>HYPERLINK("https://klasma.github.io/Logging_0643/klagomålsmail/A 29448-2023 FSC-klagomål mail.docx", "A 29448-2023")</f>
        <v/>
      </c>
      <c r="X123">
        <f>HYPERLINK("https://klasma.github.io/Logging_0643/tillsyn/A 29448-2023 tillsynsbegäran.docx", "A 29448-2023")</f>
        <v/>
      </c>
      <c r="Y123">
        <f>HYPERLINK("https://klasma.github.io/Logging_0643/tillsynsmail/A 29448-2023 tillsynsbegäran mail.docx",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45218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HYPERLINK("https://klasma.github.io/Logging_0685/artfynd/A 34244-2018 artfynd.xlsx", "A 34244-2018")</f>
        <v/>
      </c>
      <c r="T124">
        <f>HYPERLINK("https://klasma.github.io/Logging_0685/kartor/A 34244-2018 karta.png", "A 34244-2018")</f>
        <v/>
      </c>
      <c r="V124">
        <f>HYPERLINK("https://klasma.github.io/Logging_0685/klagomål/A 34244-2018 FSC-klagomål.docx", "A 34244-2018")</f>
        <v/>
      </c>
      <c r="W124">
        <f>HYPERLINK("https://klasma.github.io/Logging_0685/klagomålsmail/A 34244-2018 FSC-klagomål mail.docx", "A 34244-2018")</f>
        <v/>
      </c>
      <c r="X124">
        <f>HYPERLINK("https://klasma.github.io/Logging_0685/tillsyn/A 34244-2018 tillsynsbegäran.docx", "A 34244-2018")</f>
        <v/>
      </c>
      <c r="Y124">
        <f>HYPERLINK("https://klasma.github.io/Logging_0685/tillsynsmail/A 34244-2018 tillsynsbegäran mail.docx",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45218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HYPERLINK("https://klasma.github.io/Logging_0685/artfynd/A 36024-2018 artfynd.xlsx", "A 36024-2018")</f>
        <v/>
      </c>
      <c r="T125">
        <f>HYPERLINK("https://klasma.github.io/Logging_0685/kartor/A 36024-2018 karta.png", "A 36024-2018")</f>
        <v/>
      </c>
      <c r="V125">
        <f>HYPERLINK("https://klasma.github.io/Logging_0685/klagomål/A 36024-2018 FSC-klagomål.docx", "A 36024-2018")</f>
        <v/>
      </c>
      <c r="W125">
        <f>HYPERLINK("https://klasma.github.io/Logging_0685/klagomålsmail/A 36024-2018 FSC-klagomål mail.docx", "A 36024-2018")</f>
        <v/>
      </c>
      <c r="X125">
        <f>HYPERLINK("https://klasma.github.io/Logging_0685/tillsyn/A 36024-2018 tillsynsbegäran.docx", "A 36024-2018")</f>
        <v/>
      </c>
      <c r="Y125">
        <f>HYPERLINK("https://klasma.github.io/Logging_0685/tillsynsmail/A 36024-2018 tillsynsbegäran mail.docx",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45218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HYPERLINK("https://klasma.github.io/Logging_0685/artfynd/A 36077-2018 artfynd.xlsx", "A 36077-2018")</f>
        <v/>
      </c>
      <c r="T126">
        <f>HYPERLINK("https://klasma.github.io/Logging_0685/kartor/A 36077-2018 karta.png", "A 36077-2018")</f>
        <v/>
      </c>
      <c r="U126">
        <f>HYPERLINK("https://klasma.github.io/Logging_0685/knärot/A 36077-2018 karta knärot.png", "A 36077-2018")</f>
        <v/>
      </c>
      <c r="V126">
        <f>HYPERLINK("https://klasma.github.io/Logging_0685/klagomål/A 36077-2018 FSC-klagomål.docx", "A 36077-2018")</f>
        <v/>
      </c>
      <c r="W126">
        <f>HYPERLINK("https://klasma.github.io/Logging_0685/klagomålsmail/A 36077-2018 FSC-klagomål mail.docx", "A 36077-2018")</f>
        <v/>
      </c>
      <c r="X126">
        <f>HYPERLINK("https://klasma.github.io/Logging_0685/tillsyn/A 36077-2018 tillsynsbegäran.docx", "A 36077-2018")</f>
        <v/>
      </c>
      <c r="Y126">
        <f>HYPERLINK("https://klasma.github.io/Logging_0685/tillsynsmail/A 36077-2018 tillsynsbegäran mail.docx",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45218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HYPERLINK("https://klasma.github.io/Logging_0685/artfynd/A 39566-2018 artfynd.xlsx", "A 39566-2018")</f>
        <v/>
      </c>
      <c r="T127">
        <f>HYPERLINK("https://klasma.github.io/Logging_0685/kartor/A 39566-2018 karta.png", "A 39566-2018")</f>
        <v/>
      </c>
      <c r="V127">
        <f>HYPERLINK("https://klasma.github.io/Logging_0685/klagomål/A 39566-2018 FSC-klagomål.docx", "A 39566-2018")</f>
        <v/>
      </c>
      <c r="W127">
        <f>HYPERLINK("https://klasma.github.io/Logging_0685/klagomålsmail/A 39566-2018 FSC-klagomål mail.docx", "A 39566-2018")</f>
        <v/>
      </c>
      <c r="X127">
        <f>HYPERLINK("https://klasma.github.io/Logging_0685/tillsyn/A 39566-2018 tillsynsbegäran.docx", "A 39566-2018")</f>
        <v/>
      </c>
      <c r="Y127">
        <f>HYPERLINK("https://klasma.github.io/Logging_0685/tillsynsmail/A 39566-2018 tillsynsbegäran mail.docx",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45218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HYPERLINK("https://klasma.github.io/Logging_0687/artfynd/A 41219-2018 artfynd.xlsx", "A 41219-2018")</f>
        <v/>
      </c>
      <c r="T128">
        <f>HYPERLINK("https://klasma.github.io/Logging_0687/kartor/A 41219-2018 karta.png", "A 41219-2018")</f>
        <v/>
      </c>
      <c r="V128">
        <f>HYPERLINK("https://klasma.github.io/Logging_0687/klagomål/A 41219-2018 FSC-klagomål.docx", "A 41219-2018")</f>
        <v/>
      </c>
      <c r="W128">
        <f>HYPERLINK("https://klasma.github.io/Logging_0687/klagomålsmail/A 41219-2018 FSC-klagomål mail.docx", "A 41219-2018")</f>
        <v/>
      </c>
      <c r="X128">
        <f>HYPERLINK("https://klasma.github.io/Logging_0687/tillsyn/A 41219-2018 tillsynsbegäran.docx", "A 41219-2018")</f>
        <v/>
      </c>
      <c r="Y128">
        <f>HYPERLINK("https://klasma.github.io/Logging_0687/tillsynsmail/A 41219-2018 tillsynsbegäran mail.docx",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45218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HYPERLINK("https://klasma.github.io/Logging_0682/artfynd/A 45216-2018 artfynd.xlsx", "A 45216-2018")</f>
        <v/>
      </c>
      <c r="T129">
        <f>HYPERLINK("https://klasma.github.io/Logging_0682/kartor/A 45216-2018 karta.png", "A 45216-2018")</f>
        <v/>
      </c>
      <c r="V129">
        <f>HYPERLINK("https://klasma.github.io/Logging_0682/klagomål/A 45216-2018 FSC-klagomål.docx", "A 45216-2018")</f>
        <v/>
      </c>
      <c r="W129">
        <f>HYPERLINK("https://klasma.github.io/Logging_0682/klagomålsmail/A 45216-2018 FSC-klagomål mail.docx", "A 45216-2018")</f>
        <v/>
      </c>
      <c r="X129">
        <f>HYPERLINK("https://klasma.github.io/Logging_0682/tillsyn/A 45216-2018 tillsynsbegäran.docx", "A 45216-2018")</f>
        <v/>
      </c>
      <c r="Y129">
        <f>HYPERLINK("https://klasma.github.io/Logging_0682/tillsynsmail/A 45216-2018 tillsynsbegäran mail.docx",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45218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HYPERLINK("https://klasma.github.io/Logging_0684/artfynd/A 52688-2018 artfynd.xlsx", "A 52688-2018")</f>
        <v/>
      </c>
      <c r="T130">
        <f>HYPERLINK("https://klasma.github.io/Logging_0684/kartor/A 52688-2018 karta.png", "A 52688-2018")</f>
        <v/>
      </c>
      <c r="V130">
        <f>HYPERLINK("https://klasma.github.io/Logging_0684/klagomål/A 52688-2018 FSC-klagomål.docx", "A 52688-2018")</f>
        <v/>
      </c>
      <c r="W130">
        <f>HYPERLINK("https://klasma.github.io/Logging_0684/klagomålsmail/A 52688-2018 FSC-klagomål mail.docx", "A 52688-2018")</f>
        <v/>
      </c>
      <c r="X130">
        <f>HYPERLINK("https://klasma.github.io/Logging_0684/tillsyn/A 52688-2018 tillsynsbegäran.docx", "A 52688-2018")</f>
        <v/>
      </c>
      <c r="Y130">
        <f>HYPERLINK("https://klasma.github.io/Logging_0684/tillsynsmail/A 52688-2018 tillsynsbegäran mail.docx",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45218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HYPERLINK("https://klasma.github.io/Logging_0685/artfynd/A 54407-2018 artfynd.xlsx", "A 54407-2018")</f>
        <v/>
      </c>
      <c r="T131">
        <f>HYPERLINK("https://klasma.github.io/Logging_0685/kartor/A 54407-2018 karta.png", "A 54407-2018")</f>
        <v/>
      </c>
      <c r="V131">
        <f>HYPERLINK("https://klasma.github.io/Logging_0685/klagomål/A 54407-2018 FSC-klagomål.docx", "A 54407-2018")</f>
        <v/>
      </c>
      <c r="W131">
        <f>HYPERLINK("https://klasma.github.io/Logging_0685/klagomålsmail/A 54407-2018 FSC-klagomål mail.docx", "A 54407-2018")</f>
        <v/>
      </c>
      <c r="X131">
        <f>HYPERLINK("https://klasma.github.io/Logging_0685/tillsyn/A 54407-2018 tillsynsbegäran.docx", "A 54407-2018")</f>
        <v/>
      </c>
      <c r="Y131">
        <f>HYPERLINK("https://klasma.github.io/Logging_0685/tillsynsmail/A 54407-2018 tillsynsbegäran mail.docx",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45218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HYPERLINK("https://klasma.github.io/Logging_0680/artfynd/A 58859-2018 artfynd.xlsx", "A 58859-2018")</f>
        <v/>
      </c>
      <c r="T132">
        <f>HYPERLINK("https://klasma.github.io/Logging_0680/kartor/A 58859-2018 karta.png", "A 58859-2018")</f>
        <v/>
      </c>
      <c r="V132">
        <f>HYPERLINK("https://klasma.github.io/Logging_0680/klagomål/A 58859-2018 FSC-klagomål.docx", "A 58859-2018")</f>
        <v/>
      </c>
      <c r="W132">
        <f>HYPERLINK("https://klasma.github.io/Logging_0680/klagomålsmail/A 58859-2018 FSC-klagomål mail.docx", "A 58859-2018")</f>
        <v/>
      </c>
      <c r="X132">
        <f>HYPERLINK("https://klasma.github.io/Logging_0680/tillsyn/A 58859-2018 tillsynsbegäran.docx", "A 58859-2018")</f>
        <v/>
      </c>
      <c r="Y132">
        <f>HYPERLINK("https://klasma.github.io/Logging_0680/tillsynsmail/A 58859-2018 tillsynsbegäran mail.docx",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45218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HYPERLINK("https://klasma.github.io/Logging_0685/artfynd/A 58545-2018 artfynd.xlsx", "A 58545-2018")</f>
        <v/>
      </c>
      <c r="T133">
        <f>HYPERLINK("https://klasma.github.io/Logging_0685/kartor/A 58545-2018 karta.png", "A 58545-2018")</f>
        <v/>
      </c>
      <c r="V133">
        <f>HYPERLINK("https://klasma.github.io/Logging_0685/klagomål/A 58545-2018 FSC-klagomål.docx", "A 58545-2018")</f>
        <v/>
      </c>
      <c r="W133">
        <f>HYPERLINK("https://klasma.github.io/Logging_0685/klagomålsmail/A 58545-2018 FSC-klagomål mail.docx", "A 58545-2018")</f>
        <v/>
      </c>
      <c r="X133">
        <f>HYPERLINK("https://klasma.github.io/Logging_0685/tillsyn/A 58545-2018 tillsynsbegäran.docx", "A 58545-2018")</f>
        <v/>
      </c>
      <c r="Y133">
        <f>HYPERLINK("https://klasma.github.io/Logging_0685/tillsynsmail/A 58545-2018 tillsynsbegäran mail.docx",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45218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HYPERLINK("https://klasma.github.io/Logging_0685/artfynd/A 60040-2018 artfynd.xlsx", "A 60040-2018")</f>
        <v/>
      </c>
      <c r="T134">
        <f>HYPERLINK("https://klasma.github.io/Logging_0685/kartor/A 60040-2018 karta.png", "A 60040-2018")</f>
        <v/>
      </c>
      <c r="U134">
        <f>HYPERLINK("https://klasma.github.io/Logging_0685/knärot/A 60040-2018 karta knärot.png", "A 60040-2018")</f>
        <v/>
      </c>
      <c r="V134">
        <f>HYPERLINK("https://klasma.github.io/Logging_0685/klagomål/A 60040-2018 FSC-klagomål.docx", "A 60040-2018")</f>
        <v/>
      </c>
      <c r="W134">
        <f>HYPERLINK("https://klasma.github.io/Logging_0685/klagomålsmail/A 60040-2018 FSC-klagomål mail.docx", "A 60040-2018")</f>
        <v/>
      </c>
      <c r="X134">
        <f>HYPERLINK("https://klasma.github.io/Logging_0685/tillsyn/A 60040-2018 tillsynsbegäran.docx", "A 60040-2018")</f>
        <v/>
      </c>
      <c r="Y134">
        <f>HYPERLINK("https://klasma.github.io/Logging_0685/tillsynsmail/A 60040-2018 tillsynsbegäran mail.docx",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45218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HYPERLINK("https://klasma.github.io/Logging_0680/artfynd/A 61181-2018 artfynd.xlsx", "A 61181-2018")</f>
        <v/>
      </c>
      <c r="T135">
        <f>HYPERLINK("https://klasma.github.io/Logging_0680/kartor/A 61181-2018 karta.png", "A 61181-2018")</f>
        <v/>
      </c>
      <c r="U135">
        <f>HYPERLINK("https://klasma.github.io/Logging_0680/knärot/A 61181-2018 karta knärot.png", "A 61181-2018")</f>
        <v/>
      </c>
      <c r="V135">
        <f>HYPERLINK("https://klasma.github.io/Logging_0680/klagomål/A 61181-2018 FSC-klagomål.docx", "A 61181-2018")</f>
        <v/>
      </c>
      <c r="W135">
        <f>HYPERLINK("https://klasma.github.io/Logging_0680/klagomålsmail/A 61181-2018 FSC-klagomål mail.docx", "A 61181-2018")</f>
        <v/>
      </c>
      <c r="X135">
        <f>HYPERLINK("https://klasma.github.io/Logging_0680/tillsyn/A 61181-2018 tillsynsbegäran.docx", "A 61181-2018")</f>
        <v/>
      </c>
      <c r="Y135">
        <f>HYPERLINK("https://klasma.github.io/Logging_0680/tillsynsmail/A 61181-2018 tillsynsbegäran mail.docx",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45218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HYPERLINK("https://klasma.github.io/Logging_0684/artfynd/A 60273-2018 artfynd.xlsx", "A 60273-2018")</f>
        <v/>
      </c>
      <c r="T136">
        <f>HYPERLINK("https://klasma.github.io/Logging_0684/kartor/A 60273-2018 karta.png", "A 60273-2018")</f>
        <v/>
      </c>
      <c r="V136">
        <f>HYPERLINK("https://klasma.github.io/Logging_0684/klagomål/A 60273-2018 FSC-klagomål.docx", "A 60273-2018")</f>
        <v/>
      </c>
      <c r="W136">
        <f>HYPERLINK("https://klasma.github.io/Logging_0684/klagomålsmail/A 60273-2018 FSC-klagomål mail.docx", "A 60273-2018")</f>
        <v/>
      </c>
      <c r="X136">
        <f>HYPERLINK("https://klasma.github.io/Logging_0684/tillsyn/A 60273-2018 tillsynsbegäran.docx", "A 60273-2018")</f>
        <v/>
      </c>
      <c r="Y136">
        <f>HYPERLINK("https://klasma.github.io/Logging_0684/tillsynsmail/A 60273-2018 tillsynsbegäran mail.docx",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45218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HYPERLINK("https://klasma.github.io/Logging_0665/artfynd/A 63873-2018 artfynd.xlsx", "A 63873-2018")</f>
        <v/>
      </c>
      <c r="T137">
        <f>HYPERLINK("https://klasma.github.io/Logging_0665/kartor/A 63873-2018 karta.png", "A 63873-2018")</f>
        <v/>
      </c>
      <c r="V137">
        <f>HYPERLINK("https://klasma.github.io/Logging_0665/klagomål/A 63873-2018 FSC-klagomål.docx", "A 63873-2018")</f>
        <v/>
      </c>
      <c r="W137">
        <f>HYPERLINK("https://klasma.github.io/Logging_0665/klagomålsmail/A 63873-2018 FSC-klagomål mail.docx", "A 63873-2018")</f>
        <v/>
      </c>
      <c r="X137">
        <f>HYPERLINK("https://klasma.github.io/Logging_0665/tillsyn/A 63873-2018 tillsynsbegäran.docx", "A 63873-2018")</f>
        <v/>
      </c>
      <c r="Y137">
        <f>HYPERLINK("https://klasma.github.io/Logging_0665/tillsynsmail/A 63873-2018 tillsynsbegäran mail.docx",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45218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HYPERLINK("https://klasma.github.io/Logging_0665/artfynd/A 66703-2018 artfynd.xlsx", "A 66703-2018")</f>
        <v/>
      </c>
      <c r="T138">
        <f>HYPERLINK("https://klasma.github.io/Logging_0665/kartor/A 66703-2018 karta.png", "A 66703-2018")</f>
        <v/>
      </c>
      <c r="V138">
        <f>HYPERLINK("https://klasma.github.io/Logging_0665/klagomål/A 66703-2018 FSC-klagomål.docx", "A 66703-2018")</f>
        <v/>
      </c>
      <c r="W138">
        <f>HYPERLINK("https://klasma.github.io/Logging_0665/klagomålsmail/A 66703-2018 FSC-klagomål mail.docx", "A 66703-2018")</f>
        <v/>
      </c>
      <c r="X138">
        <f>HYPERLINK("https://klasma.github.io/Logging_0665/tillsyn/A 66703-2018 tillsynsbegäran.docx", "A 66703-2018")</f>
        <v/>
      </c>
      <c r="Y138">
        <f>HYPERLINK("https://klasma.github.io/Logging_0665/tillsynsmail/A 66703-2018 tillsynsbegäran mail.docx",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45218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65631-2018 artfynd.xlsx", "A 65631-2018")</f>
        <v/>
      </c>
      <c r="T139">
        <f>HYPERLINK("https://klasma.github.io/Logging_0685/kartor/A 65631-2018 karta.png", "A 65631-2018")</f>
        <v/>
      </c>
      <c r="V139">
        <f>HYPERLINK("https://klasma.github.io/Logging_0685/klagomål/A 65631-2018 FSC-klagomål.docx", "A 65631-2018")</f>
        <v/>
      </c>
      <c r="W139">
        <f>HYPERLINK("https://klasma.github.io/Logging_0685/klagomålsmail/A 65631-2018 FSC-klagomål mail.docx", "A 65631-2018")</f>
        <v/>
      </c>
      <c r="X139">
        <f>HYPERLINK("https://klasma.github.io/Logging_0685/tillsyn/A 65631-2018 tillsynsbegäran.docx", "A 65631-2018")</f>
        <v/>
      </c>
      <c r="Y139">
        <f>HYPERLINK("https://klasma.github.io/Logging_0685/tillsynsmail/A 65631-2018 tillsynsbegäran mail.docx",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45218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HYPERLINK("https://klasma.github.io/Logging_0685/artfynd/A 71791-2018 artfynd.xlsx", "A 71791-2018")</f>
        <v/>
      </c>
      <c r="T140">
        <f>HYPERLINK("https://klasma.github.io/Logging_0685/kartor/A 71791-2018 karta.png", "A 71791-2018")</f>
        <v/>
      </c>
      <c r="V140">
        <f>HYPERLINK("https://klasma.github.io/Logging_0685/klagomål/A 71791-2018 FSC-klagomål.docx", "A 71791-2018")</f>
        <v/>
      </c>
      <c r="W140">
        <f>HYPERLINK("https://klasma.github.io/Logging_0685/klagomålsmail/A 71791-2018 FSC-klagomål mail.docx", "A 71791-2018")</f>
        <v/>
      </c>
      <c r="X140">
        <f>HYPERLINK("https://klasma.github.io/Logging_0685/tillsyn/A 71791-2018 tillsynsbegäran.docx", "A 71791-2018")</f>
        <v/>
      </c>
      <c r="Y140">
        <f>HYPERLINK("https://klasma.github.io/Logging_0685/tillsynsmail/A 71791-2018 tillsynsbegäran mail.docx",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45218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HYPERLINK("https://klasma.github.io/Logging_0665/artfynd/A 4551-2019 artfynd.xlsx", "A 4551-2019")</f>
        <v/>
      </c>
      <c r="T141">
        <f>HYPERLINK("https://klasma.github.io/Logging_0665/kartor/A 4551-2019 karta.png", "A 4551-2019")</f>
        <v/>
      </c>
      <c r="V141">
        <f>HYPERLINK("https://klasma.github.io/Logging_0665/klagomål/A 4551-2019 FSC-klagomål.docx", "A 4551-2019")</f>
        <v/>
      </c>
      <c r="W141">
        <f>HYPERLINK("https://klasma.github.io/Logging_0665/klagomålsmail/A 4551-2019 FSC-klagomål mail.docx", "A 4551-2019")</f>
        <v/>
      </c>
      <c r="X141">
        <f>HYPERLINK("https://klasma.github.io/Logging_0665/tillsyn/A 4551-2019 tillsynsbegäran.docx", "A 4551-2019")</f>
        <v/>
      </c>
      <c r="Y141">
        <f>HYPERLINK("https://klasma.github.io/Logging_0665/tillsynsmail/A 4551-2019 tillsynsbegäran mail.docx",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45218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HYPERLINK("https://klasma.github.io/Logging_0687/artfynd/A 3222-2019 artfynd.xlsx", "A 3222-2019")</f>
        <v/>
      </c>
      <c r="T142">
        <f>HYPERLINK("https://klasma.github.io/Logging_0687/kartor/A 3222-2019 karta.png", "A 3222-2019")</f>
        <v/>
      </c>
      <c r="V142">
        <f>HYPERLINK("https://klasma.github.io/Logging_0687/klagomål/A 3222-2019 FSC-klagomål.docx", "A 3222-2019")</f>
        <v/>
      </c>
      <c r="W142">
        <f>HYPERLINK("https://klasma.github.io/Logging_0687/klagomålsmail/A 3222-2019 FSC-klagomål mail.docx", "A 3222-2019")</f>
        <v/>
      </c>
      <c r="X142">
        <f>HYPERLINK("https://klasma.github.io/Logging_0687/tillsyn/A 3222-2019 tillsynsbegäran.docx", "A 3222-2019")</f>
        <v/>
      </c>
      <c r="Y142">
        <f>HYPERLINK("https://klasma.github.io/Logging_0687/tillsynsmail/A 3222-2019 tillsynsbegäran mail.docx",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45218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HYPERLINK("https://klasma.github.io/Logging_0604/artfynd/A 3856-2019 artfynd.xlsx", "A 3856-2019")</f>
        <v/>
      </c>
      <c r="T143">
        <f>HYPERLINK("https://klasma.github.io/Logging_0604/kartor/A 3856-2019 karta.png", "A 3856-2019")</f>
        <v/>
      </c>
      <c r="V143">
        <f>HYPERLINK("https://klasma.github.io/Logging_0604/klagomål/A 3856-2019 FSC-klagomål.docx", "A 3856-2019")</f>
        <v/>
      </c>
      <c r="W143">
        <f>HYPERLINK("https://klasma.github.io/Logging_0604/klagomålsmail/A 3856-2019 FSC-klagomål mail.docx", "A 3856-2019")</f>
        <v/>
      </c>
      <c r="X143">
        <f>HYPERLINK("https://klasma.github.io/Logging_0604/tillsyn/A 3856-2019 tillsynsbegäran.docx", "A 3856-2019")</f>
        <v/>
      </c>
      <c r="Y143">
        <f>HYPERLINK("https://klasma.github.io/Logging_0604/tillsynsmail/A 3856-2019 tillsynsbegäran mail.docx",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45218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HYPERLINK("https://klasma.github.io/Logging_0687/artfynd/A 6531-2019 artfynd.xlsx", "A 6531-2019")</f>
        <v/>
      </c>
      <c r="T144">
        <f>HYPERLINK("https://klasma.github.io/Logging_0687/kartor/A 6531-2019 karta.png", "A 6531-2019")</f>
        <v/>
      </c>
      <c r="V144">
        <f>HYPERLINK("https://klasma.github.io/Logging_0687/klagomål/A 6531-2019 FSC-klagomål.docx", "A 6531-2019")</f>
        <v/>
      </c>
      <c r="W144">
        <f>HYPERLINK("https://klasma.github.io/Logging_0687/klagomålsmail/A 6531-2019 FSC-klagomål mail.docx", "A 6531-2019")</f>
        <v/>
      </c>
      <c r="X144">
        <f>HYPERLINK("https://klasma.github.io/Logging_0687/tillsyn/A 6531-2019 tillsynsbegäran.docx", "A 6531-2019")</f>
        <v/>
      </c>
      <c r="Y144">
        <f>HYPERLINK("https://klasma.github.io/Logging_0687/tillsynsmail/A 6531-2019 tillsynsbegäran mail.docx",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45218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HYPERLINK("https://klasma.github.io/Logging_0642/artfynd/A 5382-2019 artfynd.xlsx", "A 5382-2019")</f>
        <v/>
      </c>
      <c r="T145">
        <f>HYPERLINK("https://klasma.github.io/Logging_0642/kartor/A 5382-2019 karta.png", "A 5382-2019")</f>
        <v/>
      </c>
      <c r="V145">
        <f>HYPERLINK("https://klasma.github.io/Logging_0642/klagomål/A 5382-2019 FSC-klagomål.docx", "A 5382-2019")</f>
        <v/>
      </c>
      <c r="W145">
        <f>HYPERLINK("https://klasma.github.io/Logging_0642/klagomålsmail/A 5382-2019 FSC-klagomål mail.docx", "A 5382-2019")</f>
        <v/>
      </c>
      <c r="X145">
        <f>HYPERLINK("https://klasma.github.io/Logging_0642/tillsyn/A 5382-2019 tillsynsbegäran.docx", "A 5382-2019")</f>
        <v/>
      </c>
      <c r="Y145">
        <f>HYPERLINK("https://klasma.github.io/Logging_0642/tillsynsmail/A 5382-2019 tillsynsbegäran mail.docx",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45218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HYPERLINK("https://klasma.github.io/Logging_0685/artfynd/A 5571-2019 artfynd.xlsx", "A 5571-2019")</f>
        <v/>
      </c>
      <c r="T146">
        <f>HYPERLINK("https://klasma.github.io/Logging_0685/kartor/A 5571-2019 karta.png", "A 5571-2019")</f>
        <v/>
      </c>
      <c r="V146">
        <f>HYPERLINK("https://klasma.github.io/Logging_0685/klagomål/A 5571-2019 FSC-klagomål.docx", "A 5571-2019")</f>
        <v/>
      </c>
      <c r="W146">
        <f>HYPERLINK("https://klasma.github.io/Logging_0685/klagomålsmail/A 5571-2019 FSC-klagomål mail.docx", "A 5571-2019")</f>
        <v/>
      </c>
      <c r="X146">
        <f>HYPERLINK("https://klasma.github.io/Logging_0685/tillsyn/A 5571-2019 tillsynsbegäran.docx", "A 5571-2019")</f>
        <v/>
      </c>
      <c r="Y146">
        <f>HYPERLINK("https://klasma.github.io/Logging_0685/tillsynsmail/A 5571-2019 tillsynsbegäran mail.docx",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45218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HYPERLINK("https://klasma.github.io/Logging_0684/artfynd/A 7961-2019 artfynd.xlsx", "A 7961-2019")</f>
        <v/>
      </c>
      <c r="T147">
        <f>HYPERLINK("https://klasma.github.io/Logging_0684/kartor/A 7961-2019 karta.png", "A 7961-2019")</f>
        <v/>
      </c>
      <c r="V147">
        <f>HYPERLINK("https://klasma.github.io/Logging_0684/klagomål/A 7961-2019 FSC-klagomål.docx", "A 7961-2019")</f>
        <v/>
      </c>
      <c r="W147">
        <f>HYPERLINK("https://klasma.github.io/Logging_0684/klagomålsmail/A 7961-2019 FSC-klagomål mail.docx", "A 7961-2019")</f>
        <v/>
      </c>
      <c r="X147">
        <f>HYPERLINK("https://klasma.github.io/Logging_0684/tillsyn/A 7961-2019 tillsynsbegäran.docx", "A 7961-2019")</f>
        <v/>
      </c>
      <c r="Y147">
        <f>HYPERLINK("https://klasma.github.io/Logging_0684/tillsynsmail/A 7961-2019 tillsynsbegäran mail.docx",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45218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HYPERLINK("https://klasma.github.io/Logging_0684/artfynd/A 7951-2019 artfynd.xlsx", "A 7951-2019")</f>
        <v/>
      </c>
      <c r="T148">
        <f>HYPERLINK("https://klasma.github.io/Logging_0684/kartor/A 7951-2019 karta.png", "A 7951-2019")</f>
        <v/>
      </c>
      <c r="V148">
        <f>HYPERLINK("https://klasma.github.io/Logging_0684/klagomål/A 7951-2019 FSC-klagomål.docx", "A 7951-2019")</f>
        <v/>
      </c>
      <c r="W148">
        <f>HYPERLINK("https://klasma.github.io/Logging_0684/klagomålsmail/A 7951-2019 FSC-klagomål mail.docx", "A 7951-2019")</f>
        <v/>
      </c>
      <c r="X148">
        <f>HYPERLINK("https://klasma.github.io/Logging_0684/tillsyn/A 7951-2019 tillsynsbegäran.docx", "A 7951-2019")</f>
        <v/>
      </c>
      <c r="Y148">
        <f>HYPERLINK("https://klasma.github.io/Logging_0684/tillsynsmail/A 7951-2019 tillsynsbegäran mail.docx",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45218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HYPERLINK("https://klasma.github.io/Logging_0686/artfynd/A 11386-2019 artfynd.xlsx", "A 11386-2019")</f>
        <v/>
      </c>
      <c r="T149">
        <f>HYPERLINK("https://klasma.github.io/Logging_0686/kartor/A 11386-2019 karta.png", "A 11386-2019")</f>
        <v/>
      </c>
      <c r="V149">
        <f>HYPERLINK("https://klasma.github.io/Logging_0686/klagomål/A 11386-2019 FSC-klagomål.docx", "A 11386-2019")</f>
        <v/>
      </c>
      <c r="W149">
        <f>HYPERLINK("https://klasma.github.io/Logging_0686/klagomålsmail/A 11386-2019 FSC-klagomål mail.docx", "A 11386-2019")</f>
        <v/>
      </c>
      <c r="X149">
        <f>HYPERLINK("https://klasma.github.io/Logging_0686/tillsyn/A 11386-2019 tillsynsbegäran.docx", "A 11386-2019")</f>
        <v/>
      </c>
      <c r="Y149">
        <f>HYPERLINK("https://klasma.github.io/Logging_0686/tillsynsmail/A 11386-2019 tillsynsbegäran mail.docx",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45218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HYPERLINK("https://klasma.github.io/Logging_0685/artfynd/A 11495-2019 artfynd.xlsx", "A 11495-2019")</f>
        <v/>
      </c>
      <c r="T150">
        <f>HYPERLINK("https://klasma.github.io/Logging_0685/kartor/A 11495-2019 karta.png", "A 11495-2019")</f>
        <v/>
      </c>
      <c r="V150">
        <f>HYPERLINK("https://klasma.github.io/Logging_0685/klagomål/A 11495-2019 FSC-klagomål.docx", "A 11495-2019")</f>
        <v/>
      </c>
      <c r="W150">
        <f>HYPERLINK("https://klasma.github.io/Logging_0685/klagomålsmail/A 11495-2019 FSC-klagomål mail.docx", "A 11495-2019")</f>
        <v/>
      </c>
      <c r="X150">
        <f>HYPERLINK("https://klasma.github.io/Logging_0685/tillsyn/A 11495-2019 tillsynsbegäran.docx", "A 11495-2019")</f>
        <v/>
      </c>
      <c r="Y150">
        <f>HYPERLINK("https://klasma.github.io/Logging_0685/tillsynsmail/A 11495-2019 tillsynsbegäran mail.docx",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45218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HYPERLINK("https://klasma.github.io/Logging_0685/artfynd/A 12981-2019 artfynd.xlsx", "A 12981-2019")</f>
        <v/>
      </c>
      <c r="T151">
        <f>HYPERLINK("https://klasma.github.io/Logging_0685/kartor/A 12981-2019 karta.png", "A 12981-2019")</f>
        <v/>
      </c>
      <c r="V151">
        <f>HYPERLINK("https://klasma.github.io/Logging_0685/klagomål/A 12981-2019 FSC-klagomål.docx", "A 12981-2019")</f>
        <v/>
      </c>
      <c r="W151">
        <f>HYPERLINK("https://klasma.github.io/Logging_0685/klagomålsmail/A 12981-2019 FSC-klagomål mail.docx", "A 12981-2019")</f>
        <v/>
      </c>
      <c r="X151">
        <f>HYPERLINK("https://klasma.github.io/Logging_0685/tillsyn/A 12981-2019 tillsynsbegäran.docx", "A 12981-2019")</f>
        <v/>
      </c>
      <c r="Y151">
        <f>HYPERLINK("https://klasma.github.io/Logging_0685/tillsynsmail/A 12981-2019 tillsynsbegäran mail.docx",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45218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HYPERLINK("https://klasma.github.io/Logging_0683/artfynd/A 20003-2019 artfynd.xlsx", "A 20003-2019")</f>
        <v/>
      </c>
      <c r="T152">
        <f>HYPERLINK("https://klasma.github.io/Logging_0683/kartor/A 20003-2019 karta.png", "A 20003-2019")</f>
        <v/>
      </c>
      <c r="V152">
        <f>HYPERLINK("https://klasma.github.io/Logging_0683/klagomål/A 20003-2019 FSC-klagomål.docx", "A 20003-2019")</f>
        <v/>
      </c>
      <c r="W152">
        <f>HYPERLINK("https://klasma.github.io/Logging_0683/klagomålsmail/A 20003-2019 FSC-klagomål mail.docx", "A 20003-2019")</f>
        <v/>
      </c>
      <c r="X152">
        <f>HYPERLINK("https://klasma.github.io/Logging_0683/tillsyn/A 20003-2019 tillsynsbegäran.docx", "A 20003-2019")</f>
        <v/>
      </c>
      <c r="Y152">
        <f>HYPERLINK("https://klasma.github.io/Logging_0683/tillsynsmail/A 20003-2019 tillsynsbegäran mail.docx",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45218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HYPERLINK("https://klasma.github.io/Logging_0685/artfynd/A 20306-2019 artfynd.xlsx", "A 20306-2019")</f>
        <v/>
      </c>
      <c r="T153">
        <f>HYPERLINK("https://klasma.github.io/Logging_0685/kartor/A 20306-2019 karta.png", "A 20306-2019")</f>
        <v/>
      </c>
      <c r="V153">
        <f>HYPERLINK("https://klasma.github.io/Logging_0685/klagomål/A 20306-2019 FSC-klagomål.docx", "A 20306-2019")</f>
        <v/>
      </c>
      <c r="W153">
        <f>HYPERLINK("https://klasma.github.io/Logging_0685/klagomålsmail/A 20306-2019 FSC-klagomål mail.docx", "A 20306-2019")</f>
        <v/>
      </c>
      <c r="X153">
        <f>HYPERLINK("https://klasma.github.io/Logging_0685/tillsyn/A 20306-2019 tillsynsbegäran.docx", "A 20306-2019")</f>
        <v/>
      </c>
      <c r="Y153">
        <f>HYPERLINK("https://klasma.github.io/Logging_0685/tillsynsmail/A 20306-2019 tillsynsbegäran mail.docx",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45218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20308-2019 artfynd.xlsx", "A 20308-2019")</f>
        <v/>
      </c>
      <c r="T154">
        <f>HYPERLINK("https://klasma.github.io/Logging_0685/kartor/A 20308-2019 karta.png", "A 20308-2019")</f>
        <v/>
      </c>
      <c r="U154">
        <f>HYPERLINK("https://klasma.github.io/Logging_0685/knärot/A 20308-2019 karta knärot.png", "A 20308-2019")</f>
        <v/>
      </c>
      <c r="V154">
        <f>HYPERLINK("https://klasma.github.io/Logging_0685/klagomål/A 20308-2019 FSC-klagomål.docx", "A 20308-2019")</f>
        <v/>
      </c>
      <c r="W154">
        <f>HYPERLINK("https://klasma.github.io/Logging_0685/klagomålsmail/A 20308-2019 FSC-klagomål mail.docx", "A 20308-2019")</f>
        <v/>
      </c>
      <c r="X154">
        <f>HYPERLINK("https://klasma.github.io/Logging_0685/tillsyn/A 20308-2019 tillsynsbegäran.docx", "A 20308-2019")</f>
        <v/>
      </c>
      <c r="Y154">
        <f>HYPERLINK("https://klasma.github.io/Logging_0685/tillsynsmail/A 20308-2019 tillsynsbegäran mail.docx",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45218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HYPERLINK("https://klasma.github.io/Logging_0687/artfynd/A 22477-2019 artfynd.xlsx", "A 22477-2019")</f>
        <v/>
      </c>
      <c r="T155">
        <f>HYPERLINK("https://klasma.github.io/Logging_0687/kartor/A 22477-2019 karta.png", "A 22477-2019")</f>
        <v/>
      </c>
      <c r="V155">
        <f>HYPERLINK("https://klasma.github.io/Logging_0687/klagomål/A 22477-2019 FSC-klagomål.docx", "A 22477-2019")</f>
        <v/>
      </c>
      <c r="W155">
        <f>HYPERLINK("https://klasma.github.io/Logging_0687/klagomålsmail/A 22477-2019 FSC-klagomål mail.docx", "A 22477-2019")</f>
        <v/>
      </c>
      <c r="X155">
        <f>HYPERLINK("https://klasma.github.io/Logging_0687/tillsyn/A 22477-2019 tillsynsbegäran.docx", "A 22477-2019")</f>
        <v/>
      </c>
      <c r="Y155">
        <f>HYPERLINK("https://klasma.github.io/Logging_0687/tillsynsmail/A 22477-2019 tillsynsbegäran mail.docx",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45218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HYPERLINK("https://klasma.github.io/Logging_0685/artfynd/A 23988-2019 artfynd.xlsx", "A 23988-2019")</f>
        <v/>
      </c>
      <c r="T156">
        <f>HYPERLINK("https://klasma.github.io/Logging_0685/kartor/A 23988-2019 karta.png", "A 23988-2019")</f>
        <v/>
      </c>
      <c r="V156">
        <f>HYPERLINK("https://klasma.github.io/Logging_0685/klagomål/A 23988-2019 FSC-klagomål.docx", "A 23988-2019")</f>
        <v/>
      </c>
      <c r="W156">
        <f>HYPERLINK("https://klasma.github.io/Logging_0685/klagomålsmail/A 23988-2019 FSC-klagomål mail.docx", "A 23988-2019")</f>
        <v/>
      </c>
      <c r="X156">
        <f>HYPERLINK("https://klasma.github.io/Logging_0685/tillsyn/A 23988-2019 tillsynsbegäran.docx", "A 23988-2019")</f>
        <v/>
      </c>
      <c r="Y156">
        <f>HYPERLINK("https://klasma.github.io/Logging_0685/tillsynsmail/A 23988-2019 tillsynsbegäran mail.docx",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45218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25880-2019 artfynd.xlsx", "A 25880-2019")</f>
        <v/>
      </c>
      <c r="T157">
        <f>HYPERLINK("https://klasma.github.io/Logging_0685/kartor/A 25880-2019 karta.png", "A 25880-2019")</f>
        <v/>
      </c>
      <c r="U157">
        <f>HYPERLINK("https://klasma.github.io/Logging_0685/knärot/A 25880-2019 karta knärot.png", "A 25880-2019")</f>
        <v/>
      </c>
      <c r="V157">
        <f>HYPERLINK("https://klasma.github.io/Logging_0685/klagomål/A 25880-2019 FSC-klagomål.docx", "A 25880-2019")</f>
        <v/>
      </c>
      <c r="W157">
        <f>HYPERLINK("https://klasma.github.io/Logging_0685/klagomålsmail/A 25880-2019 FSC-klagomål mail.docx", "A 25880-2019")</f>
        <v/>
      </c>
      <c r="X157">
        <f>HYPERLINK("https://klasma.github.io/Logging_0685/tillsyn/A 25880-2019 tillsynsbegäran.docx", "A 25880-2019")</f>
        <v/>
      </c>
      <c r="Y157">
        <f>HYPERLINK("https://klasma.github.io/Logging_0685/tillsynsmail/A 25880-2019 tillsynsbegäran mail.docx",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45218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HYPERLINK("https://klasma.github.io/Logging_0682/artfynd/A 25827-2019 artfynd.xlsx", "A 25827-2019")</f>
        <v/>
      </c>
      <c r="T158">
        <f>HYPERLINK("https://klasma.github.io/Logging_0682/kartor/A 25827-2019 karta.png", "A 25827-2019")</f>
        <v/>
      </c>
      <c r="V158">
        <f>HYPERLINK("https://klasma.github.io/Logging_0682/klagomål/A 25827-2019 FSC-klagomål.docx", "A 25827-2019")</f>
        <v/>
      </c>
      <c r="W158">
        <f>HYPERLINK("https://klasma.github.io/Logging_0682/klagomålsmail/A 25827-2019 FSC-klagomål mail.docx", "A 25827-2019")</f>
        <v/>
      </c>
      <c r="X158">
        <f>HYPERLINK("https://klasma.github.io/Logging_0682/tillsyn/A 25827-2019 tillsynsbegäran.docx", "A 25827-2019")</f>
        <v/>
      </c>
      <c r="Y158">
        <f>HYPERLINK("https://klasma.github.io/Logging_0682/tillsynsmail/A 25827-2019 tillsynsbegäran mail.docx",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45218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HYPERLINK("https://klasma.github.io/Logging_0680/artfynd/A 26905-2019 artfynd.xlsx", "A 26905-2019")</f>
        <v/>
      </c>
      <c r="T159">
        <f>HYPERLINK("https://klasma.github.io/Logging_0680/kartor/A 26905-2019 karta.png", "A 26905-2019")</f>
        <v/>
      </c>
      <c r="V159">
        <f>HYPERLINK("https://klasma.github.io/Logging_0680/klagomål/A 26905-2019 FSC-klagomål.docx", "A 26905-2019")</f>
        <v/>
      </c>
      <c r="W159">
        <f>HYPERLINK("https://klasma.github.io/Logging_0680/klagomålsmail/A 26905-2019 FSC-klagomål mail.docx", "A 26905-2019")</f>
        <v/>
      </c>
      <c r="X159">
        <f>HYPERLINK("https://klasma.github.io/Logging_0680/tillsyn/A 26905-2019 tillsynsbegäran.docx", "A 26905-2019")</f>
        <v/>
      </c>
      <c r="Y159">
        <f>HYPERLINK("https://klasma.github.io/Logging_0680/tillsynsmail/A 26905-2019 tillsynsbegäran mail.docx",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45218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HYPERLINK("https://klasma.github.io/Logging_0687/artfynd/A 26629-2019 artfynd.xlsx", "A 26629-2019")</f>
        <v/>
      </c>
      <c r="T160">
        <f>HYPERLINK("https://klasma.github.io/Logging_0687/kartor/A 26629-2019 karta.png", "A 26629-2019")</f>
        <v/>
      </c>
      <c r="V160">
        <f>HYPERLINK("https://klasma.github.io/Logging_0687/klagomål/A 26629-2019 FSC-klagomål.docx", "A 26629-2019")</f>
        <v/>
      </c>
      <c r="W160">
        <f>HYPERLINK("https://klasma.github.io/Logging_0687/klagomålsmail/A 26629-2019 FSC-klagomål mail.docx", "A 26629-2019")</f>
        <v/>
      </c>
      <c r="X160">
        <f>HYPERLINK("https://klasma.github.io/Logging_0687/tillsyn/A 26629-2019 tillsynsbegäran.docx", "A 26629-2019")</f>
        <v/>
      </c>
      <c r="Y160">
        <f>HYPERLINK("https://klasma.github.io/Logging_0687/tillsynsmail/A 26629-2019 tillsynsbegäran mail.docx",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45218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HYPERLINK("https://klasma.github.io/Logging_0604/artfynd/A 26583-2019 artfynd.xlsx", "A 26583-2019")</f>
        <v/>
      </c>
      <c r="T161">
        <f>HYPERLINK("https://klasma.github.io/Logging_0604/kartor/A 26583-2019 karta.png", "A 26583-2019")</f>
        <v/>
      </c>
      <c r="V161">
        <f>HYPERLINK("https://klasma.github.io/Logging_0604/klagomål/A 26583-2019 FSC-klagomål.docx", "A 26583-2019")</f>
        <v/>
      </c>
      <c r="W161">
        <f>HYPERLINK("https://klasma.github.io/Logging_0604/klagomålsmail/A 26583-2019 FSC-klagomål mail.docx", "A 26583-2019")</f>
        <v/>
      </c>
      <c r="X161">
        <f>HYPERLINK("https://klasma.github.io/Logging_0604/tillsyn/A 26583-2019 tillsynsbegäran.docx", "A 26583-2019")</f>
        <v/>
      </c>
      <c r="Y161">
        <f>HYPERLINK("https://klasma.github.io/Logging_0604/tillsynsmail/A 26583-2019 tillsynsbegäran mail.docx",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45218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28694-2019 artfynd.xlsx", "A 28694-2019")</f>
        <v/>
      </c>
      <c r="T162">
        <f>HYPERLINK("https://klasma.github.io/Logging_0680/kartor/A 28694-2019 karta.png", "A 28694-2019")</f>
        <v/>
      </c>
      <c r="U162">
        <f>HYPERLINK("https://klasma.github.io/Logging_0680/knärot/A 28694-2019 karta knärot.png", "A 28694-2019")</f>
        <v/>
      </c>
      <c r="V162">
        <f>HYPERLINK("https://klasma.github.io/Logging_0680/klagomål/A 28694-2019 FSC-klagomål.docx", "A 28694-2019")</f>
        <v/>
      </c>
      <c r="W162">
        <f>HYPERLINK("https://klasma.github.io/Logging_0680/klagomålsmail/A 28694-2019 FSC-klagomål mail.docx", "A 28694-2019")</f>
        <v/>
      </c>
      <c r="X162">
        <f>HYPERLINK("https://klasma.github.io/Logging_0680/tillsyn/A 28694-2019 tillsynsbegäran.docx", "A 28694-2019")</f>
        <v/>
      </c>
      <c r="Y162">
        <f>HYPERLINK("https://klasma.github.io/Logging_0680/tillsynsmail/A 28694-2019 tillsynsbegäran mail.docx",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45218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HYPERLINK("https://klasma.github.io/Logging_0680/artfynd/A 28682-2019 artfynd.xlsx", "A 28682-2019")</f>
        <v/>
      </c>
      <c r="T163">
        <f>HYPERLINK("https://klasma.github.io/Logging_0680/kartor/A 28682-2019 karta.png", "A 28682-2019")</f>
        <v/>
      </c>
      <c r="V163">
        <f>HYPERLINK("https://klasma.github.io/Logging_0680/klagomål/A 28682-2019 FSC-klagomål.docx", "A 28682-2019")</f>
        <v/>
      </c>
      <c r="W163">
        <f>HYPERLINK("https://klasma.github.io/Logging_0680/klagomålsmail/A 28682-2019 FSC-klagomål mail.docx", "A 28682-2019")</f>
        <v/>
      </c>
      <c r="X163">
        <f>HYPERLINK("https://klasma.github.io/Logging_0680/tillsyn/A 28682-2019 tillsynsbegäran.docx", "A 28682-2019")</f>
        <v/>
      </c>
      <c r="Y163">
        <f>HYPERLINK("https://klasma.github.io/Logging_0680/tillsynsmail/A 28682-2019 tillsynsbegäran mail.docx",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45218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HYPERLINK("https://klasma.github.io/Logging_0685/artfynd/A 29578-2019 artfynd.xlsx", "A 29578-2019")</f>
        <v/>
      </c>
      <c r="T164">
        <f>HYPERLINK("https://klasma.github.io/Logging_0685/kartor/A 29578-2019 karta.png", "A 29578-2019")</f>
        <v/>
      </c>
      <c r="U164">
        <f>HYPERLINK("https://klasma.github.io/Logging_0685/knärot/A 29578-2019 karta knärot.png", "A 29578-2019")</f>
        <v/>
      </c>
      <c r="V164">
        <f>HYPERLINK("https://klasma.github.io/Logging_0685/klagomål/A 29578-2019 FSC-klagomål.docx", "A 29578-2019")</f>
        <v/>
      </c>
      <c r="W164">
        <f>HYPERLINK("https://klasma.github.io/Logging_0685/klagomålsmail/A 29578-2019 FSC-klagomål mail.docx", "A 29578-2019")</f>
        <v/>
      </c>
      <c r="X164">
        <f>HYPERLINK("https://klasma.github.io/Logging_0685/tillsyn/A 29578-2019 tillsynsbegäran.docx", "A 29578-2019")</f>
        <v/>
      </c>
      <c r="Y164">
        <f>HYPERLINK("https://klasma.github.io/Logging_0685/tillsynsmail/A 29578-2019 tillsynsbegäran mail.docx",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45218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HYPERLINK("https://klasma.github.io/Logging_0687/artfynd/A 29990-2019 artfynd.xlsx", "A 29990-2019")</f>
        <v/>
      </c>
      <c r="T165">
        <f>HYPERLINK("https://klasma.github.io/Logging_0687/kartor/A 29990-2019 karta.png", "A 29990-2019")</f>
        <v/>
      </c>
      <c r="V165">
        <f>HYPERLINK("https://klasma.github.io/Logging_0687/klagomål/A 29990-2019 FSC-klagomål.docx", "A 29990-2019")</f>
        <v/>
      </c>
      <c r="W165">
        <f>HYPERLINK("https://klasma.github.io/Logging_0687/klagomålsmail/A 29990-2019 FSC-klagomål mail.docx", "A 29990-2019")</f>
        <v/>
      </c>
      <c r="X165">
        <f>HYPERLINK("https://klasma.github.io/Logging_0687/tillsyn/A 29990-2019 tillsynsbegäran.docx", "A 29990-2019")</f>
        <v/>
      </c>
      <c r="Y165">
        <f>HYPERLINK("https://klasma.github.io/Logging_0687/tillsynsmail/A 29990-2019 tillsynsbegäran mail.docx",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45218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HYPERLINK("https://klasma.github.io/Logging_0685/artfynd/A 30971-2019 artfynd.xlsx", "A 30971-2019")</f>
        <v/>
      </c>
      <c r="T166">
        <f>HYPERLINK("https://klasma.github.io/Logging_0685/kartor/A 30971-2019 karta.png", "A 30971-2019")</f>
        <v/>
      </c>
      <c r="V166">
        <f>HYPERLINK("https://klasma.github.io/Logging_0685/klagomål/A 30971-2019 FSC-klagomål.docx", "A 30971-2019")</f>
        <v/>
      </c>
      <c r="W166">
        <f>HYPERLINK("https://klasma.github.io/Logging_0685/klagomålsmail/A 30971-2019 FSC-klagomål mail.docx", "A 30971-2019")</f>
        <v/>
      </c>
      <c r="X166">
        <f>HYPERLINK("https://klasma.github.io/Logging_0685/tillsyn/A 30971-2019 tillsynsbegäran.docx", "A 30971-2019")</f>
        <v/>
      </c>
      <c r="Y166">
        <f>HYPERLINK("https://klasma.github.io/Logging_0685/tillsynsmail/A 30971-2019 tillsynsbegäran mail.docx",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45218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HYPERLINK("https://klasma.github.io/Logging_0642/artfynd/A 34059-2019 artfynd.xlsx", "A 34059-2019")</f>
        <v/>
      </c>
      <c r="T167">
        <f>HYPERLINK("https://klasma.github.io/Logging_0642/kartor/A 34059-2019 karta.png", "A 34059-2019")</f>
        <v/>
      </c>
      <c r="V167">
        <f>HYPERLINK("https://klasma.github.io/Logging_0642/klagomål/A 34059-2019 FSC-klagomål.docx", "A 34059-2019")</f>
        <v/>
      </c>
      <c r="W167">
        <f>HYPERLINK("https://klasma.github.io/Logging_0642/klagomålsmail/A 34059-2019 FSC-klagomål mail.docx", "A 34059-2019")</f>
        <v/>
      </c>
      <c r="X167">
        <f>HYPERLINK("https://klasma.github.io/Logging_0642/tillsyn/A 34059-2019 tillsynsbegäran.docx", "A 34059-2019")</f>
        <v/>
      </c>
      <c r="Y167">
        <f>HYPERLINK("https://klasma.github.io/Logging_0642/tillsynsmail/A 34059-2019 tillsynsbegäran mail.docx",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45218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HYPERLINK("https://klasma.github.io/Logging_0680/artfynd/A 35825-2019 artfynd.xlsx", "A 35825-2019")</f>
        <v/>
      </c>
      <c r="T168">
        <f>HYPERLINK("https://klasma.github.io/Logging_0680/kartor/A 35825-2019 karta.png", "A 35825-2019")</f>
        <v/>
      </c>
      <c r="U168">
        <f>HYPERLINK("https://klasma.github.io/Logging_0680/knärot/A 35825-2019 karta knärot.png", "A 35825-2019")</f>
        <v/>
      </c>
      <c r="V168">
        <f>HYPERLINK("https://klasma.github.io/Logging_0680/klagomål/A 35825-2019 FSC-klagomål.docx", "A 35825-2019")</f>
        <v/>
      </c>
      <c r="W168">
        <f>HYPERLINK("https://klasma.github.io/Logging_0680/klagomålsmail/A 35825-2019 FSC-klagomål mail.docx", "A 35825-2019")</f>
        <v/>
      </c>
      <c r="X168">
        <f>HYPERLINK("https://klasma.github.io/Logging_0680/tillsyn/A 35825-2019 tillsynsbegäran.docx", "A 35825-2019")</f>
        <v/>
      </c>
      <c r="Y168">
        <f>HYPERLINK("https://klasma.github.io/Logging_0680/tillsynsmail/A 35825-2019 tillsynsbegäran mail.docx",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45218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HYPERLINK("https://klasma.github.io/Logging_0684/artfynd/A 36920-2019 artfynd.xlsx", "A 36920-2019")</f>
        <v/>
      </c>
      <c r="T169">
        <f>HYPERLINK("https://klasma.github.io/Logging_0684/kartor/A 36920-2019 karta.png", "A 36920-2019")</f>
        <v/>
      </c>
      <c r="V169">
        <f>HYPERLINK("https://klasma.github.io/Logging_0684/klagomål/A 36920-2019 FSC-klagomål.docx", "A 36920-2019")</f>
        <v/>
      </c>
      <c r="W169">
        <f>HYPERLINK("https://klasma.github.io/Logging_0684/klagomålsmail/A 36920-2019 FSC-klagomål mail.docx", "A 36920-2019")</f>
        <v/>
      </c>
      <c r="X169">
        <f>HYPERLINK("https://klasma.github.io/Logging_0684/tillsyn/A 36920-2019 tillsynsbegäran.docx", "A 36920-2019")</f>
        <v/>
      </c>
      <c r="Y169">
        <f>HYPERLINK("https://klasma.github.io/Logging_0684/tillsynsmail/A 36920-2019 tillsynsbegäran mail.docx",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45218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HYPERLINK("https://klasma.github.io/Logging_0686/artfynd/A 38365-2019 artfynd.xlsx", "A 38365-2019")</f>
        <v/>
      </c>
      <c r="T170">
        <f>HYPERLINK("https://klasma.github.io/Logging_0686/kartor/A 38365-2019 karta.png", "A 38365-2019")</f>
        <v/>
      </c>
      <c r="U170">
        <f>HYPERLINK("https://klasma.github.io/Logging_0686/knärot/A 38365-2019 karta knärot.png", "A 38365-2019")</f>
        <v/>
      </c>
      <c r="V170">
        <f>HYPERLINK("https://klasma.github.io/Logging_0686/klagomål/A 38365-2019 FSC-klagomål.docx", "A 38365-2019")</f>
        <v/>
      </c>
      <c r="W170">
        <f>HYPERLINK("https://klasma.github.io/Logging_0686/klagomålsmail/A 38365-2019 FSC-klagomål mail.docx", "A 38365-2019")</f>
        <v/>
      </c>
      <c r="X170">
        <f>HYPERLINK("https://klasma.github.io/Logging_0686/tillsyn/A 38365-2019 tillsynsbegäran.docx", "A 38365-2019")</f>
        <v/>
      </c>
      <c r="Y170">
        <f>HYPERLINK("https://klasma.github.io/Logging_0686/tillsynsmail/A 38365-2019 tillsynsbegäran mail.docx",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45218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HYPERLINK("https://klasma.github.io/Logging_0687/artfynd/A 40949-2019 artfynd.xlsx", "A 40949-2019")</f>
        <v/>
      </c>
      <c r="T171">
        <f>HYPERLINK("https://klasma.github.io/Logging_0687/kartor/A 40949-2019 karta.png", "A 40949-2019")</f>
        <v/>
      </c>
      <c r="U171">
        <f>HYPERLINK("https://klasma.github.io/Logging_0687/knärot/A 40949-2019 karta knärot.png", "A 40949-2019")</f>
        <v/>
      </c>
      <c r="V171">
        <f>HYPERLINK("https://klasma.github.io/Logging_0687/klagomål/A 40949-2019 FSC-klagomål.docx", "A 40949-2019")</f>
        <v/>
      </c>
      <c r="W171">
        <f>HYPERLINK("https://klasma.github.io/Logging_0687/klagomålsmail/A 40949-2019 FSC-klagomål mail.docx", "A 40949-2019")</f>
        <v/>
      </c>
      <c r="X171">
        <f>HYPERLINK("https://klasma.github.io/Logging_0687/tillsyn/A 40949-2019 tillsynsbegäran.docx", "A 40949-2019")</f>
        <v/>
      </c>
      <c r="Y171">
        <f>HYPERLINK("https://klasma.github.io/Logging_0687/tillsynsmail/A 40949-2019 tillsynsbegäran mail.docx",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45218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HYPERLINK("https://klasma.github.io/Logging_0665/artfynd/A 41226-2019 artfynd.xlsx", "A 41226-2019")</f>
        <v/>
      </c>
      <c r="T172">
        <f>HYPERLINK("https://klasma.github.io/Logging_0665/kartor/A 41226-2019 karta.png", "A 41226-2019")</f>
        <v/>
      </c>
      <c r="V172">
        <f>HYPERLINK("https://klasma.github.io/Logging_0665/klagomål/A 41226-2019 FSC-klagomål.docx", "A 41226-2019")</f>
        <v/>
      </c>
      <c r="W172">
        <f>HYPERLINK("https://klasma.github.io/Logging_0665/klagomålsmail/A 41226-2019 FSC-klagomål mail.docx", "A 41226-2019")</f>
        <v/>
      </c>
      <c r="X172">
        <f>HYPERLINK("https://klasma.github.io/Logging_0665/tillsyn/A 41226-2019 tillsynsbegäran.docx", "A 41226-2019")</f>
        <v/>
      </c>
      <c r="Y172">
        <f>HYPERLINK("https://klasma.github.io/Logging_0665/tillsynsmail/A 41226-2019 tillsynsbegäran mail.docx",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45218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HYPERLINK("https://klasma.github.io/Logging_0665/artfynd/A 42132-2019 artfynd.xlsx", "A 42132-2019")</f>
        <v/>
      </c>
      <c r="T173">
        <f>HYPERLINK("https://klasma.github.io/Logging_0665/kartor/A 42132-2019 karta.png", "A 42132-2019")</f>
        <v/>
      </c>
      <c r="V173">
        <f>HYPERLINK("https://klasma.github.io/Logging_0665/klagomål/A 42132-2019 FSC-klagomål.docx", "A 42132-2019")</f>
        <v/>
      </c>
      <c r="W173">
        <f>HYPERLINK("https://klasma.github.io/Logging_0665/klagomålsmail/A 42132-2019 FSC-klagomål mail.docx", "A 42132-2019")</f>
        <v/>
      </c>
      <c r="X173">
        <f>HYPERLINK("https://klasma.github.io/Logging_0665/tillsyn/A 42132-2019 tillsynsbegäran.docx", "A 42132-2019")</f>
        <v/>
      </c>
      <c r="Y173">
        <f>HYPERLINK("https://klasma.github.io/Logging_0665/tillsynsmail/A 42132-2019 tillsynsbegäran mail.docx",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45218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HYPERLINK("https://klasma.github.io/Logging_0685/artfynd/A 45093-2019 artfynd.xlsx", "A 45093-2019")</f>
        <v/>
      </c>
      <c r="T174">
        <f>HYPERLINK("https://klasma.github.io/Logging_0685/kartor/A 45093-2019 karta.png", "A 45093-2019")</f>
        <v/>
      </c>
      <c r="V174">
        <f>HYPERLINK("https://klasma.github.io/Logging_0685/klagomål/A 45093-2019 FSC-klagomål.docx", "A 45093-2019")</f>
        <v/>
      </c>
      <c r="W174">
        <f>HYPERLINK("https://klasma.github.io/Logging_0685/klagomålsmail/A 45093-2019 FSC-klagomål mail.docx", "A 45093-2019")</f>
        <v/>
      </c>
      <c r="X174">
        <f>HYPERLINK("https://klasma.github.io/Logging_0685/tillsyn/A 45093-2019 tillsynsbegäran.docx", "A 45093-2019")</f>
        <v/>
      </c>
      <c r="Y174">
        <f>HYPERLINK("https://klasma.github.io/Logging_0685/tillsynsmail/A 45093-2019 tillsynsbegäran mail.docx",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45218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HYPERLINK("https://klasma.github.io/Logging_0685/artfynd/A 46208-2019 artfynd.xlsx", "A 46208-2019")</f>
        <v/>
      </c>
      <c r="T175">
        <f>HYPERLINK("https://klasma.github.io/Logging_0685/kartor/A 46208-2019 karta.png", "A 46208-2019")</f>
        <v/>
      </c>
      <c r="V175">
        <f>HYPERLINK("https://klasma.github.io/Logging_0685/klagomål/A 46208-2019 FSC-klagomål.docx", "A 46208-2019")</f>
        <v/>
      </c>
      <c r="W175">
        <f>HYPERLINK("https://klasma.github.io/Logging_0685/klagomålsmail/A 46208-2019 FSC-klagomål mail.docx", "A 46208-2019")</f>
        <v/>
      </c>
      <c r="X175">
        <f>HYPERLINK("https://klasma.github.io/Logging_0685/tillsyn/A 46208-2019 tillsynsbegäran.docx", "A 46208-2019")</f>
        <v/>
      </c>
      <c r="Y175">
        <f>HYPERLINK("https://klasma.github.io/Logging_0685/tillsynsmail/A 46208-2019 tillsynsbegäran mail.docx",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45218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HYPERLINK("https://klasma.github.io/Logging_0685/artfynd/A 47251-2019 artfynd.xlsx", "A 47251-2019")</f>
        <v/>
      </c>
      <c r="T176">
        <f>HYPERLINK("https://klasma.github.io/Logging_0685/kartor/A 47251-2019 karta.png", "A 47251-2019")</f>
        <v/>
      </c>
      <c r="U176">
        <f>HYPERLINK("https://klasma.github.io/Logging_0685/knärot/A 47251-2019 karta knärot.png", "A 47251-2019")</f>
        <v/>
      </c>
      <c r="V176">
        <f>HYPERLINK("https://klasma.github.io/Logging_0685/klagomål/A 47251-2019 FSC-klagomål.docx", "A 47251-2019")</f>
        <v/>
      </c>
      <c r="W176">
        <f>HYPERLINK("https://klasma.github.io/Logging_0685/klagomålsmail/A 47251-2019 FSC-klagomål mail.docx", "A 47251-2019")</f>
        <v/>
      </c>
      <c r="X176">
        <f>HYPERLINK("https://klasma.github.io/Logging_0685/tillsyn/A 47251-2019 tillsynsbegäran.docx", "A 47251-2019")</f>
        <v/>
      </c>
      <c r="Y176">
        <f>HYPERLINK("https://klasma.github.io/Logging_0685/tillsynsmail/A 47251-2019 tillsynsbegäran mail.docx",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45218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HYPERLINK("https://klasma.github.io/Logging_0680/artfynd/A 48689-2019 artfynd.xlsx", "A 48689-2019")</f>
        <v/>
      </c>
      <c r="T177">
        <f>HYPERLINK("https://klasma.github.io/Logging_0680/kartor/A 48689-2019 karta.png", "A 48689-2019")</f>
        <v/>
      </c>
      <c r="V177">
        <f>HYPERLINK("https://klasma.github.io/Logging_0680/klagomål/A 48689-2019 FSC-klagomål.docx", "A 48689-2019")</f>
        <v/>
      </c>
      <c r="W177">
        <f>HYPERLINK("https://klasma.github.io/Logging_0680/klagomålsmail/A 48689-2019 FSC-klagomål mail.docx", "A 48689-2019")</f>
        <v/>
      </c>
      <c r="X177">
        <f>HYPERLINK("https://klasma.github.io/Logging_0680/tillsyn/A 48689-2019 tillsynsbegäran.docx", "A 48689-2019")</f>
        <v/>
      </c>
      <c r="Y177">
        <f>HYPERLINK("https://klasma.github.io/Logging_0680/tillsynsmail/A 48689-2019 tillsynsbegäran mail.docx",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45218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HYPERLINK("https://klasma.github.io/Logging_0685/artfynd/A 53433-2019 artfynd.xlsx", "A 53433-2019")</f>
        <v/>
      </c>
      <c r="T178">
        <f>HYPERLINK("https://klasma.github.io/Logging_0685/kartor/A 53433-2019 karta.png", "A 53433-2019")</f>
        <v/>
      </c>
      <c r="V178">
        <f>HYPERLINK("https://klasma.github.io/Logging_0685/klagomål/A 53433-2019 FSC-klagomål.docx", "A 53433-2019")</f>
        <v/>
      </c>
      <c r="W178">
        <f>HYPERLINK("https://klasma.github.io/Logging_0685/klagomålsmail/A 53433-2019 FSC-klagomål mail.docx", "A 53433-2019")</f>
        <v/>
      </c>
      <c r="X178">
        <f>HYPERLINK("https://klasma.github.io/Logging_0685/tillsyn/A 53433-2019 tillsynsbegäran.docx", "A 53433-2019")</f>
        <v/>
      </c>
      <c r="Y178">
        <f>HYPERLINK("https://klasma.github.io/Logging_0685/tillsynsmail/A 53433-2019 tillsynsbegäran mail.docx",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45218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HYPERLINK("https://klasma.github.io/Logging_0687/artfynd/A 54655-2019 artfynd.xlsx", "A 54655-2019")</f>
        <v/>
      </c>
      <c r="T179">
        <f>HYPERLINK("https://klasma.github.io/Logging_0687/kartor/A 54655-2019 karta.png", "A 54655-2019")</f>
        <v/>
      </c>
      <c r="V179">
        <f>HYPERLINK("https://klasma.github.io/Logging_0687/klagomål/A 54655-2019 FSC-klagomål.docx", "A 54655-2019")</f>
        <v/>
      </c>
      <c r="W179">
        <f>HYPERLINK("https://klasma.github.io/Logging_0687/klagomålsmail/A 54655-2019 FSC-klagomål mail.docx", "A 54655-2019")</f>
        <v/>
      </c>
      <c r="X179">
        <f>HYPERLINK("https://klasma.github.io/Logging_0687/tillsyn/A 54655-2019 tillsynsbegäran.docx", "A 54655-2019")</f>
        <v/>
      </c>
      <c r="Y179">
        <f>HYPERLINK("https://klasma.github.io/Logging_0687/tillsynsmail/A 54655-2019 tillsynsbegäran mail.docx",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45218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HYPERLINK("https://klasma.github.io/Logging_0665/artfynd/A 56126-2019 artfynd.xlsx", "A 56126-2019")</f>
        <v/>
      </c>
      <c r="T180">
        <f>HYPERLINK("https://klasma.github.io/Logging_0665/kartor/A 56126-2019 karta.png", "A 56126-2019")</f>
        <v/>
      </c>
      <c r="U180">
        <f>HYPERLINK("https://klasma.github.io/Logging_0665/knärot/A 56126-2019 karta knärot.png", "A 56126-2019")</f>
        <v/>
      </c>
      <c r="V180">
        <f>HYPERLINK("https://klasma.github.io/Logging_0665/klagomål/A 56126-2019 FSC-klagomål.docx", "A 56126-2019")</f>
        <v/>
      </c>
      <c r="W180">
        <f>HYPERLINK("https://klasma.github.io/Logging_0665/klagomålsmail/A 56126-2019 FSC-klagomål mail.docx", "A 56126-2019")</f>
        <v/>
      </c>
      <c r="X180">
        <f>HYPERLINK("https://klasma.github.io/Logging_0665/tillsyn/A 56126-2019 tillsynsbegäran.docx", "A 56126-2019")</f>
        <v/>
      </c>
      <c r="Y180">
        <f>HYPERLINK("https://klasma.github.io/Logging_0665/tillsynsmail/A 56126-2019 tillsynsbegäran mail.docx",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45218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HYPERLINK("https://klasma.github.io/Logging_0687/artfynd/A 62740-2019 artfynd.xlsx", "A 62740-2019")</f>
        <v/>
      </c>
      <c r="T181">
        <f>HYPERLINK("https://klasma.github.io/Logging_0687/kartor/A 62740-2019 karta.png", "A 62740-2019")</f>
        <v/>
      </c>
      <c r="V181">
        <f>HYPERLINK("https://klasma.github.io/Logging_0687/klagomål/A 62740-2019 FSC-klagomål.docx", "A 62740-2019")</f>
        <v/>
      </c>
      <c r="W181">
        <f>HYPERLINK("https://klasma.github.io/Logging_0687/klagomålsmail/A 62740-2019 FSC-klagomål mail.docx", "A 62740-2019")</f>
        <v/>
      </c>
      <c r="X181">
        <f>HYPERLINK("https://klasma.github.io/Logging_0687/tillsyn/A 62740-2019 tillsynsbegäran.docx", "A 62740-2019")</f>
        <v/>
      </c>
      <c r="Y181">
        <f>HYPERLINK("https://klasma.github.io/Logging_0687/tillsynsmail/A 62740-2019 tillsynsbegäran mail.docx",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45218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HYPERLINK("https://klasma.github.io/Logging_0687/artfynd/A 67740-2019 artfynd.xlsx", "A 67740-2019")</f>
        <v/>
      </c>
      <c r="T182">
        <f>HYPERLINK("https://klasma.github.io/Logging_0687/kartor/A 67740-2019 karta.png", "A 67740-2019")</f>
        <v/>
      </c>
      <c r="V182">
        <f>HYPERLINK("https://klasma.github.io/Logging_0687/klagomål/A 67740-2019 FSC-klagomål.docx", "A 67740-2019")</f>
        <v/>
      </c>
      <c r="W182">
        <f>HYPERLINK("https://klasma.github.io/Logging_0687/klagomålsmail/A 67740-2019 FSC-klagomål mail.docx", "A 67740-2019")</f>
        <v/>
      </c>
      <c r="X182">
        <f>HYPERLINK("https://klasma.github.io/Logging_0687/tillsyn/A 67740-2019 tillsynsbegäran.docx", "A 67740-2019")</f>
        <v/>
      </c>
      <c r="Y182">
        <f>HYPERLINK("https://klasma.github.io/Logging_0687/tillsynsmail/A 67740-2019 tillsynsbegäran mail.docx",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45218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HYPERLINK("https://klasma.github.io/Logging_0687/artfynd/A 67742-2019 artfynd.xlsx", "A 67742-2019")</f>
        <v/>
      </c>
      <c r="T183">
        <f>HYPERLINK("https://klasma.github.io/Logging_0687/kartor/A 67742-2019 karta.png", "A 67742-2019")</f>
        <v/>
      </c>
      <c r="V183">
        <f>HYPERLINK("https://klasma.github.io/Logging_0687/klagomål/A 67742-2019 FSC-klagomål.docx", "A 67742-2019")</f>
        <v/>
      </c>
      <c r="W183">
        <f>HYPERLINK("https://klasma.github.io/Logging_0687/klagomålsmail/A 67742-2019 FSC-klagomål mail.docx", "A 67742-2019")</f>
        <v/>
      </c>
      <c r="X183">
        <f>HYPERLINK("https://klasma.github.io/Logging_0687/tillsyn/A 67742-2019 tillsynsbegäran.docx", "A 67742-2019")</f>
        <v/>
      </c>
      <c r="Y183">
        <f>HYPERLINK("https://klasma.github.io/Logging_0687/tillsynsmail/A 67742-2019 tillsynsbegäran mail.docx",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45218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HYPERLINK("https://klasma.github.io/Logging_0685/artfynd/A 67950-2019 artfynd.xlsx", "A 67950-2019")</f>
        <v/>
      </c>
      <c r="T184">
        <f>HYPERLINK("https://klasma.github.io/Logging_0685/kartor/A 67950-2019 karta.png", "A 67950-2019")</f>
        <v/>
      </c>
      <c r="U184">
        <f>HYPERLINK("https://klasma.github.io/Logging_0685/knärot/A 67950-2019 karta knärot.png", "A 67950-2019")</f>
        <v/>
      </c>
      <c r="V184">
        <f>HYPERLINK("https://klasma.github.io/Logging_0685/klagomål/A 67950-2019 FSC-klagomål.docx", "A 67950-2019")</f>
        <v/>
      </c>
      <c r="W184">
        <f>HYPERLINK("https://klasma.github.io/Logging_0685/klagomålsmail/A 67950-2019 FSC-klagomål mail.docx", "A 67950-2019")</f>
        <v/>
      </c>
      <c r="X184">
        <f>HYPERLINK("https://klasma.github.io/Logging_0685/tillsyn/A 67950-2019 tillsynsbegäran.docx", "A 67950-2019")</f>
        <v/>
      </c>
      <c r="Y184">
        <f>HYPERLINK("https://klasma.github.io/Logging_0685/tillsynsmail/A 67950-2019 tillsynsbegäran mail.docx",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45218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HYPERLINK("https://klasma.github.io/Logging_0687/artfynd/A 6334-2020 artfynd.xlsx", "A 6334-2020")</f>
        <v/>
      </c>
      <c r="T185">
        <f>HYPERLINK("https://klasma.github.io/Logging_0687/kartor/A 6334-2020 karta.png", "A 6334-2020")</f>
        <v/>
      </c>
      <c r="V185">
        <f>HYPERLINK("https://klasma.github.io/Logging_0687/klagomål/A 6334-2020 FSC-klagomål.docx", "A 6334-2020")</f>
        <v/>
      </c>
      <c r="W185">
        <f>HYPERLINK("https://klasma.github.io/Logging_0687/klagomålsmail/A 6334-2020 FSC-klagomål mail.docx", "A 6334-2020")</f>
        <v/>
      </c>
      <c r="X185">
        <f>HYPERLINK("https://klasma.github.io/Logging_0687/tillsyn/A 6334-2020 tillsynsbegäran.docx", "A 6334-2020")</f>
        <v/>
      </c>
      <c r="Y185">
        <f>HYPERLINK("https://klasma.github.io/Logging_0687/tillsynsmail/A 6334-2020 tillsynsbegäran mail.docx",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45218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HYPERLINK("https://klasma.github.io/Logging_0683/artfynd/A 7860-2020 artfynd.xlsx", "A 7860-2020")</f>
        <v/>
      </c>
      <c r="T186">
        <f>HYPERLINK("https://klasma.github.io/Logging_0683/kartor/A 7860-2020 karta.png", "A 7860-2020")</f>
        <v/>
      </c>
      <c r="V186">
        <f>HYPERLINK("https://klasma.github.io/Logging_0683/klagomål/A 7860-2020 FSC-klagomål.docx", "A 7860-2020")</f>
        <v/>
      </c>
      <c r="W186">
        <f>HYPERLINK("https://klasma.github.io/Logging_0683/klagomålsmail/A 7860-2020 FSC-klagomål mail.docx", "A 7860-2020")</f>
        <v/>
      </c>
      <c r="X186">
        <f>HYPERLINK("https://klasma.github.io/Logging_0683/tillsyn/A 7860-2020 tillsynsbegäran.docx", "A 7860-2020")</f>
        <v/>
      </c>
      <c r="Y186">
        <f>HYPERLINK("https://klasma.github.io/Logging_0683/tillsynsmail/A 7860-2020 tillsynsbegäran mail.docx",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45218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HYPERLINK("https://klasma.github.io/Logging_0680/artfynd/A 12704-2020 artfynd.xlsx", "A 12704-2020")</f>
        <v/>
      </c>
      <c r="T187">
        <f>HYPERLINK("https://klasma.github.io/Logging_0680/kartor/A 12704-2020 karta.png", "A 12704-2020")</f>
        <v/>
      </c>
      <c r="V187">
        <f>HYPERLINK("https://klasma.github.io/Logging_0680/klagomål/A 12704-2020 FSC-klagomål.docx", "A 12704-2020")</f>
        <v/>
      </c>
      <c r="W187">
        <f>HYPERLINK("https://klasma.github.io/Logging_0680/klagomålsmail/A 12704-2020 FSC-klagomål mail.docx", "A 12704-2020")</f>
        <v/>
      </c>
      <c r="X187">
        <f>HYPERLINK("https://klasma.github.io/Logging_0680/tillsyn/A 12704-2020 tillsynsbegäran.docx", "A 12704-2020")</f>
        <v/>
      </c>
      <c r="Y187">
        <f>HYPERLINK("https://klasma.github.io/Logging_0680/tillsynsmail/A 12704-2020 tillsynsbegäran mail.docx",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45218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HYPERLINK("https://klasma.github.io/Logging_0642/artfynd/A 13949-2020 artfynd.xlsx", "A 13949-2020")</f>
        <v/>
      </c>
      <c r="T188">
        <f>HYPERLINK("https://klasma.github.io/Logging_0642/kartor/A 13949-2020 karta.png", "A 13949-2020")</f>
        <v/>
      </c>
      <c r="V188">
        <f>HYPERLINK("https://klasma.github.io/Logging_0642/klagomål/A 13949-2020 FSC-klagomål.docx", "A 13949-2020")</f>
        <v/>
      </c>
      <c r="W188">
        <f>HYPERLINK("https://klasma.github.io/Logging_0642/klagomålsmail/A 13949-2020 FSC-klagomål mail.docx", "A 13949-2020")</f>
        <v/>
      </c>
      <c r="X188">
        <f>HYPERLINK("https://klasma.github.io/Logging_0642/tillsyn/A 13949-2020 tillsynsbegäran.docx", "A 13949-2020")</f>
        <v/>
      </c>
      <c r="Y188">
        <f>HYPERLINK("https://klasma.github.io/Logging_0642/tillsynsmail/A 13949-2020 tillsynsbegäran mail.docx",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45218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HYPERLINK("https://klasma.github.io/Logging_0686/artfynd/A 15058-2020 artfynd.xlsx", "A 15058-2020")</f>
        <v/>
      </c>
      <c r="T189">
        <f>HYPERLINK("https://klasma.github.io/Logging_0686/kartor/A 15058-2020 karta.png", "A 15058-2020")</f>
        <v/>
      </c>
      <c r="V189">
        <f>HYPERLINK("https://klasma.github.io/Logging_0686/klagomål/A 15058-2020 FSC-klagomål.docx", "A 15058-2020")</f>
        <v/>
      </c>
      <c r="W189">
        <f>HYPERLINK("https://klasma.github.io/Logging_0686/klagomålsmail/A 15058-2020 FSC-klagomål mail.docx", "A 15058-2020")</f>
        <v/>
      </c>
      <c r="X189">
        <f>HYPERLINK("https://klasma.github.io/Logging_0686/tillsyn/A 15058-2020 tillsynsbegäran.docx", "A 15058-2020")</f>
        <v/>
      </c>
      <c r="Y189">
        <f>HYPERLINK("https://klasma.github.io/Logging_0686/tillsynsmail/A 15058-2020 tillsynsbegäran mail.docx",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45218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HYPERLINK("https://klasma.github.io/Logging_0617/artfynd/A 17322-2020 artfynd.xlsx", "A 17322-2020")</f>
        <v/>
      </c>
      <c r="T190">
        <f>HYPERLINK("https://klasma.github.io/Logging_0617/kartor/A 17322-2020 karta.png", "A 17322-2020")</f>
        <v/>
      </c>
      <c r="V190">
        <f>HYPERLINK("https://klasma.github.io/Logging_0617/klagomål/A 17322-2020 FSC-klagomål.docx", "A 17322-2020")</f>
        <v/>
      </c>
      <c r="W190">
        <f>HYPERLINK("https://klasma.github.io/Logging_0617/klagomålsmail/A 17322-2020 FSC-klagomål mail.docx", "A 17322-2020")</f>
        <v/>
      </c>
      <c r="X190">
        <f>HYPERLINK("https://klasma.github.io/Logging_0617/tillsyn/A 17322-2020 tillsynsbegäran.docx", "A 17322-2020")</f>
        <v/>
      </c>
      <c r="Y190">
        <f>HYPERLINK("https://klasma.github.io/Logging_0617/tillsynsmail/A 17322-2020 tillsynsbegäran mail.docx",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45218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HYPERLINK("https://klasma.github.io/Logging_0682/artfynd/A 26543-2020 artfynd.xlsx", "A 26543-2020")</f>
        <v/>
      </c>
      <c r="T191">
        <f>HYPERLINK("https://klasma.github.io/Logging_0682/kartor/A 26543-2020 karta.png", "A 26543-2020")</f>
        <v/>
      </c>
      <c r="V191">
        <f>HYPERLINK("https://klasma.github.io/Logging_0682/klagomål/A 26543-2020 FSC-klagomål.docx", "A 26543-2020")</f>
        <v/>
      </c>
      <c r="W191">
        <f>HYPERLINK("https://klasma.github.io/Logging_0682/klagomålsmail/A 26543-2020 FSC-klagomål mail.docx", "A 26543-2020")</f>
        <v/>
      </c>
      <c r="X191">
        <f>HYPERLINK("https://klasma.github.io/Logging_0682/tillsyn/A 26543-2020 tillsynsbegäran.docx", "A 26543-2020")</f>
        <v/>
      </c>
      <c r="Y191">
        <f>HYPERLINK("https://klasma.github.io/Logging_0682/tillsynsmail/A 26543-2020 tillsynsbegäran mail.docx",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45218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HYPERLINK("https://klasma.github.io/Logging_0686/artfynd/A 27698-2020 artfynd.xlsx", "A 27698-2020")</f>
        <v/>
      </c>
      <c r="T192">
        <f>HYPERLINK("https://klasma.github.io/Logging_0686/kartor/A 27698-2020 karta.png", "A 27698-2020")</f>
        <v/>
      </c>
      <c r="V192">
        <f>HYPERLINK("https://klasma.github.io/Logging_0686/klagomål/A 27698-2020 FSC-klagomål.docx", "A 27698-2020")</f>
        <v/>
      </c>
      <c r="W192">
        <f>HYPERLINK("https://klasma.github.io/Logging_0686/klagomålsmail/A 27698-2020 FSC-klagomål mail.docx", "A 27698-2020")</f>
        <v/>
      </c>
      <c r="X192">
        <f>HYPERLINK("https://klasma.github.io/Logging_0686/tillsyn/A 27698-2020 tillsynsbegäran.docx", "A 27698-2020")</f>
        <v/>
      </c>
      <c r="Y192">
        <f>HYPERLINK("https://klasma.github.io/Logging_0686/tillsynsmail/A 27698-2020 tillsynsbegäran mail.docx",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45218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HYPERLINK("https://klasma.github.io/Logging_0680/artfynd/A 36238-2020 artfynd.xlsx", "A 36238-2020")</f>
        <v/>
      </c>
      <c r="T193">
        <f>HYPERLINK("https://klasma.github.io/Logging_0680/kartor/A 36238-2020 karta.png", "A 36238-2020")</f>
        <v/>
      </c>
      <c r="V193">
        <f>HYPERLINK("https://klasma.github.io/Logging_0680/klagomål/A 36238-2020 FSC-klagomål.docx", "A 36238-2020")</f>
        <v/>
      </c>
      <c r="W193">
        <f>HYPERLINK("https://klasma.github.io/Logging_0680/klagomålsmail/A 36238-2020 FSC-klagomål mail.docx", "A 36238-2020")</f>
        <v/>
      </c>
      <c r="X193">
        <f>HYPERLINK("https://klasma.github.io/Logging_0680/tillsyn/A 36238-2020 tillsynsbegäran.docx", "A 36238-2020")</f>
        <v/>
      </c>
      <c r="Y193">
        <f>HYPERLINK("https://klasma.github.io/Logging_0680/tillsynsmail/A 36238-2020 tillsynsbegäran mail.docx",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45218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HYPERLINK("https://klasma.github.io/Logging_0685/artfynd/A 36801-2020 artfynd.xlsx", "A 36801-2020")</f>
        <v/>
      </c>
      <c r="T194">
        <f>HYPERLINK("https://klasma.github.io/Logging_0685/kartor/A 36801-2020 karta.png", "A 36801-2020")</f>
        <v/>
      </c>
      <c r="V194">
        <f>HYPERLINK("https://klasma.github.io/Logging_0685/klagomål/A 36801-2020 FSC-klagomål.docx", "A 36801-2020")</f>
        <v/>
      </c>
      <c r="W194">
        <f>HYPERLINK("https://klasma.github.io/Logging_0685/klagomålsmail/A 36801-2020 FSC-klagomål mail.docx", "A 36801-2020")</f>
        <v/>
      </c>
      <c r="X194">
        <f>HYPERLINK("https://klasma.github.io/Logging_0685/tillsyn/A 36801-2020 tillsynsbegäran.docx", "A 36801-2020")</f>
        <v/>
      </c>
      <c r="Y194">
        <f>HYPERLINK("https://klasma.github.io/Logging_0685/tillsynsmail/A 36801-2020 tillsynsbegäran mail.docx",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45218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HYPERLINK("https://klasma.github.io/Logging_0685/artfynd/A 39588-2020 artfynd.xlsx", "A 39588-2020")</f>
        <v/>
      </c>
      <c r="T195">
        <f>HYPERLINK("https://klasma.github.io/Logging_0685/kartor/A 39588-2020 karta.png", "A 39588-2020")</f>
        <v/>
      </c>
      <c r="V195">
        <f>HYPERLINK("https://klasma.github.io/Logging_0685/klagomål/A 39588-2020 FSC-klagomål.docx", "A 39588-2020")</f>
        <v/>
      </c>
      <c r="W195">
        <f>HYPERLINK("https://klasma.github.io/Logging_0685/klagomålsmail/A 39588-2020 FSC-klagomål mail.docx", "A 39588-2020")</f>
        <v/>
      </c>
      <c r="X195">
        <f>HYPERLINK("https://klasma.github.io/Logging_0685/tillsyn/A 39588-2020 tillsynsbegäran.docx", "A 39588-2020")</f>
        <v/>
      </c>
      <c r="Y195">
        <f>HYPERLINK("https://klasma.github.io/Logging_0685/tillsynsmail/A 39588-2020 tillsynsbegäran mail.docx",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45218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HYPERLINK("https://klasma.github.io/Logging_0680/artfynd/A 44144-2020 artfynd.xlsx", "A 44144-2020")</f>
        <v/>
      </c>
      <c r="T196">
        <f>HYPERLINK("https://klasma.github.io/Logging_0680/kartor/A 44144-2020 karta.png", "A 44144-2020")</f>
        <v/>
      </c>
      <c r="V196">
        <f>HYPERLINK("https://klasma.github.io/Logging_0680/klagomål/A 44144-2020 FSC-klagomål.docx", "A 44144-2020")</f>
        <v/>
      </c>
      <c r="W196">
        <f>HYPERLINK("https://klasma.github.io/Logging_0680/klagomålsmail/A 44144-2020 FSC-klagomål mail.docx", "A 44144-2020")</f>
        <v/>
      </c>
      <c r="X196">
        <f>HYPERLINK("https://klasma.github.io/Logging_0680/tillsyn/A 44144-2020 tillsynsbegäran.docx", "A 44144-2020")</f>
        <v/>
      </c>
      <c r="Y196">
        <f>HYPERLINK("https://klasma.github.io/Logging_0680/tillsynsmail/A 44144-2020 tillsynsbegäran mail.docx",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45218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HYPERLINK("https://klasma.github.io/Logging_0680/artfynd/A 46552-2020 artfynd.xlsx", "A 46552-2020")</f>
        <v/>
      </c>
      <c r="T197">
        <f>HYPERLINK("https://klasma.github.io/Logging_0680/kartor/A 46552-2020 karta.png", "A 46552-2020")</f>
        <v/>
      </c>
      <c r="V197">
        <f>HYPERLINK("https://klasma.github.io/Logging_0680/klagomål/A 46552-2020 FSC-klagomål.docx", "A 46552-2020")</f>
        <v/>
      </c>
      <c r="W197">
        <f>HYPERLINK("https://klasma.github.io/Logging_0680/klagomålsmail/A 46552-2020 FSC-klagomål mail.docx", "A 46552-2020")</f>
        <v/>
      </c>
      <c r="X197">
        <f>HYPERLINK("https://klasma.github.io/Logging_0680/tillsyn/A 46552-2020 tillsynsbegäran.docx", "A 46552-2020")</f>
        <v/>
      </c>
      <c r="Y197">
        <f>HYPERLINK("https://klasma.github.io/Logging_0680/tillsynsmail/A 46552-2020 tillsynsbegäran mail.docx",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45218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HYPERLINK("https://klasma.github.io/Logging_0604/artfynd/A 51106-2020 artfynd.xlsx", "A 51106-2020")</f>
        <v/>
      </c>
      <c r="T198">
        <f>HYPERLINK("https://klasma.github.io/Logging_0604/kartor/A 51106-2020 karta.png", "A 51106-2020")</f>
        <v/>
      </c>
      <c r="V198">
        <f>HYPERLINK("https://klasma.github.io/Logging_0604/klagomål/A 51106-2020 FSC-klagomål.docx", "A 51106-2020")</f>
        <v/>
      </c>
      <c r="W198">
        <f>HYPERLINK("https://klasma.github.io/Logging_0604/klagomålsmail/A 51106-2020 FSC-klagomål mail.docx", "A 51106-2020")</f>
        <v/>
      </c>
      <c r="X198">
        <f>HYPERLINK("https://klasma.github.io/Logging_0604/tillsyn/A 51106-2020 tillsynsbegäran.docx", "A 51106-2020")</f>
        <v/>
      </c>
      <c r="Y198">
        <f>HYPERLINK("https://klasma.github.io/Logging_0604/tillsynsmail/A 51106-2020 tillsynsbegäran mail.docx",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45218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HYPERLINK("https://klasma.github.io/Logging_0665/artfynd/A 56911-2020 artfynd.xlsx", "A 56911-2020")</f>
        <v/>
      </c>
      <c r="T199">
        <f>HYPERLINK("https://klasma.github.io/Logging_0665/kartor/A 56911-2020 karta.png", "A 56911-2020")</f>
        <v/>
      </c>
      <c r="V199">
        <f>HYPERLINK("https://klasma.github.io/Logging_0665/klagomål/A 56911-2020 FSC-klagomål.docx", "A 56911-2020")</f>
        <v/>
      </c>
      <c r="W199">
        <f>HYPERLINK("https://klasma.github.io/Logging_0665/klagomålsmail/A 56911-2020 FSC-klagomål mail.docx", "A 56911-2020")</f>
        <v/>
      </c>
      <c r="X199">
        <f>HYPERLINK("https://klasma.github.io/Logging_0665/tillsyn/A 56911-2020 tillsynsbegäran.docx", "A 56911-2020")</f>
        <v/>
      </c>
      <c r="Y199">
        <f>HYPERLINK("https://klasma.github.io/Logging_0665/tillsynsmail/A 56911-2020 tillsynsbegäran mail.docx",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45218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HYPERLINK("https://klasma.github.io/Logging_0687/artfynd/A 60658-2020 artfynd.xlsx", "A 60658-2020")</f>
        <v/>
      </c>
      <c r="T200">
        <f>HYPERLINK("https://klasma.github.io/Logging_0687/kartor/A 60658-2020 karta.png", "A 60658-2020")</f>
        <v/>
      </c>
      <c r="V200">
        <f>HYPERLINK("https://klasma.github.io/Logging_0687/klagomål/A 60658-2020 FSC-klagomål.docx", "A 60658-2020")</f>
        <v/>
      </c>
      <c r="W200">
        <f>HYPERLINK("https://klasma.github.io/Logging_0687/klagomålsmail/A 60658-2020 FSC-klagomål mail.docx", "A 60658-2020")</f>
        <v/>
      </c>
      <c r="X200">
        <f>HYPERLINK("https://klasma.github.io/Logging_0687/tillsyn/A 60658-2020 tillsynsbegäran.docx", "A 60658-2020")</f>
        <v/>
      </c>
      <c r="Y200">
        <f>HYPERLINK("https://klasma.github.io/Logging_0687/tillsynsmail/A 60658-2020 tillsynsbegäran mail.docx",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45218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HYPERLINK("https://klasma.github.io/Logging_0617/artfynd/A 66211-2020 artfynd.xlsx", "A 66211-2020")</f>
        <v/>
      </c>
      <c r="T201">
        <f>HYPERLINK("https://klasma.github.io/Logging_0617/kartor/A 66211-2020 karta.png", "A 66211-2020")</f>
        <v/>
      </c>
      <c r="V201">
        <f>HYPERLINK("https://klasma.github.io/Logging_0617/klagomål/A 66211-2020 FSC-klagomål.docx", "A 66211-2020")</f>
        <v/>
      </c>
      <c r="W201">
        <f>HYPERLINK("https://klasma.github.io/Logging_0617/klagomålsmail/A 66211-2020 FSC-klagomål mail.docx", "A 66211-2020")</f>
        <v/>
      </c>
      <c r="X201">
        <f>HYPERLINK("https://klasma.github.io/Logging_0617/tillsyn/A 66211-2020 tillsynsbegäran.docx", "A 66211-2020")</f>
        <v/>
      </c>
      <c r="Y201">
        <f>HYPERLINK("https://klasma.github.io/Logging_0617/tillsynsmail/A 66211-2020 tillsynsbegäran mail.docx",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45218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HYPERLINK("https://klasma.github.io/Logging_0685/artfynd/A 69070-2020 artfynd.xlsx", "A 69070-2020")</f>
        <v/>
      </c>
      <c r="T202">
        <f>HYPERLINK("https://klasma.github.io/Logging_0685/kartor/A 69070-2020 karta.png", "A 69070-2020")</f>
        <v/>
      </c>
      <c r="V202">
        <f>HYPERLINK("https://klasma.github.io/Logging_0685/klagomål/A 69070-2020 FSC-klagomål.docx", "A 69070-2020")</f>
        <v/>
      </c>
      <c r="W202">
        <f>HYPERLINK("https://klasma.github.io/Logging_0685/klagomålsmail/A 69070-2020 FSC-klagomål mail.docx", "A 69070-2020")</f>
        <v/>
      </c>
      <c r="X202">
        <f>HYPERLINK("https://klasma.github.io/Logging_0685/tillsyn/A 69070-2020 tillsynsbegäran.docx", "A 69070-2020")</f>
        <v/>
      </c>
      <c r="Y202">
        <f>HYPERLINK("https://klasma.github.io/Logging_0685/tillsynsmail/A 69070-2020 tillsynsbegäran mail.docx",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45218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HYPERLINK("https://klasma.github.io/Logging_0662/artfynd/A 1319-2021 artfynd.xlsx", "A 1319-2021")</f>
        <v/>
      </c>
      <c r="T203">
        <f>HYPERLINK("https://klasma.github.io/Logging_0662/kartor/A 1319-2021 karta.png", "A 1319-2021")</f>
        <v/>
      </c>
      <c r="V203">
        <f>HYPERLINK("https://klasma.github.io/Logging_0662/klagomål/A 1319-2021 FSC-klagomål.docx", "A 1319-2021")</f>
        <v/>
      </c>
      <c r="W203">
        <f>HYPERLINK("https://klasma.github.io/Logging_0662/klagomålsmail/A 1319-2021 FSC-klagomål mail.docx", "A 1319-2021")</f>
        <v/>
      </c>
      <c r="X203">
        <f>HYPERLINK("https://klasma.github.io/Logging_0662/tillsyn/A 1319-2021 tillsynsbegäran.docx", "A 1319-2021")</f>
        <v/>
      </c>
      <c r="Y203">
        <f>HYPERLINK("https://klasma.github.io/Logging_0662/tillsynsmail/A 1319-2021 tillsynsbegäran mail.docx",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45218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HYPERLINK("https://klasma.github.io/Logging_0682/artfynd/A 1512-2021 artfynd.xlsx", "A 1512-2021")</f>
        <v/>
      </c>
      <c r="T204">
        <f>HYPERLINK("https://klasma.github.io/Logging_0682/kartor/A 1512-2021 karta.png", "A 1512-2021")</f>
        <v/>
      </c>
      <c r="V204">
        <f>HYPERLINK("https://klasma.github.io/Logging_0682/klagomål/A 1512-2021 FSC-klagomål.docx", "A 1512-2021")</f>
        <v/>
      </c>
      <c r="W204">
        <f>HYPERLINK("https://klasma.github.io/Logging_0682/klagomålsmail/A 1512-2021 FSC-klagomål mail.docx", "A 1512-2021")</f>
        <v/>
      </c>
      <c r="X204">
        <f>HYPERLINK("https://klasma.github.io/Logging_0682/tillsyn/A 1512-2021 tillsynsbegäran.docx", "A 1512-2021")</f>
        <v/>
      </c>
      <c r="Y204">
        <f>HYPERLINK("https://klasma.github.io/Logging_0682/tillsynsmail/A 1512-2021 tillsynsbegäran mail.docx",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45218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HYPERLINK("https://klasma.github.io/Logging_0687/artfynd/A 7365-2021 artfynd.xlsx", "A 7365-2021")</f>
        <v/>
      </c>
      <c r="T205">
        <f>HYPERLINK("https://klasma.github.io/Logging_0687/kartor/A 7365-2021 karta.png", "A 7365-2021")</f>
        <v/>
      </c>
      <c r="V205">
        <f>HYPERLINK("https://klasma.github.io/Logging_0687/klagomål/A 7365-2021 FSC-klagomål.docx", "A 7365-2021")</f>
        <v/>
      </c>
      <c r="W205">
        <f>HYPERLINK("https://klasma.github.io/Logging_0687/klagomålsmail/A 7365-2021 FSC-klagomål mail.docx", "A 7365-2021")</f>
        <v/>
      </c>
      <c r="X205">
        <f>HYPERLINK("https://klasma.github.io/Logging_0687/tillsyn/A 7365-2021 tillsynsbegäran.docx", "A 7365-2021")</f>
        <v/>
      </c>
      <c r="Y205">
        <f>HYPERLINK("https://klasma.github.io/Logging_0687/tillsynsmail/A 7365-2021 tillsynsbegäran mail.docx",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45218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HYPERLINK("https://klasma.github.io/Logging_0687/artfynd/A 11278-2021 artfynd.xlsx", "A 11278-2021")</f>
        <v/>
      </c>
      <c r="T206">
        <f>HYPERLINK("https://klasma.github.io/Logging_0687/kartor/A 11278-2021 karta.png", "A 11278-2021")</f>
        <v/>
      </c>
      <c r="V206">
        <f>HYPERLINK("https://klasma.github.io/Logging_0687/klagomål/A 11278-2021 FSC-klagomål.docx", "A 11278-2021")</f>
        <v/>
      </c>
      <c r="W206">
        <f>HYPERLINK("https://klasma.github.io/Logging_0687/klagomålsmail/A 11278-2021 FSC-klagomål mail.docx", "A 11278-2021")</f>
        <v/>
      </c>
      <c r="X206">
        <f>HYPERLINK("https://klasma.github.io/Logging_0687/tillsyn/A 11278-2021 tillsynsbegäran.docx", "A 11278-2021")</f>
        <v/>
      </c>
      <c r="Y206">
        <f>HYPERLINK("https://klasma.github.io/Logging_0687/tillsynsmail/A 11278-2021 tillsynsbegäran mail.docx",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45218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HYPERLINK("https://klasma.github.io/Logging_0680/artfynd/A 14138-2021 artfynd.xlsx", "A 14138-2021")</f>
        <v/>
      </c>
      <c r="T207">
        <f>HYPERLINK("https://klasma.github.io/Logging_0680/kartor/A 14138-2021 karta.png", "A 14138-2021")</f>
        <v/>
      </c>
      <c r="V207">
        <f>HYPERLINK("https://klasma.github.io/Logging_0680/klagomål/A 14138-2021 FSC-klagomål.docx", "A 14138-2021")</f>
        <v/>
      </c>
      <c r="W207">
        <f>HYPERLINK("https://klasma.github.io/Logging_0680/klagomålsmail/A 14138-2021 FSC-klagomål mail.docx", "A 14138-2021")</f>
        <v/>
      </c>
      <c r="X207">
        <f>HYPERLINK("https://klasma.github.io/Logging_0680/tillsyn/A 14138-2021 tillsynsbegäran.docx", "A 14138-2021")</f>
        <v/>
      </c>
      <c r="Y207">
        <f>HYPERLINK("https://klasma.github.io/Logging_0680/tillsynsmail/A 14138-2021 tillsynsbegäran mail.docx",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45218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HYPERLINK("https://klasma.github.io/Logging_0685/artfynd/A 14385-2021 artfynd.xlsx", "A 14385-2021")</f>
        <v/>
      </c>
      <c r="T208">
        <f>HYPERLINK("https://klasma.github.io/Logging_0685/kartor/A 14385-2021 karta.png", "A 14385-2021")</f>
        <v/>
      </c>
      <c r="V208">
        <f>HYPERLINK("https://klasma.github.io/Logging_0685/klagomål/A 14385-2021 FSC-klagomål.docx", "A 14385-2021")</f>
        <v/>
      </c>
      <c r="W208">
        <f>HYPERLINK("https://klasma.github.io/Logging_0685/klagomålsmail/A 14385-2021 FSC-klagomål mail.docx", "A 14385-2021")</f>
        <v/>
      </c>
      <c r="X208">
        <f>HYPERLINK("https://klasma.github.io/Logging_0685/tillsyn/A 14385-2021 tillsynsbegäran.docx", "A 14385-2021")</f>
        <v/>
      </c>
      <c r="Y208">
        <f>HYPERLINK("https://klasma.github.io/Logging_0685/tillsynsmail/A 14385-2021 tillsynsbegäran mail.docx",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45218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HYPERLINK("https://klasma.github.io/Logging_0685/artfynd/A 18270-2021 artfynd.xlsx", "A 18270-2021")</f>
        <v/>
      </c>
      <c r="T209">
        <f>HYPERLINK("https://klasma.github.io/Logging_0685/kartor/A 18270-2021 karta.png", "A 18270-2021")</f>
        <v/>
      </c>
      <c r="V209">
        <f>HYPERLINK("https://klasma.github.io/Logging_0685/klagomål/A 18270-2021 FSC-klagomål.docx", "A 18270-2021")</f>
        <v/>
      </c>
      <c r="W209">
        <f>HYPERLINK("https://klasma.github.io/Logging_0685/klagomålsmail/A 18270-2021 FSC-klagomål mail.docx", "A 18270-2021")</f>
        <v/>
      </c>
      <c r="X209">
        <f>HYPERLINK("https://klasma.github.io/Logging_0685/tillsyn/A 18270-2021 tillsynsbegäran.docx", "A 18270-2021")</f>
        <v/>
      </c>
      <c r="Y209">
        <f>HYPERLINK("https://klasma.github.io/Logging_0685/tillsynsmail/A 18270-2021 tillsynsbegäran mail.docx",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45218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HYPERLINK("https://klasma.github.io/Logging_0665/artfynd/A 26049-2021 artfynd.xlsx", "A 26049-2021")</f>
        <v/>
      </c>
      <c r="T210">
        <f>HYPERLINK("https://klasma.github.io/Logging_0665/kartor/A 26049-2021 karta.png", "A 26049-2021")</f>
        <v/>
      </c>
      <c r="V210">
        <f>HYPERLINK("https://klasma.github.io/Logging_0665/klagomål/A 26049-2021 FSC-klagomål.docx", "A 26049-2021")</f>
        <v/>
      </c>
      <c r="W210">
        <f>HYPERLINK("https://klasma.github.io/Logging_0665/klagomålsmail/A 26049-2021 FSC-klagomål mail.docx", "A 26049-2021")</f>
        <v/>
      </c>
      <c r="X210">
        <f>HYPERLINK("https://klasma.github.io/Logging_0665/tillsyn/A 26049-2021 tillsynsbegäran.docx", "A 26049-2021")</f>
        <v/>
      </c>
      <c r="Y210">
        <f>HYPERLINK("https://klasma.github.io/Logging_0665/tillsynsmail/A 26049-2021 tillsynsbegäran mail.docx",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45218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HYPERLINK("https://klasma.github.io/Logging_0682/artfynd/A 32245-2021 artfynd.xlsx", "A 32245-2021")</f>
        <v/>
      </c>
      <c r="T211">
        <f>HYPERLINK("https://klasma.github.io/Logging_0682/kartor/A 32245-2021 karta.png", "A 32245-2021")</f>
        <v/>
      </c>
      <c r="V211">
        <f>HYPERLINK("https://klasma.github.io/Logging_0682/klagomål/A 32245-2021 FSC-klagomål.docx", "A 32245-2021")</f>
        <v/>
      </c>
      <c r="W211">
        <f>HYPERLINK("https://klasma.github.io/Logging_0682/klagomålsmail/A 32245-2021 FSC-klagomål mail.docx", "A 32245-2021")</f>
        <v/>
      </c>
      <c r="X211">
        <f>HYPERLINK("https://klasma.github.io/Logging_0682/tillsyn/A 32245-2021 tillsynsbegäran.docx", "A 32245-2021")</f>
        <v/>
      </c>
      <c r="Y211">
        <f>HYPERLINK("https://klasma.github.io/Logging_0682/tillsynsmail/A 32245-2021 tillsynsbegäran mail.docx",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45218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HYPERLINK("https://klasma.github.io/Logging_0680/artfynd/A 40268-2021 artfynd.xlsx", "A 40268-2021")</f>
        <v/>
      </c>
      <c r="T212">
        <f>HYPERLINK("https://klasma.github.io/Logging_0680/kartor/A 40268-2021 karta.png", "A 40268-2021")</f>
        <v/>
      </c>
      <c r="V212">
        <f>HYPERLINK("https://klasma.github.io/Logging_0680/klagomål/A 40268-2021 FSC-klagomål.docx", "A 40268-2021")</f>
        <v/>
      </c>
      <c r="W212">
        <f>HYPERLINK("https://klasma.github.io/Logging_0680/klagomålsmail/A 40268-2021 FSC-klagomål mail.docx", "A 40268-2021")</f>
        <v/>
      </c>
      <c r="X212">
        <f>HYPERLINK("https://klasma.github.io/Logging_0680/tillsyn/A 40268-2021 tillsynsbegäran.docx", "A 40268-2021")</f>
        <v/>
      </c>
      <c r="Y212">
        <f>HYPERLINK("https://klasma.github.io/Logging_0680/tillsynsmail/A 40268-2021 tillsynsbegäran mail.docx",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45218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HYPERLINK("https://klasma.github.io/Logging_0685/artfynd/A 44177-2021 artfynd.xlsx", "A 44177-2021")</f>
        <v/>
      </c>
      <c r="T213">
        <f>HYPERLINK("https://klasma.github.io/Logging_0685/kartor/A 44177-2021 karta.png", "A 44177-2021")</f>
        <v/>
      </c>
      <c r="V213">
        <f>HYPERLINK("https://klasma.github.io/Logging_0685/klagomål/A 44177-2021 FSC-klagomål.docx", "A 44177-2021")</f>
        <v/>
      </c>
      <c r="W213">
        <f>HYPERLINK("https://klasma.github.io/Logging_0685/klagomålsmail/A 44177-2021 FSC-klagomål mail.docx", "A 44177-2021")</f>
        <v/>
      </c>
      <c r="X213">
        <f>HYPERLINK("https://klasma.github.io/Logging_0685/tillsyn/A 44177-2021 tillsynsbegäran.docx", "A 44177-2021")</f>
        <v/>
      </c>
      <c r="Y213">
        <f>HYPERLINK("https://klasma.github.io/Logging_0685/tillsynsmail/A 44177-2021 tillsynsbegäran mail.docx",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45218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HYPERLINK("https://klasma.github.io/Logging_0685/artfynd/A 46862-2021 artfynd.xlsx", "A 46862-2021")</f>
        <v/>
      </c>
      <c r="T214">
        <f>HYPERLINK("https://klasma.github.io/Logging_0685/kartor/A 46862-2021 karta.png", "A 46862-2021")</f>
        <v/>
      </c>
      <c r="V214">
        <f>HYPERLINK("https://klasma.github.io/Logging_0685/klagomål/A 46862-2021 FSC-klagomål.docx", "A 46862-2021")</f>
        <v/>
      </c>
      <c r="W214">
        <f>HYPERLINK("https://klasma.github.io/Logging_0685/klagomålsmail/A 46862-2021 FSC-klagomål mail.docx", "A 46862-2021")</f>
        <v/>
      </c>
      <c r="X214">
        <f>HYPERLINK("https://klasma.github.io/Logging_0685/tillsyn/A 46862-2021 tillsynsbegäran.docx", "A 46862-2021")</f>
        <v/>
      </c>
      <c r="Y214">
        <f>HYPERLINK("https://klasma.github.io/Logging_0685/tillsynsmail/A 46862-2021 tillsynsbegäran mail.docx",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45218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HYPERLINK("https://klasma.github.io/Logging_0680/artfynd/A 48001-2021 artfynd.xlsx", "A 48001-2021")</f>
        <v/>
      </c>
      <c r="T215">
        <f>HYPERLINK("https://klasma.github.io/Logging_0680/kartor/A 48001-2021 karta.png", "A 48001-2021")</f>
        <v/>
      </c>
      <c r="V215">
        <f>HYPERLINK("https://klasma.github.io/Logging_0680/klagomål/A 48001-2021 FSC-klagomål.docx", "A 48001-2021")</f>
        <v/>
      </c>
      <c r="W215">
        <f>HYPERLINK("https://klasma.github.io/Logging_0680/klagomålsmail/A 48001-2021 FSC-klagomål mail.docx", "A 48001-2021")</f>
        <v/>
      </c>
      <c r="X215">
        <f>HYPERLINK("https://klasma.github.io/Logging_0680/tillsyn/A 48001-2021 tillsynsbegäran.docx", "A 48001-2021")</f>
        <v/>
      </c>
      <c r="Y215">
        <f>HYPERLINK("https://klasma.github.io/Logging_0680/tillsynsmail/A 48001-2021 tillsynsbegäran mail.docx",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45218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49388-2021 artfynd.xlsx", "A 49388-2021")</f>
        <v/>
      </c>
      <c r="T216">
        <f>HYPERLINK("https://klasma.github.io/Logging_0685/kartor/A 49388-2021 karta.png", "A 49388-2021")</f>
        <v/>
      </c>
      <c r="V216">
        <f>HYPERLINK("https://klasma.github.io/Logging_0685/klagomål/A 49388-2021 FSC-klagomål.docx", "A 49388-2021")</f>
        <v/>
      </c>
      <c r="W216">
        <f>HYPERLINK("https://klasma.github.io/Logging_0685/klagomålsmail/A 49388-2021 FSC-klagomål mail.docx", "A 49388-2021")</f>
        <v/>
      </c>
      <c r="X216">
        <f>HYPERLINK("https://klasma.github.io/Logging_0685/tillsyn/A 49388-2021 tillsynsbegäran.docx", "A 49388-2021")</f>
        <v/>
      </c>
      <c r="Y216">
        <f>HYPERLINK("https://klasma.github.io/Logging_0685/tillsynsmail/A 49388-2021 tillsynsbegäran mail.docx",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45218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HYPERLINK("https://klasma.github.io/Logging_0685/artfynd/A 51852-2021 artfynd.xlsx", "A 51852-2021")</f>
        <v/>
      </c>
      <c r="T217">
        <f>HYPERLINK("https://klasma.github.io/Logging_0685/kartor/A 51852-2021 karta.png", "A 51852-2021")</f>
        <v/>
      </c>
      <c r="V217">
        <f>HYPERLINK("https://klasma.github.io/Logging_0685/klagomål/A 51852-2021 FSC-klagomål.docx", "A 51852-2021")</f>
        <v/>
      </c>
      <c r="W217">
        <f>HYPERLINK("https://klasma.github.io/Logging_0685/klagomålsmail/A 51852-2021 FSC-klagomål mail.docx", "A 51852-2021")</f>
        <v/>
      </c>
      <c r="X217">
        <f>HYPERLINK("https://klasma.github.io/Logging_0685/tillsyn/A 51852-2021 tillsynsbegäran.docx", "A 51852-2021")</f>
        <v/>
      </c>
      <c r="Y217">
        <f>HYPERLINK("https://klasma.github.io/Logging_0685/tillsynsmail/A 51852-2021 tillsynsbegäran mail.docx",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45218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HYPERLINK("https://klasma.github.io/Logging_0680/artfynd/A 52023-2021 artfynd.xlsx", "A 52023-2021")</f>
        <v/>
      </c>
      <c r="T218">
        <f>HYPERLINK("https://klasma.github.io/Logging_0680/kartor/A 52023-2021 karta.png", "A 52023-2021")</f>
        <v/>
      </c>
      <c r="V218">
        <f>HYPERLINK("https://klasma.github.io/Logging_0680/klagomål/A 52023-2021 FSC-klagomål.docx", "A 52023-2021")</f>
        <v/>
      </c>
      <c r="W218">
        <f>HYPERLINK("https://klasma.github.io/Logging_0680/klagomålsmail/A 52023-2021 FSC-klagomål mail.docx", "A 52023-2021")</f>
        <v/>
      </c>
      <c r="X218">
        <f>HYPERLINK("https://klasma.github.io/Logging_0680/tillsyn/A 52023-2021 tillsynsbegäran.docx", "A 52023-2021")</f>
        <v/>
      </c>
      <c r="Y218">
        <f>HYPERLINK("https://klasma.github.io/Logging_0680/tillsynsmail/A 52023-2021 tillsynsbegäran mail.docx",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45218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HYPERLINK("https://klasma.github.io/Logging_0680/artfynd/A 53025-2021 artfynd.xlsx", "A 53025-2021")</f>
        <v/>
      </c>
      <c r="T219">
        <f>HYPERLINK("https://klasma.github.io/Logging_0680/kartor/A 53025-2021 karta.png", "A 53025-2021")</f>
        <v/>
      </c>
      <c r="V219">
        <f>HYPERLINK("https://klasma.github.io/Logging_0680/klagomål/A 53025-2021 FSC-klagomål.docx", "A 53025-2021")</f>
        <v/>
      </c>
      <c r="W219">
        <f>HYPERLINK("https://klasma.github.io/Logging_0680/klagomålsmail/A 53025-2021 FSC-klagomål mail.docx", "A 53025-2021")</f>
        <v/>
      </c>
      <c r="X219">
        <f>HYPERLINK("https://klasma.github.io/Logging_0680/tillsyn/A 53025-2021 tillsynsbegäran.docx", "A 53025-2021")</f>
        <v/>
      </c>
      <c r="Y219">
        <f>HYPERLINK("https://klasma.github.io/Logging_0680/tillsynsmail/A 53025-2021 tillsynsbegäran mail.docx",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45218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53670-2021 artfynd.xlsx", "A 53670-2021")</f>
        <v/>
      </c>
      <c r="T220">
        <f>HYPERLINK("https://klasma.github.io/Logging_0680/kartor/A 53670-2021 karta.png", "A 53670-2021")</f>
        <v/>
      </c>
      <c r="U220">
        <f>HYPERLINK("https://klasma.github.io/Logging_0680/knärot/A 53670-2021 karta knärot.png", "A 53670-2021")</f>
        <v/>
      </c>
      <c r="V220">
        <f>HYPERLINK("https://klasma.github.io/Logging_0680/klagomål/A 53670-2021 FSC-klagomål.docx", "A 53670-2021")</f>
        <v/>
      </c>
      <c r="W220">
        <f>HYPERLINK("https://klasma.github.io/Logging_0680/klagomålsmail/A 53670-2021 FSC-klagomål mail.docx", "A 53670-2021")</f>
        <v/>
      </c>
      <c r="X220">
        <f>HYPERLINK("https://klasma.github.io/Logging_0680/tillsyn/A 53670-2021 tillsynsbegäran.docx", "A 53670-2021")</f>
        <v/>
      </c>
      <c r="Y220">
        <f>HYPERLINK("https://klasma.github.io/Logging_0680/tillsynsmail/A 53670-2021 tillsynsbegäran mail.docx",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45218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HYPERLINK("https://klasma.github.io/Logging_0682/artfynd/A 61201-2021 artfynd.xlsx", "A 61201-2021")</f>
        <v/>
      </c>
      <c r="T221">
        <f>HYPERLINK("https://klasma.github.io/Logging_0682/kartor/A 61201-2021 karta.png", "A 61201-2021")</f>
        <v/>
      </c>
      <c r="V221">
        <f>HYPERLINK("https://klasma.github.io/Logging_0682/klagomål/A 61201-2021 FSC-klagomål.docx", "A 61201-2021")</f>
        <v/>
      </c>
      <c r="W221">
        <f>HYPERLINK("https://klasma.github.io/Logging_0682/klagomålsmail/A 61201-2021 FSC-klagomål mail.docx", "A 61201-2021")</f>
        <v/>
      </c>
      <c r="X221">
        <f>HYPERLINK("https://klasma.github.io/Logging_0682/tillsyn/A 61201-2021 tillsynsbegäran.docx", "A 61201-2021")</f>
        <v/>
      </c>
      <c r="Y221">
        <f>HYPERLINK("https://klasma.github.io/Logging_0682/tillsynsmail/A 61201-2021 tillsynsbegäran mail.docx",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45218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HYPERLINK("https://klasma.github.io/Logging_0683/artfynd/A 63418-2021 artfynd.xlsx", "A 63418-2021")</f>
        <v/>
      </c>
      <c r="T222">
        <f>HYPERLINK("https://klasma.github.io/Logging_0683/kartor/A 63418-2021 karta.png", "A 63418-2021")</f>
        <v/>
      </c>
      <c r="V222">
        <f>HYPERLINK("https://klasma.github.io/Logging_0683/klagomål/A 63418-2021 FSC-klagomål.docx", "A 63418-2021")</f>
        <v/>
      </c>
      <c r="W222">
        <f>HYPERLINK("https://klasma.github.io/Logging_0683/klagomålsmail/A 63418-2021 FSC-klagomål mail.docx", "A 63418-2021")</f>
        <v/>
      </c>
      <c r="X222">
        <f>HYPERLINK("https://klasma.github.io/Logging_0683/tillsyn/A 63418-2021 tillsynsbegäran.docx", "A 63418-2021")</f>
        <v/>
      </c>
      <c r="Y222">
        <f>HYPERLINK("https://klasma.github.io/Logging_0683/tillsynsmail/A 63418-2021 tillsynsbegäran mail.docx",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45218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HYPERLINK("https://klasma.github.io/Logging_0604/artfynd/A 63467-2021 artfynd.xlsx", "A 63467-2021")</f>
        <v/>
      </c>
      <c r="T223">
        <f>HYPERLINK("https://klasma.github.io/Logging_0604/kartor/A 63467-2021 karta.png", "A 63467-2021")</f>
        <v/>
      </c>
      <c r="V223">
        <f>HYPERLINK("https://klasma.github.io/Logging_0604/klagomål/A 63467-2021 FSC-klagomål.docx", "A 63467-2021")</f>
        <v/>
      </c>
      <c r="W223">
        <f>HYPERLINK("https://klasma.github.io/Logging_0604/klagomålsmail/A 63467-2021 FSC-klagomål mail.docx", "A 63467-2021")</f>
        <v/>
      </c>
      <c r="X223">
        <f>HYPERLINK("https://klasma.github.io/Logging_0604/tillsyn/A 63467-2021 tillsynsbegäran.docx", "A 63467-2021")</f>
        <v/>
      </c>
      <c r="Y223">
        <f>HYPERLINK("https://klasma.github.io/Logging_0604/tillsynsmail/A 63467-2021 tillsynsbegäran mail.docx",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45218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HYPERLINK("https://klasma.github.io/Logging_0685/artfynd/A 64995-2021 artfynd.xlsx", "A 64995-2021")</f>
        <v/>
      </c>
      <c r="T224">
        <f>HYPERLINK("https://klasma.github.io/Logging_0685/kartor/A 64995-2021 karta.png", "A 64995-2021")</f>
        <v/>
      </c>
      <c r="V224">
        <f>HYPERLINK("https://klasma.github.io/Logging_0685/klagomål/A 64995-2021 FSC-klagomål.docx", "A 64995-2021")</f>
        <v/>
      </c>
      <c r="W224">
        <f>HYPERLINK("https://klasma.github.io/Logging_0685/klagomålsmail/A 64995-2021 FSC-klagomål mail.docx", "A 64995-2021")</f>
        <v/>
      </c>
      <c r="X224">
        <f>HYPERLINK("https://klasma.github.io/Logging_0685/tillsyn/A 64995-2021 tillsynsbegäran.docx", "A 64995-2021")</f>
        <v/>
      </c>
      <c r="Y224">
        <f>HYPERLINK("https://klasma.github.io/Logging_0685/tillsynsmail/A 64995-2021 tillsynsbegäran mail.docx",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45218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HYPERLINK("https://klasma.github.io/Logging_0682/artfynd/A 68409-2021 artfynd.xlsx", "A 68409-2021")</f>
        <v/>
      </c>
      <c r="T225">
        <f>HYPERLINK("https://klasma.github.io/Logging_0682/kartor/A 68409-2021 karta.png", "A 68409-2021")</f>
        <v/>
      </c>
      <c r="V225">
        <f>HYPERLINK("https://klasma.github.io/Logging_0682/klagomål/A 68409-2021 FSC-klagomål.docx", "A 68409-2021")</f>
        <v/>
      </c>
      <c r="W225">
        <f>HYPERLINK("https://klasma.github.io/Logging_0682/klagomålsmail/A 68409-2021 FSC-klagomål mail.docx", "A 68409-2021")</f>
        <v/>
      </c>
      <c r="X225">
        <f>HYPERLINK("https://klasma.github.io/Logging_0682/tillsyn/A 68409-2021 tillsynsbegäran.docx", "A 68409-2021")</f>
        <v/>
      </c>
      <c r="Y225">
        <f>HYPERLINK("https://klasma.github.io/Logging_0682/tillsynsmail/A 68409-2021 tillsynsbegäran mail.docx",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45218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HYPERLINK("https://klasma.github.io/Logging_0662/artfynd/A 69075-2021 artfynd.xlsx", "A 69075-2021")</f>
        <v/>
      </c>
      <c r="T226">
        <f>HYPERLINK("https://klasma.github.io/Logging_0662/kartor/A 69075-2021 karta.png", "A 69075-2021")</f>
        <v/>
      </c>
      <c r="V226">
        <f>HYPERLINK("https://klasma.github.io/Logging_0662/klagomål/A 69075-2021 FSC-klagomål.docx", "A 69075-2021")</f>
        <v/>
      </c>
      <c r="W226">
        <f>HYPERLINK("https://klasma.github.io/Logging_0662/klagomålsmail/A 69075-2021 FSC-klagomål mail.docx", "A 69075-2021")</f>
        <v/>
      </c>
      <c r="X226">
        <f>HYPERLINK("https://klasma.github.io/Logging_0662/tillsyn/A 69075-2021 tillsynsbegäran.docx", "A 69075-2021")</f>
        <v/>
      </c>
      <c r="Y226">
        <f>HYPERLINK("https://klasma.github.io/Logging_0662/tillsynsmail/A 69075-2021 tillsynsbegäran mail.docx",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45218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HYPERLINK("https://klasma.github.io/Logging_0682/artfynd/A 70820-2021 artfynd.xlsx", "A 70820-2021")</f>
        <v/>
      </c>
      <c r="T227">
        <f>HYPERLINK("https://klasma.github.io/Logging_0682/kartor/A 70820-2021 karta.png", "A 70820-2021")</f>
        <v/>
      </c>
      <c r="V227">
        <f>HYPERLINK("https://klasma.github.io/Logging_0682/klagomål/A 70820-2021 FSC-klagomål.docx", "A 70820-2021")</f>
        <v/>
      </c>
      <c r="W227">
        <f>HYPERLINK("https://klasma.github.io/Logging_0682/klagomålsmail/A 70820-2021 FSC-klagomål mail.docx", "A 70820-2021")</f>
        <v/>
      </c>
      <c r="X227">
        <f>HYPERLINK("https://klasma.github.io/Logging_0682/tillsyn/A 70820-2021 tillsynsbegäran.docx", "A 70820-2021")</f>
        <v/>
      </c>
      <c r="Y227">
        <f>HYPERLINK("https://klasma.github.io/Logging_0682/tillsynsmail/A 70820-2021 tillsynsbegäran mail.docx",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45218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HYPERLINK("https://klasma.github.io/Logging_0604/artfynd/A 412-2022 artfynd.xlsx", "A 412-2022")</f>
        <v/>
      </c>
      <c r="T228">
        <f>HYPERLINK("https://klasma.github.io/Logging_0604/kartor/A 412-2022 karta.png", "A 412-2022")</f>
        <v/>
      </c>
      <c r="V228">
        <f>HYPERLINK("https://klasma.github.io/Logging_0604/klagomål/A 412-2022 FSC-klagomål.docx", "A 412-2022")</f>
        <v/>
      </c>
      <c r="W228">
        <f>HYPERLINK("https://klasma.github.io/Logging_0604/klagomålsmail/A 412-2022 FSC-klagomål mail.docx", "A 412-2022")</f>
        <v/>
      </c>
      <c r="X228">
        <f>HYPERLINK("https://klasma.github.io/Logging_0604/tillsyn/A 412-2022 tillsynsbegäran.docx", "A 412-2022")</f>
        <v/>
      </c>
      <c r="Y228">
        <f>HYPERLINK("https://klasma.github.io/Logging_0604/tillsynsmail/A 412-2022 tillsynsbegäran mail.docx",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45218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HYPERLINK("https://klasma.github.io/Logging_0685/artfynd/A 5498-2022 artfynd.xlsx", "A 5498-2022")</f>
        <v/>
      </c>
      <c r="T229">
        <f>HYPERLINK("https://klasma.github.io/Logging_0685/kartor/A 5498-2022 karta.png", "A 5498-2022")</f>
        <v/>
      </c>
      <c r="V229">
        <f>HYPERLINK("https://klasma.github.io/Logging_0685/klagomål/A 5498-2022 FSC-klagomål.docx", "A 5498-2022")</f>
        <v/>
      </c>
      <c r="W229">
        <f>HYPERLINK("https://klasma.github.io/Logging_0685/klagomålsmail/A 5498-2022 FSC-klagomål mail.docx", "A 5498-2022")</f>
        <v/>
      </c>
      <c r="X229">
        <f>HYPERLINK("https://klasma.github.io/Logging_0685/tillsyn/A 5498-2022 tillsynsbegäran.docx", "A 5498-2022")</f>
        <v/>
      </c>
      <c r="Y229">
        <f>HYPERLINK("https://klasma.github.io/Logging_0685/tillsynsmail/A 5498-2022 tillsynsbegäran mail.docx",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45218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HYPERLINK("https://klasma.github.io/Logging_0685/artfynd/A 13006-2022 artfynd.xlsx", "A 13006-2022")</f>
        <v/>
      </c>
      <c r="T230">
        <f>HYPERLINK("https://klasma.github.io/Logging_0685/kartor/A 13006-2022 karta.png", "A 13006-2022")</f>
        <v/>
      </c>
      <c r="U230">
        <f>HYPERLINK("https://klasma.github.io/Logging_0685/knärot/A 13006-2022 karta knärot.png", "A 13006-2022")</f>
        <v/>
      </c>
      <c r="V230">
        <f>HYPERLINK("https://klasma.github.io/Logging_0685/klagomål/A 13006-2022 FSC-klagomål.docx", "A 13006-2022")</f>
        <v/>
      </c>
      <c r="W230">
        <f>HYPERLINK("https://klasma.github.io/Logging_0685/klagomålsmail/A 13006-2022 FSC-klagomål mail.docx", "A 13006-2022")</f>
        <v/>
      </c>
      <c r="X230">
        <f>HYPERLINK("https://klasma.github.io/Logging_0685/tillsyn/A 13006-2022 tillsynsbegäran.docx", "A 13006-2022")</f>
        <v/>
      </c>
      <c r="Y230">
        <f>HYPERLINK("https://klasma.github.io/Logging_0685/tillsynsmail/A 13006-2022 tillsynsbegäran mail.docx",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45218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HYPERLINK("https://klasma.github.io/Logging_0687/artfynd/A 26395-2022 artfynd.xlsx", "A 26395-2022")</f>
        <v/>
      </c>
      <c r="T231">
        <f>HYPERLINK("https://klasma.github.io/Logging_0687/kartor/A 26395-2022 karta.png", "A 26395-2022")</f>
        <v/>
      </c>
      <c r="V231">
        <f>HYPERLINK("https://klasma.github.io/Logging_0687/klagomål/A 26395-2022 FSC-klagomål.docx", "A 26395-2022")</f>
        <v/>
      </c>
      <c r="W231">
        <f>HYPERLINK("https://klasma.github.io/Logging_0687/klagomålsmail/A 26395-2022 FSC-klagomål mail.docx", "A 26395-2022")</f>
        <v/>
      </c>
      <c r="X231">
        <f>HYPERLINK("https://klasma.github.io/Logging_0687/tillsyn/A 26395-2022 tillsynsbegäran.docx", "A 26395-2022")</f>
        <v/>
      </c>
      <c r="Y231">
        <f>HYPERLINK("https://klasma.github.io/Logging_0687/tillsynsmail/A 26395-2022 tillsynsbegäran mail.docx",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45218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HYPERLINK("https://klasma.github.io/Logging_0685/artfynd/A 26920-2022 artfynd.xlsx", "A 26920-2022")</f>
        <v/>
      </c>
      <c r="T232">
        <f>HYPERLINK("https://klasma.github.io/Logging_0685/kartor/A 26920-2022 karta.png", "A 26920-2022")</f>
        <v/>
      </c>
      <c r="V232">
        <f>HYPERLINK("https://klasma.github.io/Logging_0685/klagomål/A 26920-2022 FSC-klagomål.docx", "A 26920-2022")</f>
        <v/>
      </c>
      <c r="W232">
        <f>HYPERLINK("https://klasma.github.io/Logging_0685/klagomålsmail/A 26920-2022 FSC-klagomål mail.docx", "A 26920-2022")</f>
        <v/>
      </c>
      <c r="X232">
        <f>HYPERLINK("https://klasma.github.io/Logging_0685/tillsyn/A 26920-2022 tillsynsbegäran.docx", "A 26920-2022")</f>
        <v/>
      </c>
      <c r="Y232">
        <f>HYPERLINK("https://klasma.github.io/Logging_0685/tillsynsmail/A 26920-2022 tillsynsbegäran mail.docx",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45218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HYPERLINK("https://klasma.github.io/Logging_0604/artfynd/A 28452-2022 artfynd.xlsx", "A 28452-2022")</f>
        <v/>
      </c>
      <c r="T233">
        <f>HYPERLINK("https://klasma.github.io/Logging_0604/kartor/A 28452-2022 karta.png", "A 28452-2022")</f>
        <v/>
      </c>
      <c r="V233">
        <f>HYPERLINK("https://klasma.github.io/Logging_0604/klagomål/A 28452-2022 FSC-klagomål.docx", "A 28452-2022")</f>
        <v/>
      </c>
      <c r="W233">
        <f>HYPERLINK("https://klasma.github.io/Logging_0604/klagomålsmail/A 28452-2022 FSC-klagomål mail.docx", "A 28452-2022")</f>
        <v/>
      </c>
      <c r="X233">
        <f>HYPERLINK("https://klasma.github.io/Logging_0604/tillsyn/A 28452-2022 tillsynsbegäran.docx", "A 28452-2022")</f>
        <v/>
      </c>
      <c r="Y233">
        <f>HYPERLINK("https://klasma.github.io/Logging_0604/tillsynsmail/A 28452-2022 tillsynsbegäran mail.docx",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45218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HYPERLINK("https://klasma.github.io/Logging_0685/artfynd/A 28349-2022 artfynd.xlsx", "A 28349-2022")</f>
        <v/>
      </c>
      <c r="T234">
        <f>HYPERLINK("https://klasma.github.io/Logging_0685/kartor/A 28349-2022 karta.png", "A 28349-2022")</f>
        <v/>
      </c>
      <c r="V234">
        <f>HYPERLINK("https://klasma.github.io/Logging_0685/klagomål/A 28349-2022 FSC-klagomål.docx", "A 28349-2022")</f>
        <v/>
      </c>
      <c r="W234">
        <f>HYPERLINK("https://klasma.github.io/Logging_0685/klagomålsmail/A 28349-2022 FSC-klagomål mail.docx", "A 28349-2022")</f>
        <v/>
      </c>
      <c r="X234">
        <f>HYPERLINK("https://klasma.github.io/Logging_0685/tillsyn/A 28349-2022 tillsynsbegäran.docx", "A 28349-2022")</f>
        <v/>
      </c>
      <c r="Y234">
        <f>HYPERLINK("https://klasma.github.io/Logging_0685/tillsynsmail/A 28349-2022 tillsynsbegäran mail.docx",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45218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HYPERLINK("https://klasma.github.io/Logging_0687/artfynd/A 29382-2022 artfynd.xlsx", "A 29382-2022")</f>
        <v/>
      </c>
      <c r="T235">
        <f>HYPERLINK("https://klasma.github.io/Logging_0687/kartor/A 29382-2022 karta.png", "A 29382-2022")</f>
        <v/>
      </c>
      <c r="V235">
        <f>HYPERLINK("https://klasma.github.io/Logging_0687/klagomål/A 29382-2022 FSC-klagomål.docx", "A 29382-2022")</f>
        <v/>
      </c>
      <c r="W235">
        <f>HYPERLINK("https://klasma.github.io/Logging_0687/klagomålsmail/A 29382-2022 FSC-klagomål mail.docx", "A 29382-2022")</f>
        <v/>
      </c>
      <c r="X235">
        <f>HYPERLINK("https://klasma.github.io/Logging_0687/tillsyn/A 29382-2022 tillsynsbegäran.docx", "A 29382-2022")</f>
        <v/>
      </c>
      <c r="Y235">
        <f>HYPERLINK("https://klasma.github.io/Logging_0687/tillsynsmail/A 29382-2022 tillsynsbegäran mail.docx",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45218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HYPERLINK("https://klasma.github.io/Logging_0662/artfynd/A 30362-2022 artfynd.xlsx", "A 30362-2022")</f>
        <v/>
      </c>
      <c r="T236">
        <f>HYPERLINK("https://klasma.github.io/Logging_0662/kartor/A 30362-2022 karta.png", "A 30362-2022")</f>
        <v/>
      </c>
      <c r="U236">
        <f>HYPERLINK("https://klasma.github.io/Logging_0662/knärot/A 30362-2022 karta knärot.png", "A 30362-2022")</f>
        <v/>
      </c>
      <c r="V236">
        <f>HYPERLINK("https://klasma.github.io/Logging_0662/klagomål/A 30362-2022 FSC-klagomål.docx", "A 30362-2022")</f>
        <v/>
      </c>
      <c r="W236">
        <f>HYPERLINK("https://klasma.github.io/Logging_0662/klagomålsmail/A 30362-2022 FSC-klagomål mail.docx", "A 30362-2022")</f>
        <v/>
      </c>
      <c r="X236">
        <f>HYPERLINK("https://klasma.github.io/Logging_0662/tillsyn/A 30362-2022 tillsynsbegäran.docx", "A 30362-2022")</f>
        <v/>
      </c>
      <c r="Y236">
        <f>HYPERLINK("https://klasma.github.io/Logging_0662/tillsynsmail/A 30362-2022 tillsynsbegäran mail.docx",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45218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HYPERLINK("https://klasma.github.io/Logging_0686/artfynd/A 35548-2022 artfynd.xlsx", "A 35548-2022")</f>
        <v/>
      </c>
      <c r="T237">
        <f>HYPERLINK("https://klasma.github.io/Logging_0686/kartor/A 35548-2022 karta.png", "A 35548-2022")</f>
        <v/>
      </c>
      <c r="V237">
        <f>HYPERLINK("https://klasma.github.io/Logging_0686/klagomål/A 35548-2022 FSC-klagomål.docx", "A 35548-2022")</f>
        <v/>
      </c>
      <c r="W237">
        <f>HYPERLINK("https://klasma.github.io/Logging_0686/klagomålsmail/A 35548-2022 FSC-klagomål mail.docx", "A 35548-2022")</f>
        <v/>
      </c>
      <c r="X237">
        <f>HYPERLINK("https://klasma.github.io/Logging_0686/tillsyn/A 35548-2022 tillsynsbegäran.docx", "A 35548-2022")</f>
        <v/>
      </c>
      <c r="Y237">
        <f>HYPERLINK("https://klasma.github.io/Logging_0686/tillsynsmail/A 35548-2022 tillsynsbegäran mail.docx",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45218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HYPERLINK("https://klasma.github.io/Logging_0685/artfynd/A 39612-2022 artfynd.xlsx", "A 39612-2022")</f>
        <v/>
      </c>
      <c r="T238">
        <f>HYPERLINK("https://klasma.github.io/Logging_0685/kartor/A 39612-2022 karta.png", "A 39612-2022")</f>
        <v/>
      </c>
      <c r="V238">
        <f>HYPERLINK("https://klasma.github.io/Logging_0685/klagomål/A 39612-2022 FSC-klagomål.docx", "A 39612-2022")</f>
        <v/>
      </c>
      <c r="W238">
        <f>HYPERLINK("https://klasma.github.io/Logging_0685/klagomålsmail/A 39612-2022 FSC-klagomål mail.docx", "A 39612-2022")</f>
        <v/>
      </c>
      <c r="X238">
        <f>HYPERLINK("https://klasma.github.io/Logging_0685/tillsyn/A 39612-2022 tillsynsbegäran.docx", "A 39612-2022")</f>
        <v/>
      </c>
      <c r="Y238">
        <f>HYPERLINK("https://klasma.github.io/Logging_0685/tillsynsmail/A 39612-2022 tillsynsbegäran mail.docx",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45218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HYPERLINK("https://klasma.github.io/Logging_0685/artfynd/A 39857-2022 artfynd.xlsx", "A 39857-2022")</f>
        <v/>
      </c>
      <c r="T239">
        <f>HYPERLINK("https://klasma.github.io/Logging_0685/kartor/A 39857-2022 karta.png", "A 39857-2022")</f>
        <v/>
      </c>
      <c r="V239">
        <f>HYPERLINK("https://klasma.github.io/Logging_0685/klagomål/A 39857-2022 FSC-klagomål.docx", "A 39857-2022")</f>
        <v/>
      </c>
      <c r="W239">
        <f>HYPERLINK("https://klasma.github.io/Logging_0685/klagomålsmail/A 39857-2022 FSC-klagomål mail.docx", "A 39857-2022")</f>
        <v/>
      </c>
      <c r="X239">
        <f>HYPERLINK("https://klasma.github.io/Logging_0685/tillsyn/A 39857-2022 tillsynsbegäran.docx", "A 39857-2022")</f>
        <v/>
      </c>
      <c r="Y239">
        <f>HYPERLINK("https://klasma.github.io/Logging_0685/tillsynsmail/A 39857-2022 tillsynsbegäran mail.docx",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45218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40772-2022 artfynd.xlsx", "A 40772-2022")</f>
        <v/>
      </c>
      <c r="T240">
        <f>HYPERLINK("https://klasma.github.io/Logging_0680/kartor/A 40772-2022 karta.png", "A 40772-2022")</f>
        <v/>
      </c>
      <c r="V240">
        <f>HYPERLINK("https://klasma.github.io/Logging_0680/klagomål/A 40772-2022 FSC-klagomål.docx", "A 40772-2022")</f>
        <v/>
      </c>
      <c r="W240">
        <f>HYPERLINK("https://klasma.github.io/Logging_0680/klagomålsmail/A 40772-2022 FSC-klagomål mail.docx", "A 40772-2022")</f>
        <v/>
      </c>
      <c r="X240">
        <f>HYPERLINK("https://klasma.github.io/Logging_0680/tillsyn/A 40772-2022 tillsynsbegäran.docx", "A 40772-2022")</f>
        <v/>
      </c>
      <c r="Y240">
        <f>HYPERLINK("https://klasma.github.io/Logging_0680/tillsynsmail/A 40772-2022 tillsynsbegäran mail.docx",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45218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HYPERLINK("https://klasma.github.io/Logging_0685/artfynd/A 42142-2022 artfynd.xlsx", "A 42142-2022")</f>
        <v/>
      </c>
      <c r="T241">
        <f>HYPERLINK("https://klasma.github.io/Logging_0685/kartor/A 42142-2022 karta.png", "A 42142-2022")</f>
        <v/>
      </c>
      <c r="V241">
        <f>HYPERLINK("https://klasma.github.io/Logging_0685/klagomål/A 42142-2022 FSC-klagomål.docx", "A 42142-2022")</f>
        <v/>
      </c>
      <c r="W241">
        <f>HYPERLINK("https://klasma.github.io/Logging_0685/klagomålsmail/A 42142-2022 FSC-klagomål mail.docx", "A 42142-2022")</f>
        <v/>
      </c>
      <c r="X241">
        <f>HYPERLINK("https://klasma.github.io/Logging_0685/tillsyn/A 42142-2022 tillsynsbegäran.docx", "A 42142-2022")</f>
        <v/>
      </c>
      <c r="Y241">
        <f>HYPERLINK("https://klasma.github.io/Logging_0685/tillsynsmail/A 42142-2022 tillsynsbegäran mail.docx",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45218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43385-2022 artfynd.xlsx", "A 43385-2022")</f>
        <v/>
      </c>
      <c r="T242">
        <f>HYPERLINK("https://klasma.github.io/Logging_0685/kartor/A 43385-2022 karta.png", "A 43385-2022")</f>
        <v/>
      </c>
      <c r="V242">
        <f>HYPERLINK("https://klasma.github.io/Logging_0685/klagomål/A 43385-2022 FSC-klagomål.docx", "A 43385-2022")</f>
        <v/>
      </c>
      <c r="W242">
        <f>HYPERLINK("https://klasma.github.io/Logging_0685/klagomålsmail/A 43385-2022 FSC-klagomål mail.docx", "A 43385-2022")</f>
        <v/>
      </c>
      <c r="X242">
        <f>HYPERLINK("https://klasma.github.io/Logging_0685/tillsyn/A 43385-2022 tillsynsbegäran.docx", "A 43385-2022")</f>
        <v/>
      </c>
      <c r="Y242">
        <f>HYPERLINK("https://klasma.github.io/Logging_0685/tillsynsmail/A 43385-2022 tillsynsbegäran mail.docx",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45218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HYPERLINK("https://klasma.github.io/Logging_0682/artfynd/A 44455-2022 artfynd.xlsx", "A 44455-2022")</f>
        <v/>
      </c>
      <c r="T243">
        <f>HYPERLINK("https://klasma.github.io/Logging_0682/kartor/A 44455-2022 karta.png", "A 44455-2022")</f>
        <v/>
      </c>
      <c r="U243">
        <f>HYPERLINK("https://klasma.github.io/Logging_0682/knärot/A 44455-2022 karta knärot.png", "A 44455-2022")</f>
        <v/>
      </c>
      <c r="V243">
        <f>HYPERLINK("https://klasma.github.io/Logging_0682/klagomål/A 44455-2022 FSC-klagomål.docx", "A 44455-2022")</f>
        <v/>
      </c>
      <c r="W243">
        <f>HYPERLINK("https://klasma.github.io/Logging_0682/klagomålsmail/A 44455-2022 FSC-klagomål mail.docx", "A 44455-2022")</f>
        <v/>
      </c>
      <c r="X243">
        <f>HYPERLINK("https://klasma.github.io/Logging_0682/tillsyn/A 44455-2022 tillsynsbegäran.docx", "A 44455-2022")</f>
        <v/>
      </c>
      <c r="Y243">
        <f>HYPERLINK("https://klasma.github.io/Logging_0682/tillsynsmail/A 44455-2022 tillsynsbegäran mail.docx",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45218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44129-2022 artfynd.xlsx", "A 44129-2022")</f>
        <v/>
      </c>
      <c r="T244">
        <f>HYPERLINK("https://klasma.github.io/Logging_0682/kartor/A 44129-2022 karta.png", "A 44129-2022")</f>
        <v/>
      </c>
      <c r="U244">
        <f>HYPERLINK("https://klasma.github.io/Logging_0682/knärot/A 44129-2022 karta knärot.png", "A 44129-2022")</f>
        <v/>
      </c>
      <c r="V244">
        <f>HYPERLINK("https://klasma.github.io/Logging_0682/klagomål/A 44129-2022 FSC-klagomål.docx", "A 44129-2022")</f>
        <v/>
      </c>
      <c r="W244">
        <f>HYPERLINK("https://klasma.github.io/Logging_0682/klagomålsmail/A 44129-2022 FSC-klagomål mail.docx", "A 44129-2022")</f>
        <v/>
      </c>
      <c r="X244">
        <f>HYPERLINK("https://klasma.github.io/Logging_0682/tillsyn/A 44129-2022 tillsynsbegäran.docx", "A 44129-2022")</f>
        <v/>
      </c>
      <c r="Y244">
        <f>HYPERLINK("https://klasma.github.io/Logging_0682/tillsynsmail/A 44129-2022 tillsynsbegäran mail.docx",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45218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HYPERLINK("https://klasma.github.io/Logging_0680/artfynd/A 45366-2022 artfynd.xlsx", "A 45366-2022")</f>
        <v/>
      </c>
      <c r="T245">
        <f>HYPERLINK("https://klasma.github.io/Logging_0680/kartor/A 45366-2022 karta.png", "A 45366-2022")</f>
        <v/>
      </c>
      <c r="V245">
        <f>HYPERLINK("https://klasma.github.io/Logging_0680/klagomål/A 45366-2022 FSC-klagomål.docx", "A 45366-2022")</f>
        <v/>
      </c>
      <c r="W245">
        <f>HYPERLINK("https://klasma.github.io/Logging_0680/klagomålsmail/A 45366-2022 FSC-klagomål mail.docx", "A 45366-2022")</f>
        <v/>
      </c>
      <c r="X245">
        <f>HYPERLINK("https://klasma.github.io/Logging_0680/tillsyn/A 45366-2022 tillsynsbegäran.docx", "A 45366-2022")</f>
        <v/>
      </c>
      <c r="Y245">
        <f>HYPERLINK("https://klasma.github.io/Logging_0680/tillsynsmail/A 45366-2022 tillsynsbegäran mail.docx",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45218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HYPERLINK("https://klasma.github.io/Logging_0643/artfynd/A 53298-2022 artfynd.xlsx", "A 53298-2022")</f>
        <v/>
      </c>
      <c r="T246">
        <f>HYPERLINK("https://klasma.github.io/Logging_0643/kartor/A 53298-2022 karta.png", "A 53298-2022")</f>
        <v/>
      </c>
      <c r="V246">
        <f>HYPERLINK("https://klasma.github.io/Logging_0643/klagomål/A 53298-2022 FSC-klagomål.docx", "A 53298-2022")</f>
        <v/>
      </c>
      <c r="W246">
        <f>HYPERLINK("https://klasma.github.io/Logging_0643/klagomålsmail/A 53298-2022 FSC-klagomål mail.docx", "A 53298-2022")</f>
        <v/>
      </c>
      <c r="X246">
        <f>HYPERLINK("https://klasma.github.io/Logging_0643/tillsyn/A 53298-2022 tillsynsbegäran.docx", "A 53298-2022")</f>
        <v/>
      </c>
      <c r="Y246">
        <f>HYPERLINK("https://klasma.github.io/Logging_0643/tillsynsmail/A 53298-2022 tillsynsbegäran mail.docx",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45218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HYPERLINK("https://klasma.github.io/Logging_0680/artfynd/A 53601-2022 artfynd.xlsx", "A 53601-2022")</f>
        <v/>
      </c>
      <c r="T247">
        <f>HYPERLINK("https://klasma.github.io/Logging_0680/kartor/A 53601-2022 karta.png", "A 53601-2022")</f>
        <v/>
      </c>
      <c r="U247">
        <f>HYPERLINK("https://klasma.github.io/Logging_0680/knärot/A 53601-2022 karta knärot.png", "A 53601-2022")</f>
        <v/>
      </c>
      <c r="V247">
        <f>HYPERLINK("https://klasma.github.io/Logging_0680/klagomål/A 53601-2022 FSC-klagomål.docx", "A 53601-2022")</f>
        <v/>
      </c>
      <c r="W247">
        <f>HYPERLINK("https://klasma.github.io/Logging_0680/klagomålsmail/A 53601-2022 FSC-klagomål mail.docx", "A 53601-2022")</f>
        <v/>
      </c>
      <c r="X247">
        <f>HYPERLINK("https://klasma.github.io/Logging_0680/tillsyn/A 53601-2022 tillsynsbegäran.docx", "A 53601-2022")</f>
        <v/>
      </c>
      <c r="Y247">
        <f>HYPERLINK("https://klasma.github.io/Logging_0680/tillsynsmail/A 53601-2022 tillsynsbegäran mail.docx",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45218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HYPERLINK("https://klasma.github.io/Logging_0683/artfynd/A 53585-2022 artfynd.xlsx", "A 53585-2022")</f>
        <v/>
      </c>
      <c r="T248">
        <f>HYPERLINK("https://klasma.github.io/Logging_0683/kartor/A 53585-2022 karta.png", "A 53585-2022")</f>
        <v/>
      </c>
      <c r="V248">
        <f>HYPERLINK("https://klasma.github.io/Logging_0683/klagomål/A 53585-2022 FSC-klagomål.docx", "A 53585-2022")</f>
        <v/>
      </c>
      <c r="W248">
        <f>HYPERLINK("https://klasma.github.io/Logging_0683/klagomålsmail/A 53585-2022 FSC-klagomål mail.docx", "A 53585-2022")</f>
        <v/>
      </c>
      <c r="X248">
        <f>HYPERLINK("https://klasma.github.io/Logging_0683/tillsyn/A 53585-2022 tillsynsbegäran.docx", "A 53585-2022")</f>
        <v/>
      </c>
      <c r="Y248">
        <f>HYPERLINK("https://klasma.github.io/Logging_0683/tillsynsmail/A 53585-2022 tillsynsbegäran mail.docx",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45218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HYPERLINK("https://klasma.github.io/Logging_0685/artfynd/A 53741-2022 artfynd.xlsx", "A 53741-2022")</f>
        <v/>
      </c>
      <c r="T249">
        <f>HYPERLINK("https://klasma.github.io/Logging_0685/kartor/A 53741-2022 karta.png", "A 53741-2022")</f>
        <v/>
      </c>
      <c r="V249">
        <f>HYPERLINK("https://klasma.github.io/Logging_0685/klagomål/A 53741-2022 FSC-klagomål.docx", "A 53741-2022")</f>
        <v/>
      </c>
      <c r="W249">
        <f>HYPERLINK("https://klasma.github.io/Logging_0685/klagomålsmail/A 53741-2022 FSC-klagomål mail.docx", "A 53741-2022")</f>
        <v/>
      </c>
      <c r="X249">
        <f>HYPERLINK("https://klasma.github.io/Logging_0685/tillsyn/A 53741-2022 tillsynsbegäran.docx", "A 53741-2022")</f>
        <v/>
      </c>
      <c r="Y249">
        <f>HYPERLINK("https://klasma.github.io/Logging_0685/tillsynsmail/A 53741-2022 tillsynsbegäran mail.docx",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45218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HYPERLINK("https://klasma.github.io/Logging_0682/artfynd/A 55860-2022 artfynd.xlsx", "A 55860-2022")</f>
        <v/>
      </c>
      <c r="T250">
        <f>HYPERLINK("https://klasma.github.io/Logging_0682/kartor/A 55860-2022 karta.png", "A 55860-2022")</f>
        <v/>
      </c>
      <c r="U250">
        <f>HYPERLINK("https://klasma.github.io/Logging_0682/knärot/A 55860-2022 karta knärot.png", "A 55860-2022")</f>
        <v/>
      </c>
      <c r="V250">
        <f>HYPERLINK("https://klasma.github.io/Logging_0682/klagomål/A 55860-2022 FSC-klagomål.docx", "A 55860-2022")</f>
        <v/>
      </c>
      <c r="W250">
        <f>HYPERLINK("https://klasma.github.io/Logging_0682/klagomålsmail/A 55860-2022 FSC-klagomål mail.docx", "A 55860-2022")</f>
        <v/>
      </c>
      <c r="X250">
        <f>HYPERLINK("https://klasma.github.io/Logging_0682/tillsyn/A 55860-2022 tillsynsbegäran.docx", "A 55860-2022")</f>
        <v/>
      </c>
      <c r="Y250">
        <f>HYPERLINK("https://klasma.github.io/Logging_0682/tillsynsmail/A 55860-2022 tillsynsbegäran mail.docx",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45218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HYPERLINK("https://klasma.github.io/Logging_0685/artfynd/A 56262-2022 artfynd.xlsx", "A 56262-2022")</f>
        <v/>
      </c>
      <c r="T251">
        <f>HYPERLINK("https://klasma.github.io/Logging_0685/kartor/A 56262-2022 karta.png", "A 56262-2022")</f>
        <v/>
      </c>
      <c r="V251">
        <f>HYPERLINK("https://klasma.github.io/Logging_0685/klagomål/A 56262-2022 FSC-klagomål.docx", "A 56262-2022")</f>
        <v/>
      </c>
      <c r="W251">
        <f>HYPERLINK("https://klasma.github.io/Logging_0685/klagomålsmail/A 56262-2022 FSC-klagomål mail.docx", "A 56262-2022")</f>
        <v/>
      </c>
      <c r="X251">
        <f>HYPERLINK("https://klasma.github.io/Logging_0685/tillsyn/A 56262-2022 tillsynsbegäran.docx", "A 56262-2022")</f>
        <v/>
      </c>
      <c r="Y251">
        <f>HYPERLINK("https://klasma.github.io/Logging_0685/tillsynsmail/A 56262-2022 tillsynsbegäran mail.docx",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45218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HYPERLINK("https://klasma.github.io/Logging_0683/artfynd/A 57181-2022 artfynd.xlsx", "A 57181-2022")</f>
        <v/>
      </c>
      <c r="T252">
        <f>HYPERLINK("https://klasma.github.io/Logging_0683/kartor/A 57181-2022 karta.png", "A 57181-2022")</f>
        <v/>
      </c>
      <c r="V252">
        <f>HYPERLINK("https://klasma.github.io/Logging_0683/klagomål/A 57181-2022 FSC-klagomål.docx", "A 57181-2022")</f>
        <v/>
      </c>
      <c r="W252">
        <f>HYPERLINK("https://klasma.github.io/Logging_0683/klagomålsmail/A 57181-2022 FSC-klagomål mail.docx", "A 57181-2022")</f>
        <v/>
      </c>
      <c r="X252">
        <f>HYPERLINK("https://klasma.github.io/Logging_0683/tillsyn/A 57181-2022 tillsynsbegäran.docx", "A 57181-2022")</f>
        <v/>
      </c>
      <c r="Y252">
        <f>HYPERLINK("https://klasma.github.io/Logging_0683/tillsynsmail/A 57181-2022 tillsynsbegäran mail.docx",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45218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HYPERLINK("https://klasma.github.io/Logging_0685/artfynd/A 59894-2022 artfynd.xlsx", "A 59894-2022")</f>
        <v/>
      </c>
      <c r="T253">
        <f>HYPERLINK("https://klasma.github.io/Logging_0685/kartor/A 59894-2022 karta.png", "A 59894-2022")</f>
        <v/>
      </c>
      <c r="V253">
        <f>HYPERLINK("https://klasma.github.io/Logging_0685/klagomål/A 59894-2022 FSC-klagomål.docx", "A 59894-2022")</f>
        <v/>
      </c>
      <c r="W253">
        <f>HYPERLINK("https://klasma.github.io/Logging_0685/klagomålsmail/A 59894-2022 FSC-klagomål mail.docx", "A 59894-2022")</f>
        <v/>
      </c>
      <c r="X253">
        <f>HYPERLINK("https://klasma.github.io/Logging_0685/tillsyn/A 59894-2022 tillsynsbegäran.docx", "A 59894-2022")</f>
        <v/>
      </c>
      <c r="Y253">
        <f>HYPERLINK("https://klasma.github.io/Logging_0685/tillsynsmail/A 59894-2022 tillsynsbegäran mail.docx",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45218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HYPERLINK("https://klasma.github.io/Logging_0662/artfynd/A 62297-2022 artfynd.xlsx", "A 62297-2022")</f>
        <v/>
      </c>
      <c r="T254">
        <f>HYPERLINK("https://klasma.github.io/Logging_0662/kartor/A 62297-2022 karta.png", "A 62297-2022")</f>
        <v/>
      </c>
      <c r="V254">
        <f>HYPERLINK("https://klasma.github.io/Logging_0662/klagomål/A 62297-2022 FSC-klagomål.docx", "A 62297-2022")</f>
        <v/>
      </c>
      <c r="W254">
        <f>HYPERLINK("https://klasma.github.io/Logging_0662/klagomålsmail/A 62297-2022 FSC-klagomål mail.docx", "A 62297-2022")</f>
        <v/>
      </c>
      <c r="X254">
        <f>HYPERLINK("https://klasma.github.io/Logging_0662/tillsyn/A 62297-2022 tillsynsbegäran.docx", "A 62297-2022")</f>
        <v/>
      </c>
      <c r="Y254">
        <f>HYPERLINK("https://klasma.github.io/Logging_0662/tillsynsmail/A 62297-2022 tillsynsbegäran mail.docx",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45218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HYPERLINK("https://klasma.github.io/Logging_0686/artfynd/A 58-2023 artfynd.xlsx", "A 58-2023")</f>
        <v/>
      </c>
      <c r="T255">
        <f>HYPERLINK("https://klasma.github.io/Logging_0686/kartor/A 58-2023 karta.png", "A 58-2023")</f>
        <v/>
      </c>
      <c r="V255">
        <f>HYPERLINK("https://klasma.github.io/Logging_0686/klagomål/A 58-2023 FSC-klagomål.docx", "A 58-2023")</f>
        <v/>
      </c>
      <c r="W255">
        <f>HYPERLINK("https://klasma.github.io/Logging_0686/klagomålsmail/A 58-2023 FSC-klagomål mail.docx", "A 58-2023")</f>
        <v/>
      </c>
      <c r="X255">
        <f>HYPERLINK("https://klasma.github.io/Logging_0686/tillsyn/A 58-2023 tillsynsbegäran.docx", "A 58-2023")</f>
        <v/>
      </c>
      <c r="Y255">
        <f>HYPERLINK("https://klasma.github.io/Logging_0686/tillsynsmail/A 58-2023 tillsynsbegäran mail.docx",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45218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HYPERLINK("https://klasma.github.io/Logging_0682/artfynd/A 254-2023 artfynd.xlsx", "A 254-2023")</f>
        <v/>
      </c>
      <c r="T256">
        <f>HYPERLINK("https://klasma.github.io/Logging_0682/kartor/A 254-2023 karta.png", "A 254-2023")</f>
        <v/>
      </c>
      <c r="V256">
        <f>HYPERLINK("https://klasma.github.io/Logging_0682/klagomål/A 254-2023 FSC-klagomål.docx", "A 254-2023")</f>
        <v/>
      </c>
      <c r="W256">
        <f>HYPERLINK("https://klasma.github.io/Logging_0682/klagomålsmail/A 254-2023 FSC-klagomål mail.docx", "A 254-2023")</f>
        <v/>
      </c>
      <c r="X256">
        <f>HYPERLINK("https://klasma.github.io/Logging_0682/tillsyn/A 254-2023 tillsynsbegäran.docx", "A 254-2023")</f>
        <v/>
      </c>
      <c r="Y256">
        <f>HYPERLINK("https://klasma.github.io/Logging_0682/tillsynsmail/A 254-2023 tillsynsbegäran mail.docx",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45218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 artfynd.xlsx", "A 2486-2023")</f>
        <v/>
      </c>
      <c r="T257">
        <f>HYPERLINK("https://klasma.github.io/Logging_0680/kartor/A 2486-2023 karta.png", "A 2486-2023")</f>
        <v/>
      </c>
      <c r="V257">
        <f>HYPERLINK("https://klasma.github.io/Logging_0680/klagomål/A 2486-2023 FSC-klagomål.docx", "A 2486-2023")</f>
        <v/>
      </c>
      <c r="W257">
        <f>HYPERLINK("https://klasma.github.io/Logging_0680/klagomålsmail/A 2486-2023 FSC-klagomål mail.docx", "A 2486-2023")</f>
        <v/>
      </c>
      <c r="X257">
        <f>HYPERLINK("https://klasma.github.io/Logging_0680/tillsyn/A 2486-2023 tillsynsbegäran.docx", "A 2486-2023")</f>
        <v/>
      </c>
      <c r="Y257">
        <f>HYPERLINK("https://klasma.github.io/Logging_0680/tillsynsmail/A 2486-2023 tillsynsbegäran mail.docx",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45218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HYPERLINK("https://klasma.github.io/Logging_0685/artfynd/A 5369-2023 artfynd.xlsx", "A 5369-2023")</f>
        <v/>
      </c>
      <c r="T258">
        <f>HYPERLINK("https://klasma.github.io/Logging_0685/kartor/A 5369-2023 karta.png", "A 5369-2023")</f>
        <v/>
      </c>
      <c r="V258">
        <f>HYPERLINK("https://klasma.github.io/Logging_0685/klagomål/A 5369-2023 FSC-klagomål.docx", "A 5369-2023")</f>
        <v/>
      </c>
      <c r="W258">
        <f>HYPERLINK("https://klasma.github.io/Logging_0685/klagomålsmail/A 5369-2023 FSC-klagomål mail.docx", "A 5369-2023")</f>
        <v/>
      </c>
      <c r="X258">
        <f>HYPERLINK("https://klasma.github.io/Logging_0685/tillsyn/A 5369-2023 tillsynsbegäran.docx", "A 5369-2023")</f>
        <v/>
      </c>
      <c r="Y258">
        <f>HYPERLINK("https://klasma.github.io/Logging_0685/tillsynsmail/A 5369-2023 tillsynsbegäran mail.docx",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45218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HYPERLINK("https://klasma.github.io/Logging_0680/artfynd/A 5906-2023 artfynd.xlsx", "A 5906-2023")</f>
        <v/>
      </c>
      <c r="T259">
        <f>HYPERLINK("https://klasma.github.io/Logging_0680/kartor/A 5906-2023 karta.png", "A 5906-2023")</f>
        <v/>
      </c>
      <c r="V259">
        <f>HYPERLINK("https://klasma.github.io/Logging_0680/klagomål/A 5906-2023 FSC-klagomål.docx", "A 5906-2023")</f>
        <v/>
      </c>
      <c r="W259">
        <f>HYPERLINK("https://klasma.github.io/Logging_0680/klagomålsmail/A 5906-2023 FSC-klagomål mail.docx", "A 5906-2023")</f>
        <v/>
      </c>
      <c r="X259">
        <f>HYPERLINK("https://klasma.github.io/Logging_0680/tillsyn/A 5906-2023 tillsynsbegäran.docx", "A 5906-2023")</f>
        <v/>
      </c>
      <c r="Y259">
        <f>HYPERLINK("https://klasma.github.io/Logging_0680/tillsynsmail/A 5906-2023 tillsynsbegäran mail.docx",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45218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HYPERLINK("https://klasma.github.io/Logging_0662/artfynd/A 6359-2023 artfynd.xlsx", "A 6359-2023")</f>
        <v/>
      </c>
      <c r="T260">
        <f>HYPERLINK("https://klasma.github.io/Logging_0662/kartor/A 6359-2023 karta.png", "A 6359-2023")</f>
        <v/>
      </c>
      <c r="V260">
        <f>HYPERLINK("https://klasma.github.io/Logging_0662/klagomål/A 6359-2023 FSC-klagomål.docx", "A 6359-2023")</f>
        <v/>
      </c>
      <c r="W260">
        <f>HYPERLINK("https://klasma.github.io/Logging_0662/klagomålsmail/A 6359-2023 FSC-klagomål mail.docx", "A 6359-2023")</f>
        <v/>
      </c>
      <c r="X260">
        <f>HYPERLINK("https://klasma.github.io/Logging_0662/tillsyn/A 6359-2023 tillsynsbegäran.docx", "A 6359-2023")</f>
        <v/>
      </c>
      <c r="Y260">
        <f>HYPERLINK("https://klasma.github.io/Logging_0662/tillsynsmail/A 6359-2023 tillsynsbegäran mail.docx",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45218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HYPERLINK("https://klasma.github.io/Logging_0680/artfynd/A 8977-2023 artfynd.xlsx", "A 8977-2023")</f>
        <v/>
      </c>
      <c r="T261">
        <f>HYPERLINK("https://klasma.github.io/Logging_0680/kartor/A 8977-2023 karta.png", "A 8977-2023")</f>
        <v/>
      </c>
      <c r="V261">
        <f>HYPERLINK("https://klasma.github.io/Logging_0680/klagomål/A 8977-2023 FSC-klagomål.docx", "A 8977-2023")</f>
        <v/>
      </c>
      <c r="W261">
        <f>HYPERLINK("https://klasma.github.io/Logging_0680/klagomålsmail/A 8977-2023 FSC-klagomål mail.docx", "A 8977-2023")</f>
        <v/>
      </c>
      <c r="X261">
        <f>HYPERLINK("https://klasma.github.io/Logging_0680/tillsyn/A 8977-2023 tillsynsbegäran.docx", "A 8977-2023")</f>
        <v/>
      </c>
      <c r="Y261">
        <f>HYPERLINK("https://klasma.github.io/Logging_0680/tillsynsmail/A 8977-2023 tillsynsbegäran mail.docx",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45218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 artfynd.xlsx", "A 8483-2023")</f>
        <v/>
      </c>
      <c r="T262">
        <f>HYPERLINK("https://klasma.github.io/Logging_0662/kartor/A 8483-2023 karta.png", "A 8483-2023")</f>
        <v/>
      </c>
      <c r="V262">
        <f>HYPERLINK("https://klasma.github.io/Logging_0662/klagomål/A 8483-2023 FSC-klagomål.docx", "A 8483-2023")</f>
        <v/>
      </c>
      <c r="W262">
        <f>HYPERLINK("https://klasma.github.io/Logging_0662/klagomålsmail/A 8483-2023 FSC-klagomål mail.docx", "A 8483-2023")</f>
        <v/>
      </c>
      <c r="X262">
        <f>HYPERLINK("https://klasma.github.io/Logging_0662/tillsyn/A 8483-2023 tillsynsbegäran.docx", "A 8483-2023")</f>
        <v/>
      </c>
      <c r="Y262">
        <f>HYPERLINK("https://klasma.github.io/Logging_0662/tillsynsmail/A 8483-2023 tillsynsbegäran mail.docx",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45218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 artfynd.xlsx", "A 8486-2023")</f>
        <v/>
      </c>
      <c r="T263">
        <f>HYPERLINK("https://klasma.github.io/Logging_0662/kartor/A 8486-2023 karta.png", "A 8486-2023")</f>
        <v/>
      </c>
      <c r="V263">
        <f>HYPERLINK("https://klasma.github.io/Logging_0662/klagomål/A 8486-2023 FSC-klagomål.docx", "A 8486-2023")</f>
        <v/>
      </c>
      <c r="W263">
        <f>HYPERLINK("https://klasma.github.io/Logging_0662/klagomålsmail/A 8486-2023 FSC-klagomål mail.docx", "A 8486-2023")</f>
        <v/>
      </c>
      <c r="X263">
        <f>HYPERLINK("https://klasma.github.io/Logging_0662/tillsyn/A 8486-2023 tillsynsbegäran.docx", "A 8486-2023")</f>
        <v/>
      </c>
      <c r="Y263">
        <f>HYPERLINK("https://klasma.github.io/Logging_0662/tillsynsmail/A 8486-2023 tillsynsbegäran mail.docx",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45218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 artfynd.xlsx", "A 9986-2023")</f>
        <v/>
      </c>
      <c r="T264">
        <f>HYPERLINK("https://klasma.github.io/Logging_0683/kartor/A 9986-2023 karta.png", "A 9986-2023")</f>
        <v/>
      </c>
      <c r="V264">
        <f>HYPERLINK("https://klasma.github.io/Logging_0683/klagomål/A 9986-2023 FSC-klagomål.docx", "A 9986-2023")</f>
        <v/>
      </c>
      <c r="W264">
        <f>HYPERLINK("https://klasma.github.io/Logging_0683/klagomålsmail/A 9986-2023 FSC-klagomål mail.docx", "A 9986-2023")</f>
        <v/>
      </c>
      <c r="X264">
        <f>HYPERLINK("https://klasma.github.io/Logging_0683/tillsyn/A 9986-2023 tillsynsbegäran.docx", "A 9986-2023")</f>
        <v/>
      </c>
      <c r="Y264">
        <f>HYPERLINK("https://klasma.github.io/Logging_0683/tillsynsmail/A 9986-2023 tillsynsbegäran mail.docx",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45218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 artfynd.xlsx", "A 11256-2023")</f>
        <v/>
      </c>
      <c r="T265">
        <f>HYPERLINK("https://klasma.github.io/Logging_0680/kartor/A 11256-2023 karta.png", "A 11256-2023")</f>
        <v/>
      </c>
      <c r="V265">
        <f>HYPERLINK("https://klasma.github.io/Logging_0680/klagomål/A 11256-2023 FSC-klagomål.docx", "A 11256-2023")</f>
        <v/>
      </c>
      <c r="W265">
        <f>HYPERLINK("https://klasma.github.io/Logging_0680/klagomålsmail/A 11256-2023 FSC-klagomål mail.docx", "A 11256-2023")</f>
        <v/>
      </c>
      <c r="X265">
        <f>HYPERLINK("https://klasma.github.io/Logging_0680/tillsyn/A 11256-2023 tillsynsbegäran.docx", "A 11256-2023")</f>
        <v/>
      </c>
      <c r="Y265">
        <f>HYPERLINK("https://klasma.github.io/Logging_0680/tillsynsmail/A 11256-2023 tillsynsbegäran mail.docx",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45218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 artfynd.xlsx", "A 11983-2023")</f>
        <v/>
      </c>
      <c r="T266">
        <f>HYPERLINK("https://klasma.github.io/Logging_0680/kartor/A 11983-2023 karta.png", "A 11983-2023")</f>
        <v/>
      </c>
      <c r="V266">
        <f>HYPERLINK("https://klasma.github.io/Logging_0680/klagomål/A 11983-2023 FSC-klagomål.docx", "A 11983-2023")</f>
        <v/>
      </c>
      <c r="W266">
        <f>HYPERLINK("https://klasma.github.io/Logging_0680/klagomålsmail/A 11983-2023 FSC-klagomål mail.docx", "A 11983-2023")</f>
        <v/>
      </c>
      <c r="X266">
        <f>HYPERLINK("https://klasma.github.io/Logging_0680/tillsyn/A 11983-2023 tillsynsbegäran.docx", "A 11983-2023")</f>
        <v/>
      </c>
      <c r="Y266">
        <f>HYPERLINK("https://klasma.github.io/Logging_0680/tillsynsmail/A 11983-2023 tillsynsbegäran mail.docx",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45218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 artfynd.xlsx", "A 12223-2023")</f>
        <v/>
      </c>
      <c r="T267">
        <f>HYPERLINK("https://klasma.github.io/Logging_0685/kartor/A 12223-2023 karta.png", "A 12223-2023")</f>
        <v/>
      </c>
      <c r="V267">
        <f>HYPERLINK("https://klasma.github.io/Logging_0685/klagomål/A 12223-2023 FSC-klagomål.docx", "A 12223-2023")</f>
        <v/>
      </c>
      <c r="W267">
        <f>HYPERLINK("https://klasma.github.io/Logging_0685/klagomålsmail/A 12223-2023 FSC-klagomål mail.docx", "A 12223-2023")</f>
        <v/>
      </c>
      <c r="X267">
        <f>HYPERLINK("https://klasma.github.io/Logging_0685/tillsyn/A 12223-2023 tillsynsbegäran.docx", "A 12223-2023")</f>
        <v/>
      </c>
      <c r="Y267">
        <f>HYPERLINK("https://klasma.github.io/Logging_0685/tillsynsmail/A 12223-2023 tillsynsbegäran mail.docx",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45218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 artfynd.xlsx", "A 12437-2023")</f>
        <v/>
      </c>
      <c r="T268">
        <f>HYPERLINK("https://klasma.github.io/Logging_0687/kartor/A 12437-2023 karta.png", "A 12437-2023")</f>
        <v/>
      </c>
      <c r="V268">
        <f>HYPERLINK("https://klasma.github.io/Logging_0687/klagomål/A 12437-2023 FSC-klagomål.docx", "A 12437-2023")</f>
        <v/>
      </c>
      <c r="W268">
        <f>HYPERLINK("https://klasma.github.io/Logging_0687/klagomålsmail/A 12437-2023 FSC-klagomål mail.docx", "A 12437-2023")</f>
        <v/>
      </c>
      <c r="X268">
        <f>HYPERLINK("https://klasma.github.io/Logging_0687/tillsyn/A 12437-2023 tillsynsbegäran.docx", "A 12437-2023")</f>
        <v/>
      </c>
      <c r="Y268">
        <f>HYPERLINK("https://klasma.github.io/Logging_0687/tillsynsmail/A 12437-2023 tillsynsbegäran mail.docx",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45218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 artfynd.xlsx", "A 15659-2023")</f>
        <v/>
      </c>
      <c r="T269">
        <f>HYPERLINK("https://klasma.github.io/Logging_0685/kartor/A 15659-2023 karta.png", "A 15659-2023")</f>
        <v/>
      </c>
      <c r="V269">
        <f>HYPERLINK("https://klasma.github.io/Logging_0685/klagomål/A 15659-2023 FSC-klagomål.docx", "A 15659-2023")</f>
        <v/>
      </c>
      <c r="W269">
        <f>HYPERLINK("https://klasma.github.io/Logging_0685/klagomålsmail/A 15659-2023 FSC-klagomål mail.docx", "A 15659-2023")</f>
        <v/>
      </c>
      <c r="X269">
        <f>HYPERLINK("https://klasma.github.io/Logging_0685/tillsyn/A 15659-2023 tillsynsbegäran.docx", "A 15659-2023")</f>
        <v/>
      </c>
      <c r="Y269">
        <f>HYPERLINK("https://klasma.github.io/Logging_0685/tillsynsmail/A 15659-2023 tillsynsbegäran mail.docx",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45218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 artfynd.xlsx", "A 16944-2023")</f>
        <v/>
      </c>
      <c r="T270">
        <f>HYPERLINK("https://klasma.github.io/Logging_0604/kartor/A 16944-2023 karta.png", "A 16944-2023")</f>
        <v/>
      </c>
      <c r="V270">
        <f>HYPERLINK("https://klasma.github.io/Logging_0604/klagomål/A 16944-2023 FSC-klagomål.docx", "A 16944-2023")</f>
        <v/>
      </c>
      <c r="W270">
        <f>HYPERLINK("https://klasma.github.io/Logging_0604/klagomålsmail/A 16944-2023 FSC-klagomål mail.docx", "A 16944-2023")</f>
        <v/>
      </c>
      <c r="X270">
        <f>HYPERLINK("https://klasma.github.io/Logging_0604/tillsyn/A 16944-2023 tillsynsbegäran.docx", "A 16944-2023")</f>
        <v/>
      </c>
      <c r="Y270">
        <f>HYPERLINK("https://klasma.github.io/Logging_0604/tillsynsmail/A 16944-2023 tillsynsbegäran mail.docx",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45218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 artfynd.xlsx", "A 18880-2023")</f>
        <v/>
      </c>
      <c r="T271">
        <f>HYPERLINK("https://klasma.github.io/Logging_0682/kartor/A 18880-2023 karta.png", "A 18880-2023")</f>
        <v/>
      </c>
      <c r="V271">
        <f>HYPERLINK("https://klasma.github.io/Logging_0682/klagomål/A 18880-2023 FSC-klagomål.docx", "A 18880-2023")</f>
        <v/>
      </c>
      <c r="W271">
        <f>HYPERLINK("https://klasma.github.io/Logging_0682/klagomålsmail/A 18880-2023 FSC-klagomål mail.docx", "A 18880-2023")</f>
        <v/>
      </c>
      <c r="X271">
        <f>HYPERLINK("https://klasma.github.io/Logging_0682/tillsyn/A 18880-2023 tillsynsbegäran.docx", "A 18880-2023")</f>
        <v/>
      </c>
      <c r="Y271">
        <f>HYPERLINK("https://klasma.github.io/Logging_0682/tillsynsmail/A 18880-2023 tillsynsbegäran mail.docx",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45218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 artfynd.xlsx", "A 22367-2023")</f>
        <v/>
      </c>
      <c r="T272">
        <f>HYPERLINK("https://klasma.github.io/Logging_0662/kartor/A 22367-2023 karta.png", "A 22367-2023")</f>
        <v/>
      </c>
      <c r="V272">
        <f>HYPERLINK("https://klasma.github.io/Logging_0662/klagomål/A 22367-2023 FSC-klagomål.docx", "A 22367-2023")</f>
        <v/>
      </c>
      <c r="W272">
        <f>HYPERLINK("https://klasma.github.io/Logging_0662/klagomålsmail/A 22367-2023 FSC-klagomål mail.docx", "A 22367-2023")</f>
        <v/>
      </c>
      <c r="X272">
        <f>HYPERLINK("https://klasma.github.io/Logging_0662/tillsyn/A 22367-2023 tillsynsbegäran.docx", "A 22367-2023")</f>
        <v/>
      </c>
      <c r="Y272">
        <f>HYPERLINK("https://klasma.github.io/Logging_0662/tillsynsmail/A 22367-2023 tillsynsbegäran mail.docx",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45218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 artfynd.xlsx", "A 23211-2023")</f>
        <v/>
      </c>
      <c r="T273">
        <f>HYPERLINK("https://klasma.github.io/Logging_0665/kartor/A 23211-2023 karta.png", "A 23211-2023")</f>
        <v/>
      </c>
      <c r="V273">
        <f>HYPERLINK("https://klasma.github.io/Logging_0665/klagomål/A 23211-2023 FSC-klagomål.docx", "A 23211-2023")</f>
        <v/>
      </c>
      <c r="W273">
        <f>HYPERLINK("https://klasma.github.io/Logging_0665/klagomålsmail/A 23211-2023 FSC-klagomål mail.docx", "A 23211-2023")</f>
        <v/>
      </c>
      <c r="X273">
        <f>HYPERLINK("https://klasma.github.io/Logging_0665/tillsyn/A 23211-2023 tillsynsbegäran.docx", "A 23211-2023")</f>
        <v/>
      </c>
      <c r="Y273">
        <f>HYPERLINK("https://klasma.github.io/Logging_0665/tillsynsmail/A 23211-2023 tillsynsbegäran mail.docx",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45218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 artfynd.xlsx", "A 22821-2023")</f>
        <v/>
      </c>
      <c r="T274">
        <f>HYPERLINK("https://klasma.github.io/Logging_0686/kartor/A 22821-2023 karta.png", "A 22821-2023")</f>
        <v/>
      </c>
      <c r="V274">
        <f>HYPERLINK("https://klasma.github.io/Logging_0686/klagomål/A 22821-2023 FSC-klagomål.docx", "A 22821-2023")</f>
        <v/>
      </c>
      <c r="W274">
        <f>HYPERLINK("https://klasma.github.io/Logging_0686/klagomålsmail/A 22821-2023 FSC-klagomål mail.docx", "A 22821-2023")</f>
        <v/>
      </c>
      <c r="X274">
        <f>HYPERLINK("https://klasma.github.io/Logging_0686/tillsyn/A 22821-2023 tillsynsbegäran.docx", "A 22821-2023")</f>
        <v/>
      </c>
      <c r="Y274">
        <f>HYPERLINK("https://klasma.github.io/Logging_0686/tillsynsmail/A 22821-2023 tillsynsbegäran mail.docx",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45218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 artfynd.xlsx", "A 23694-2023")</f>
        <v/>
      </c>
      <c r="T275">
        <f>HYPERLINK("https://klasma.github.io/Logging_0662/kartor/A 23694-2023 karta.png", "A 23694-2023")</f>
        <v/>
      </c>
      <c r="V275">
        <f>HYPERLINK("https://klasma.github.io/Logging_0662/klagomål/A 23694-2023 FSC-klagomål.docx", "A 23694-2023")</f>
        <v/>
      </c>
      <c r="W275">
        <f>HYPERLINK("https://klasma.github.io/Logging_0662/klagomålsmail/A 23694-2023 FSC-klagomål mail.docx", "A 23694-2023")</f>
        <v/>
      </c>
      <c r="X275">
        <f>HYPERLINK("https://klasma.github.io/Logging_0662/tillsyn/A 23694-2023 tillsynsbegäran.docx", "A 23694-2023")</f>
        <v/>
      </c>
      <c r="Y275">
        <f>HYPERLINK("https://klasma.github.io/Logging_0662/tillsynsmail/A 23694-2023 tillsynsbegäran mail.docx",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45218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 artfynd.xlsx", "A 24945-2023")</f>
        <v/>
      </c>
      <c r="T276">
        <f>HYPERLINK("https://klasma.github.io/Logging_0685/kartor/A 24945-2023 karta.png", "A 24945-2023")</f>
        <v/>
      </c>
      <c r="V276">
        <f>HYPERLINK("https://klasma.github.io/Logging_0685/klagomål/A 24945-2023 FSC-klagomål.docx", "A 24945-2023")</f>
        <v/>
      </c>
      <c r="W276">
        <f>HYPERLINK("https://klasma.github.io/Logging_0685/klagomålsmail/A 24945-2023 FSC-klagomål mail.docx", "A 24945-2023")</f>
        <v/>
      </c>
      <c r="X276">
        <f>HYPERLINK("https://klasma.github.io/Logging_0685/tillsyn/A 24945-2023 tillsynsbegäran.docx", "A 24945-2023")</f>
        <v/>
      </c>
      <c r="Y276">
        <f>HYPERLINK("https://klasma.github.io/Logging_0685/tillsynsmail/A 24945-2023 tillsynsbegäran mail.docx",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45218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 artfynd.xlsx", "A 25705-2023")</f>
        <v/>
      </c>
      <c r="T277">
        <f>HYPERLINK("https://klasma.github.io/Logging_0682/kartor/A 25705-2023 karta.png", "A 25705-2023")</f>
        <v/>
      </c>
      <c r="V277">
        <f>HYPERLINK("https://klasma.github.io/Logging_0682/klagomål/A 25705-2023 FSC-klagomål.docx", "A 25705-2023")</f>
        <v/>
      </c>
      <c r="W277">
        <f>HYPERLINK("https://klasma.github.io/Logging_0682/klagomålsmail/A 25705-2023 FSC-klagomål mail.docx", "A 25705-2023")</f>
        <v/>
      </c>
      <c r="X277">
        <f>HYPERLINK("https://klasma.github.io/Logging_0682/tillsyn/A 25705-2023 tillsynsbegäran.docx", "A 25705-2023")</f>
        <v/>
      </c>
      <c r="Y277">
        <f>HYPERLINK("https://klasma.github.io/Logging_0682/tillsynsmail/A 25705-2023 tillsynsbegäran mail.docx",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45218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 artfynd.xlsx", "A 27548-2023")</f>
        <v/>
      </c>
      <c r="T278">
        <f>HYPERLINK("https://klasma.github.io/Logging_0685/kartor/A 27548-2023 karta.png", "A 27548-2023")</f>
        <v/>
      </c>
      <c r="V278">
        <f>HYPERLINK("https://klasma.github.io/Logging_0685/klagomål/A 27548-2023 FSC-klagomål.docx", "A 27548-2023")</f>
        <v/>
      </c>
      <c r="W278">
        <f>HYPERLINK("https://klasma.github.io/Logging_0685/klagomålsmail/A 27548-2023 FSC-klagomål mail.docx", "A 27548-2023")</f>
        <v/>
      </c>
      <c r="X278">
        <f>HYPERLINK("https://klasma.github.io/Logging_0685/tillsyn/A 27548-2023 tillsynsbegäran.docx", "A 27548-2023")</f>
        <v/>
      </c>
      <c r="Y278">
        <f>HYPERLINK("https://klasma.github.io/Logging_0685/tillsynsmail/A 27548-2023 tillsynsbegäran mail.docx",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45218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 artfynd.xlsx", "A 27076-2023")</f>
        <v/>
      </c>
      <c r="T279">
        <f>HYPERLINK("https://klasma.github.io/Logging_0686/kartor/A 27076-2023 karta.png", "A 27076-2023")</f>
        <v/>
      </c>
      <c r="V279">
        <f>HYPERLINK("https://klasma.github.io/Logging_0686/klagomål/A 27076-2023 FSC-klagomål.docx", "A 27076-2023")</f>
        <v/>
      </c>
      <c r="W279">
        <f>HYPERLINK("https://klasma.github.io/Logging_0686/klagomålsmail/A 27076-2023 FSC-klagomål mail.docx", "A 27076-2023")</f>
        <v/>
      </c>
      <c r="X279">
        <f>HYPERLINK("https://klasma.github.io/Logging_0686/tillsyn/A 27076-2023 tillsynsbegäran.docx", "A 27076-2023")</f>
        <v/>
      </c>
      <c r="Y279">
        <f>HYPERLINK("https://klasma.github.io/Logging_0686/tillsynsmail/A 27076-2023 tillsynsbegäran mail.docx",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45218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 artfynd.xlsx", "A 28289-2023")</f>
        <v/>
      </c>
      <c r="T280">
        <f>HYPERLINK("https://klasma.github.io/Logging_0683/kartor/A 28289-2023 karta.png", "A 28289-2023")</f>
        <v/>
      </c>
      <c r="V280">
        <f>HYPERLINK("https://klasma.github.io/Logging_0683/klagomål/A 28289-2023 FSC-klagomål.docx", "A 28289-2023")</f>
        <v/>
      </c>
      <c r="W280">
        <f>HYPERLINK("https://klasma.github.io/Logging_0683/klagomålsmail/A 28289-2023 FSC-klagomål mail.docx", "A 28289-2023")</f>
        <v/>
      </c>
      <c r="X280">
        <f>HYPERLINK("https://klasma.github.io/Logging_0683/tillsyn/A 28289-2023 tillsynsbegäran.docx", "A 28289-2023")</f>
        <v/>
      </c>
      <c r="Y280">
        <f>HYPERLINK("https://klasma.github.io/Logging_0683/tillsynsmail/A 28289-2023 tillsynsbegäran mail.docx",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45218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 artfynd.xlsx", "A 28407-2023")</f>
        <v/>
      </c>
      <c r="T281">
        <f>HYPERLINK("https://klasma.github.io/Logging_0685/kartor/A 28407-2023 karta.png", "A 28407-2023")</f>
        <v/>
      </c>
      <c r="U281">
        <f>HYPERLINK("https://klasma.github.io/Logging_0685/knärot/A 28407-2023 karta knärot.png", "A 28407-2023")</f>
        <v/>
      </c>
      <c r="V281">
        <f>HYPERLINK("https://klasma.github.io/Logging_0685/klagomål/A 28407-2023 FSC-klagomål.docx", "A 28407-2023")</f>
        <v/>
      </c>
      <c r="W281">
        <f>HYPERLINK("https://klasma.github.io/Logging_0685/klagomålsmail/A 28407-2023 FSC-klagomål mail.docx", "A 28407-2023")</f>
        <v/>
      </c>
      <c r="X281">
        <f>HYPERLINK("https://klasma.github.io/Logging_0685/tillsyn/A 28407-2023 tillsynsbegäran.docx", "A 28407-2023")</f>
        <v/>
      </c>
      <c r="Y281">
        <f>HYPERLINK("https://klasma.github.io/Logging_0685/tillsynsmail/A 28407-2023 tillsynsbegäran mail.docx",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45218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 artfynd.xlsx", "A 29027-2023")</f>
        <v/>
      </c>
      <c r="T282">
        <f>HYPERLINK("https://klasma.github.io/Logging_0685/kartor/A 29027-2023 karta.png", "A 29027-2023")</f>
        <v/>
      </c>
      <c r="U282">
        <f>HYPERLINK("https://klasma.github.io/Logging_0685/knärot/A 29027-2023 karta knärot.png", "A 29027-2023")</f>
        <v/>
      </c>
      <c r="V282">
        <f>HYPERLINK("https://klasma.github.io/Logging_0685/klagomål/A 29027-2023 FSC-klagomål.docx", "A 29027-2023")</f>
        <v/>
      </c>
      <c r="W282">
        <f>HYPERLINK("https://klasma.github.io/Logging_0685/klagomålsmail/A 29027-2023 FSC-klagomål mail.docx", "A 29027-2023")</f>
        <v/>
      </c>
      <c r="X282">
        <f>HYPERLINK("https://klasma.github.io/Logging_0685/tillsyn/A 29027-2023 tillsynsbegäran.docx", "A 29027-2023")</f>
        <v/>
      </c>
      <c r="Y282">
        <f>HYPERLINK("https://klasma.github.io/Logging_0685/tillsynsmail/A 29027-2023 tillsynsbegäran mail.docx",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45218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 artfynd.xlsx", "A 30125-2023")</f>
        <v/>
      </c>
      <c r="T283">
        <f>HYPERLINK("https://klasma.github.io/Logging_0686/kartor/A 30125-2023 karta.png", "A 30125-2023")</f>
        <v/>
      </c>
      <c r="V283">
        <f>HYPERLINK("https://klasma.github.io/Logging_0686/klagomål/A 30125-2023 FSC-klagomål.docx", "A 30125-2023")</f>
        <v/>
      </c>
      <c r="W283">
        <f>HYPERLINK("https://klasma.github.io/Logging_0686/klagomålsmail/A 30125-2023 FSC-klagomål mail.docx", "A 30125-2023")</f>
        <v/>
      </c>
      <c r="X283">
        <f>HYPERLINK("https://klasma.github.io/Logging_0686/tillsyn/A 30125-2023 tillsynsbegäran.docx", "A 30125-2023")</f>
        <v/>
      </c>
      <c r="Y283">
        <f>HYPERLINK("https://klasma.github.io/Logging_0686/tillsynsmail/A 30125-2023 tillsynsbegäran mail.docx",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45218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 artfynd.xlsx", "A 31519-2023")</f>
        <v/>
      </c>
      <c r="T284">
        <f>HYPERLINK("https://klasma.github.io/Logging_0680/kartor/A 31519-2023 karta.png", "A 31519-2023")</f>
        <v/>
      </c>
      <c r="V284">
        <f>HYPERLINK("https://klasma.github.io/Logging_0680/klagomål/A 31519-2023 FSC-klagomål.docx", "A 31519-2023")</f>
        <v/>
      </c>
      <c r="W284">
        <f>HYPERLINK("https://klasma.github.io/Logging_0680/klagomålsmail/A 31519-2023 FSC-klagomål mail.docx", "A 31519-2023")</f>
        <v/>
      </c>
      <c r="X284">
        <f>HYPERLINK("https://klasma.github.io/Logging_0680/tillsyn/A 31519-2023 tillsynsbegäran.docx", "A 31519-2023")</f>
        <v/>
      </c>
      <c r="Y284">
        <f>HYPERLINK("https://klasma.github.io/Logging_0680/tillsynsmail/A 31519-2023 tillsynsbegäran mail.docx",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45218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 artfynd.xlsx", "A 34092-2023")</f>
        <v/>
      </c>
      <c r="T285">
        <f>HYPERLINK("https://klasma.github.io/Logging_0685/kartor/A 34092-2023 karta.png", "A 34092-2023")</f>
        <v/>
      </c>
      <c r="V285">
        <f>HYPERLINK("https://klasma.github.io/Logging_0685/klagomål/A 34092-2023 FSC-klagomål.docx", "A 34092-2023")</f>
        <v/>
      </c>
      <c r="W285">
        <f>HYPERLINK("https://klasma.github.io/Logging_0685/klagomålsmail/A 34092-2023 FSC-klagomål mail.docx", "A 34092-2023")</f>
        <v/>
      </c>
      <c r="X285">
        <f>HYPERLINK("https://klasma.github.io/Logging_0685/tillsyn/A 34092-2023 tillsynsbegäran.docx", "A 34092-2023")</f>
        <v/>
      </c>
      <c r="Y285">
        <f>HYPERLINK("https://klasma.github.io/Logging_0685/tillsynsmail/A 34092-2023 tillsynsbegäran mail.docx",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45218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 artfynd.xlsx", "A 38338-2023")</f>
        <v/>
      </c>
      <c r="T286">
        <f>HYPERLINK("https://klasma.github.io/Logging_0604/kartor/A 38338-2023 karta.png", "A 38338-2023")</f>
        <v/>
      </c>
      <c r="V286">
        <f>HYPERLINK("https://klasma.github.io/Logging_0604/klagomål/A 38338-2023 FSC-klagomål.docx", "A 38338-2023")</f>
        <v/>
      </c>
      <c r="W286">
        <f>HYPERLINK("https://klasma.github.io/Logging_0604/klagomålsmail/A 38338-2023 FSC-klagomål mail.docx", "A 38338-2023")</f>
        <v/>
      </c>
      <c r="X286">
        <f>HYPERLINK("https://klasma.github.io/Logging_0604/tillsyn/A 38338-2023 tillsynsbegäran.docx", "A 38338-2023")</f>
        <v/>
      </c>
      <c r="Y286">
        <f>HYPERLINK("https://klasma.github.io/Logging_0604/tillsynsmail/A 38338-2023 tillsynsbegäran mail.docx",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45218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 artfynd.xlsx", "A 38355-2023")</f>
        <v/>
      </c>
      <c r="T287">
        <f>HYPERLINK("https://klasma.github.io/Logging_0617/kartor/A 38355-2023 karta.png", "A 38355-2023")</f>
        <v/>
      </c>
      <c r="V287">
        <f>HYPERLINK("https://klasma.github.io/Logging_0617/klagomål/A 38355-2023 FSC-klagomål.docx", "A 38355-2023")</f>
        <v/>
      </c>
      <c r="W287">
        <f>HYPERLINK("https://klasma.github.io/Logging_0617/klagomålsmail/A 38355-2023 FSC-klagomål mail.docx", "A 38355-2023")</f>
        <v/>
      </c>
      <c r="X287">
        <f>HYPERLINK("https://klasma.github.io/Logging_0617/tillsyn/A 38355-2023 tillsynsbegäran.docx", "A 38355-2023")</f>
        <v/>
      </c>
      <c r="Y287">
        <f>HYPERLINK("https://klasma.github.io/Logging_0617/tillsynsmail/A 38355-2023 tillsynsbegäran mail.docx",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45218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 artfynd.xlsx", "A 40075-2023")</f>
        <v/>
      </c>
      <c r="T288">
        <f>HYPERLINK("https://klasma.github.io/Logging_0684/kartor/A 40075-2023 karta.png", "A 40075-2023")</f>
        <v/>
      </c>
      <c r="V288">
        <f>HYPERLINK("https://klasma.github.io/Logging_0684/klagomål/A 40075-2023 FSC-klagomål.docx", "A 40075-2023")</f>
        <v/>
      </c>
      <c r="W288">
        <f>HYPERLINK("https://klasma.github.io/Logging_0684/klagomålsmail/A 40075-2023 FSC-klagomål mail.docx", "A 40075-2023")</f>
        <v/>
      </c>
      <c r="X288">
        <f>HYPERLINK("https://klasma.github.io/Logging_0684/tillsyn/A 40075-2023 tillsynsbegäran.docx", "A 40075-2023")</f>
        <v/>
      </c>
      <c r="Y288">
        <f>HYPERLINK("https://klasma.github.io/Logging_0684/tillsynsmail/A 40075-2023 tillsynsbegäran mail.docx",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45218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 artfynd.xlsx", "A 40543-2023")</f>
        <v/>
      </c>
      <c r="T289">
        <f>HYPERLINK("https://klasma.github.io/Logging_0684/kartor/A 40543-2023 karta.png", "A 40543-2023")</f>
        <v/>
      </c>
      <c r="V289">
        <f>HYPERLINK("https://klasma.github.io/Logging_0684/klagomål/A 40543-2023 FSC-klagomål.docx", "A 40543-2023")</f>
        <v/>
      </c>
      <c r="W289">
        <f>HYPERLINK("https://klasma.github.io/Logging_0684/klagomålsmail/A 40543-2023 FSC-klagomål mail.docx", "A 40543-2023")</f>
        <v/>
      </c>
      <c r="X289">
        <f>HYPERLINK("https://klasma.github.io/Logging_0684/tillsyn/A 40543-2023 tillsynsbegäran.docx", "A 40543-2023")</f>
        <v/>
      </c>
      <c r="Y289">
        <f>HYPERLINK("https://klasma.github.io/Logging_0684/tillsynsmail/A 40543-2023 tillsynsbegäran mail.docx",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45218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 artfynd.xlsx", "A 43652-2023")</f>
        <v/>
      </c>
      <c r="T290">
        <f>HYPERLINK("https://klasma.github.io/Logging_0665/kartor/A 43652-2023 karta.png", "A 43652-2023")</f>
        <v/>
      </c>
      <c r="V290">
        <f>HYPERLINK("https://klasma.github.io/Logging_0665/klagomål/A 43652-2023 FSC-klagomål.docx", "A 43652-2023")</f>
        <v/>
      </c>
      <c r="W290">
        <f>HYPERLINK("https://klasma.github.io/Logging_0665/klagomålsmail/A 43652-2023 FSC-klagomål mail.docx", "A 43652-2023")</f>
        <v/>
      </c>
      <c r="X290">
        <f>HYPERLINK("https://klasma.github.io/Logging_0665/tillsyn/A 43652-2023 tillsynsbegäran.docx", "A 43652-2023")</f>
        <v/>
      </c>
      <c r="Y290">
        <f>HYPERLINK("https://klasma.github.io/Logging_0665/tillsynsmail/A 43652-2023 tillsynsbegäran mail.docx",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45218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 artfynd.xlsx", "A 45170-2023")</f>
        <v/>
      </c>
      <c r="T291">
        <f>HYPERLINK("https://klasma.github.io/Logging_0685/kartor/A 45170-2023 karta.png", "A 45170-2023")</f>
        <v/>
      </c>
      <c r="V291">
        <f>HYPERLINK("https://klasma.github.io/Logging_0685/klagomål/A 45170-2023 FSC-klagomål.docx", "A 45170-2023")</f>
        <v/>
      </c>
      <c r="W291">
        <f>HYPERLINK("https://klasma.github.io/Logging_0685/klagomålsmail/A 45170-2023 FSC-klagomål mail.docx", "A 45170-2023")</f>
        <v/>
      </c>
      <c r="X291">
        <f>HYPERLINK("https://klasma.github.io/Logging_0685/tillsyn/A 45170-2023 tillsynsbegäran.docx", "A 45170-2023")</f>
        <v/>
      </c>
      <c r="Y291">
        <f>HYPERLINK("https://klasma.github.io/Logging_0685/tillsynsmail/A 45170-2023 tillsynsbegäran mail.docx",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45218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 artfynd.xlsx", "A 48033-2023")</f>
        <v/>
      </c>
      <c r="T292">
        <f>HYPERLINK("https://klasma.github.io/Logging_0686/kartor/A 48033-2023 karta.png", "A 48033-2023")</f>
        <v/>
      </c>
      <c r="V292">
        <f>HYPERLINK("https://klasma.github.io/Logging_0686/klagomål/A 48033-2023 FSC-klagomål.docx", "A 48033-2023")</f>
        <v/>
      </c>
      <c r="W292">
        <f>HYPERLINK("https://klasma.github.io/Logging_0686/klagomålsmail/A 48033-2023 FSC-klagomål mail.docx", "A 48033-2023")</f>
        <v/>
      </c>
      <c r="X292">
        <f>HYPERLINK("https://klasma.github.io/Logging_0686/tillsyn/A 48033-2023 tillsynsbegäran.docx", "A 48033-2023")</f>
        <v/>
      </c>
      <c r="Y292">
        <f>HYPERLINK("https://klasma.github.io/Logging_0686/tillsynsmail/A 48033-2023 tillsynsbegäran mail.docx",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45218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 artfynd.xlsx", "A 48114-2023")</f>
        <v/>
      </c>
      <c r="T293">
        <f>HYPERLINK("https://klasma.github.io/Logging_0680/kartor/A 48114-2023 karta.png", "A 48114-2023")</f>
        <v/>
      </c>
      <c r="V293">
        <f>HYPERLINK("https://klasma.github.io/Logging_0680/klagomål/A 48114-2023 FSC-klagomål.docx", "A 48114-2023")</f>
        <v/>
      </c>
      <c r="W293">
        <f>HYPERLINK("https://klasma.github.io/Logging_0680/klagomålsmail/A 48114-2023 FSC-klagomål mail.docx", "A 48114-2023")</f>
        <v/>
      </c>
      <c r="X293">
        <f>HYPERLINK("https://klasma.github.io/Logging_0680/tillsyn/A 48114-2023 tillsynsbegäran.docx", "A 48114-2023")</f>
        <v/>
      </c>
      <c r="Y293">
        <f>HYPERLINK("https://klasma.github.io/Logging_0680/tillsynsmail/A 48114-2023 tillsynsbegäran mail.docx",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45218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45218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45218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45218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45218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45218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45218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45218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45218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45218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45218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45218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45218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45218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45218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45218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45218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45218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45218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45218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45218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45218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45218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45218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45218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45218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45218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45218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45218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45218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45218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45218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45218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45218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45218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45218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45218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45218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45218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45218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45218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45218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45218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45218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45218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45218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45218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45218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45218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45218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45218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45218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45218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45218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45218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45218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45218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45218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45218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45218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45218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45218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45218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45218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45218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45218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45218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45218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45218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45218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45218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45218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45218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45218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45218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45218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45218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45218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45218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45218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45218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45218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45218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45218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45218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45218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45218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45218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45218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45218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45218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45218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45218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45218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45218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45218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45218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45218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45218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45218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45218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45218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45218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45218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45218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45218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45218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45218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 karta knärot.png", "A 45307-2018")</f>
        <v/>
      </c>
      <c r="V401">
        <f>HYPERLINK("https://klasma.github.io/Logging_0643/klagomål/A 45307-2018 FSC-klagomål.docx", "A 45307-2018")</f>
        <v/>
      </c>
      <c r="W401">
        <f>HYPERLINK("https://klasma.github.io/Logging_0643/klagomålsmail/A 45307-2018 FSC-klagomål mail.docx", "A 45307-2018")</f>
        <v/>
      </c>
      <c r="X401">
        <f>HYPERLINK("https://klasma.github.io/Logging_0643/tillsyn/A 45307-2018 tillsynsbegäran.docx", "A 45307-2018")</f>
        <v/>
      </c>
      <c r="Y401">
        <f>HYPERLINK("https://klasma.github.io/Logging_0643/tillsynsmail/A 45307-2018 tillsynsbegäran mail.docx",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45218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45218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45218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45218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45218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45218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45218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45218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45218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45218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45218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45218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45218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45218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45218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45218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45218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45218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45218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45218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45218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45218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45218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45218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45218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45218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45218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45218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45218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45218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45218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45218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45218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45218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45218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45218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45218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45218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45218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45218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45218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45218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45218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45218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45218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45218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45218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45218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45218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45218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45218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45218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45218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45218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45218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45218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45218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45218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45218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45218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45218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45218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45218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45218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45218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45218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45218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45218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45218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45218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45218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45218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45218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45218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45218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45218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45218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45218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45218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45218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45218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45218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45218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45218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45218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45218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45218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45218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45218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45218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45218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45218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45218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45218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45218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45218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45218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45218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45218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45218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45218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45218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45218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45218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45218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45218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45218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45218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45218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45218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45218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45218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45218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45218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45218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45218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45218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45218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45218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45218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45218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45218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45218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45218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45218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45218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45218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45218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45218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45218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45218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45218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45218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45218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45218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45218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45218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45218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45218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45218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45218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45218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45218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45218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45218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45218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45218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45218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45218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45218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45218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45218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45218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45218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45218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45218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45218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45218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45218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45218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45218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45218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45218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45218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45218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45218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45218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45218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45218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45218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45218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45218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45218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45218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45218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45218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45218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45218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45218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45218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45218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45218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45218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45218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45218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45218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45218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45218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45218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45218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45218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45218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45218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45218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45218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45218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45218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45218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45218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45218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45218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45218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45218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45218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45218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45218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45218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45218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45218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45218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45218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45218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45218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45218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45218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45218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45218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45218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45218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45218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45218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45218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45218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45218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45218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45218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45218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45218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45218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45218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45218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45218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45218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45218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45218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45218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45218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45218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45218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45218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45218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45218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45218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45218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45218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45218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45218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45218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45218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45218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45218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45218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45218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45218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45218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45218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45218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45218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45218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45218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45218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45218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45218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45218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45218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45218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45218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45218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45218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45218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45218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45218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45218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45218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45218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 karta knärot.png", "A 65893-2018")</f>
        <v/>
      </c>
      <c r="V676">
        <f>HYPERLINK("https://klasma.github.io/Logging_0685/klagomål/A 65893-2018 FSC-klagomål.docx", "A 65893-2018")</f>
        <v/>
      </c>
      <c r="W676">
        <f>HYPERLINK("https://klasma.github.io/Logging_0685/klagomålsmail/A 65893-2018 FSC-klagomål mail.docx", "A 65893-2018")</f>
        <v/>
      </c>
      <c r="X676">
        <f>HYPERLINK("https://klasma.github.io/Logging_0685/tillsyn/A 65893-2018 tillsynsbegäran.docx", "A 65893-2018")</f>
        <v/>
      </c>
      <c r="Y676">
        <f>HYPERLINK("https://klasma.github.io/Logging_0685/tillsynsmail/A 65893-2018 tillsynsbegäran mail.docx",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45218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45218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45218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45218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45218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45218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45218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45218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45218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45218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45218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45218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45218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45218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45218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45218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45218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45218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45218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45218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45218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45218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45218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45218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45218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45218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45218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45218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45218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45218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45218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45218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45218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45218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45218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45218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45218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45218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45218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45218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45218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45218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45218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45218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45218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45218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45218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45218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45218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45218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45218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45218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45218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45218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45218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45218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45218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45218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45218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45218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45218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45218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45218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45218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45218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45218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45218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45218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45218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45218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45218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45218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45218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45218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45218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45218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45218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45218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45218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45218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45218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45218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45218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45218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45218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45218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45218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45218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45218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45218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45218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45218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45218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45218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45218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45218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45218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45218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45218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45218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45218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45218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45218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45218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45218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45218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45218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45218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45218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45218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45218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45218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45218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45218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45218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45218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45218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45218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45218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45218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45218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45218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45218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45218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45218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45218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45218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45218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45218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45218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45218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45218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45218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45218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45218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45218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45218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45218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45218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45218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45218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45218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45218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45218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45218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45218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45218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45218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45218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45218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45218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45218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45218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45218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45218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45218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45218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45218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45218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45218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45218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45218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45218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45218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45218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45218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45218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45218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45218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45218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45218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45218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45218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45218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45218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45218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45218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45218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45218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45218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45218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45218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45218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45218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45218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45218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45218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45218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45218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45218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45218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45218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45218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45218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45218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45218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45218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45218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45218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45218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45218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45218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45218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45218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45218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45218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45218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45218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45218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45218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45218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45218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45218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45218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45218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45218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45218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45218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45218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45218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45218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45218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45218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45218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45218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45218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45218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45218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45218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45218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45218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45218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45218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45218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45218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45218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45218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45218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45218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45218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45218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45218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45218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45218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45218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45218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45218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45218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45218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45218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45218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45218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45218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45218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45218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45218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45218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45218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45218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45218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45218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45218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45218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45218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45218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45218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45218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45218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45218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45218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45218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45218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45218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45218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45218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45218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45218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45218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45218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45218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45218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45218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45218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45218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45218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45218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45218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45218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45218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45218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45218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45218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45218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45218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45218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45218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45218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45218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45218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45218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45218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45218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45218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45218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45218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45218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45218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45218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45218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45218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45218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45218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45218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45218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45218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45218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45218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45218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45218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45218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45218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45218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45218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45218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45218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45218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45218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45218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45218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45218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45218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45218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45218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45218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45218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45218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45218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45218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45218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45218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45218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45218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45218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45218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45218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45218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45218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45218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45218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45218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45218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45218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45218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45218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45218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45218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45218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45218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45218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45218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45218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45218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45218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45218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45218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45218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45218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45218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45218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45218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45218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45218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45218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45218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45218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45218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45218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45218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45218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45218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45218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45218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45218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45218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45218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45218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45218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45218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45218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45218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45218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45218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45218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45218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45218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45218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45218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45218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45218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45218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45218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45218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45218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45218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45218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45218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45218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45218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45218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45218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45218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45218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45218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45218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45218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45218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45218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45218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45218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45218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45218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45218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45218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45218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45218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45218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45218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45218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45218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45218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45218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45218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45218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45218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45218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45218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45218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45218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45218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45218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45218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45218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45218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45218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45218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45218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45218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45218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45218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45218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45218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45218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45218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45218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45218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45218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45218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45218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45218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45218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45218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45218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45218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45218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45218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45218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45218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45218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45218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45218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45218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45218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45218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45218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45218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45218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45218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45218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45218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45218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45218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45218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45218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45218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45218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45218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45218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45218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45218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45218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45218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45218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45218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45218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45218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45218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45218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45218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45218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45218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45218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45218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45218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45218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45218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45218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45218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45218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45218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45218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45218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45218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45218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45218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45218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45218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45218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45218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45218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45218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45218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45218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45218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45218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45218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45218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45218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45218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45218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45218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45218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45218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45218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45218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45218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45218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45218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45218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45218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45218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45218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45218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45218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45218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45218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45218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45218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45218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45218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45218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45218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45218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45218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45218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45218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45218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45218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45218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45218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45218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45218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45218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45218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45218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45218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45218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45218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45218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45218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45218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45218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45218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45218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45218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45218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45218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45218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45218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45218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45218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45218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45218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45218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45218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45218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45218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45218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45218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45218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45218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45218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45218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45218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45218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45218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45218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45218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45218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45218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45218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45218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45218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45218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45218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45218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45218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45218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45218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45218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45218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45218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45218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45218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45218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45218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45218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45218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45218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45218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45218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45218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45218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45218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45218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45218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45218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45218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45218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45218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45218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45218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45218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45218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45218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45218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45218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45218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45218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45218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45218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45218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45218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45218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45218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45218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45218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45218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45218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45218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45218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45218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45218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45218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45218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45218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45218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45218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45218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45218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45218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45218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45218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45218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45218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45218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45218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45218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45218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45218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45218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45218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45218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45218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45218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45218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45218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45218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45218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45218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45218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45218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45218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45218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45218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45218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45218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45218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45218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45218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45218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45218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45218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45218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45218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45218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45218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45218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45218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45218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45218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45218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45218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45218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45218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45218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45218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45218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45218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45218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45218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45218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45218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45218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45218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45218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45218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45218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45218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45218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45218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45218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45218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45218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45218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45218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45218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45218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45218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45218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45218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45218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45218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45218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45218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45218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45218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45218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45218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45218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45218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45218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45218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45218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45218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45218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45218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45218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45218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45218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45218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45218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45218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45218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45218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45218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45218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45218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45218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45218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45218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45218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45218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45218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45218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45218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45218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45218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45218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45218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45218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45218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45218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45218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45218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45218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45218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45218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45218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45218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45218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45218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45218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45218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45218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45218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45218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45218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45218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45218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45218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45218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45218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45218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45218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45218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45218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45218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45218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45218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45218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45218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45218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45218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45218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45218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45218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45218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45218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45218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45218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45218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45218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45218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45218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45218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45218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45218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45218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45218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45218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45218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45218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45218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45218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45218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45218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45218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45218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45218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45218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45218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45218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45218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45218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45218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45218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45218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45218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45218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45218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45218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45218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45218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45218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45218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45218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45218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45218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45218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45218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45218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45218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45218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45218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45218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45218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45218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45218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45218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45218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45218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45218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45218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45218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45218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45218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45218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45218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45218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45218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45218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45218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45218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45218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45218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45218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45218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45218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45218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45218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45218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45218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45218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45218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45218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45218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45218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45218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45218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45218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45218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45218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45218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45218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45218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45218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45218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45218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45218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45218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45218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45218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45218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45218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45218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45218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45218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45218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45218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45218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45218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45218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45218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45218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45218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45218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45218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45218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45218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45218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45218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45218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45218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45218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45218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45218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45218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45218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45218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45218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45218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45218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45218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45218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45218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45218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45218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45218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45218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45218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45218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45218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45218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45218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45218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45218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45218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45218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45218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45218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45218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45218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45218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45218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45218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45218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45218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45218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45218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45218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45218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45218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45218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45218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45218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45218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45218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45218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45218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45218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45218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45218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45218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45218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45218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45218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45218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45218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45218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45218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45218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45218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45218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45218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45218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45218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45218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45218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45218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45218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45218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45218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45218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45218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45218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45218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45218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45218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45218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45218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45218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45218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45218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45218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45218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45218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45218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45218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45218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45218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45218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45218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45218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45218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45218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45218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45218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45218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45218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45218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45218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45218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45218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45218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45218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45218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45218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45218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45218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45218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45218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45218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45218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45218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45218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45218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45218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45218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45218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45218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45218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45218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45218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45218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45218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45218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45218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45218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45218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45218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45218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45218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45218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45218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45218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45218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45218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45218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45218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45218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45218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45218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45218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45218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45218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45218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45218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45218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45218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45218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45218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45218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45218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45218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45218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45218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45218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45218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45218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45218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45218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45218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45218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45218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45218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45218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45218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45218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45218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45218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45218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45218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45218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45218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45218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45218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45218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45218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45218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45218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45218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45218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45218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45218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45218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45218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45218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45218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45218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45218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45218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45218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45218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45218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45218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45218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45218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45218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45218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45218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45218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45218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45218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45218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45218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45218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45218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45218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45218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45218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45218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45218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45218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45218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45218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45218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45218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45218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45218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45218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45218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45218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45218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45218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45218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45218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45218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45218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45218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45218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45218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45218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45218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45218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45218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45218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45218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45218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45218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45218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45218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45218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45218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45218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45218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45218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45218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45218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45218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45218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45218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45218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45218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45218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45218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45218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45218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45218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45218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45218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45218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45218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45218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45218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45218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45218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45218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45218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45218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45218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45218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45218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45218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45218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45218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45218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45218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45218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45218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45218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45218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45218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45218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45218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45218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45218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45218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45218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45218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45218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45218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45218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45218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45218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45218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45218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45218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45218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45218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45218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45218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45218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45218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45218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45218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45218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45218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45218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45218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45218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45218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45218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45218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45218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45218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45218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45218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45218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45218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45218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45218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45218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45218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45218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45218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45218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45218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45218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45218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45218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45218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45218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45218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45218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45218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45218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45218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45218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45218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45218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45218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45218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45218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45218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45218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45218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45218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45218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45218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45218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45218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45218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45218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45218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45218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45218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45218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45218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45218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45218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45218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45218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45218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45218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45218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45218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45218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45218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45218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45218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45218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45218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45218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45218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45218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45218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45218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45218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45218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45218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45218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45218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45218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45218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45218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45218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45218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45218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45218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45218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45218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45218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45218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45218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45218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45218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45218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45218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45218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45218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45218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45218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45218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45218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45218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45218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45218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45218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45218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45218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45218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45218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45218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45218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45218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45218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45218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45218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45218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45218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45218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45218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45218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45218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45218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45218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45218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45218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45218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45218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45218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45218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45218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45218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45218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45218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45218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45218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45218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45218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45218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45218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45218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45218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45218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45218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45218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45218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45218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45218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45218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45218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45218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45218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45218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45218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45218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45218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45218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45218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45218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45218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45218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45218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45218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45218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45218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45218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45218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45218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45218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45218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45218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45218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45218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45218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45218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45218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45218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45218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45218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45218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45218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45218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45218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45218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45218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45218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45218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45218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45218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45218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45218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45218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45218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45218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45218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45218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45218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45218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45218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45218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45218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45218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45218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45218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45218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45218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45218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45218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45218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45218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45218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45218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45218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45218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45218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45218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45218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45218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45218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45218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45218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45218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45218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45218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45218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45218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45218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45218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45218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45218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45218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45218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45218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45218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45218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45218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45218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45218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45218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45218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45218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45218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45218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45218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45218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45218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45218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45218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45218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45218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45218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45218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45218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45218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45218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45218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45218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45218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45218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45218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45218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45218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45218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45218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45218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45218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45218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45218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45218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45218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45218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45218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45218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45218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45218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45218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45218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45218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45218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45218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45218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45218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45218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45218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45218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45218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45218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45218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45218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45218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45218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45218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45218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45218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45218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45218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45218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45218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45218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45218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45218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45218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45218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45218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45218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45218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45218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45218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45218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45218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45218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45218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45218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45218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45218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45218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45218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45218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 karta knärot.png", "A 13377-2020")</f>
        <v/>
      </c>
      <c r="V2216">
        <f>HYPERLINK("https://klasma.github.io/Logging_0680/klagomål/A 13377-2020 FSC-klagomål.docx", "A 13377-2020")</f>
        <v/>
      </c>
      <c r="W2216">
        <f>HYPERLINK("https://klasma.github.io/Logging_0680/klagomålsmail/A 13377-2020 FSC-klagomål mail.docx", "A 13377-2020")</f>
        <v/>
      </c>
      <c r="X2216">
        <f>HYPERLINK("https://klasma.github.io/Logging_0680/tillsyn/A 13377-2020 tillsynsbegäran.docx", "A 13377-2020")</f>
        <v/>
      </c>
      <c r="Y2216">
        <f>HYPERLINK("https://klasma.github.io/Logging_0680/tillsynsmail/A 13377-2020 tillsynsbegäran mail.docx",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45218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45218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45218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45218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45218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45218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45218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45218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45218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45218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45218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45218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45218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45218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45218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45218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45218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45218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45218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45218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45218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45218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45218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45218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45218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45218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45218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45218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45218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45218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45218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45218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45218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45218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45218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45218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45218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45218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45218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45218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45218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45218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45218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45218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45218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45218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45218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45218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45218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45218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45218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45218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45218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45218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45218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45218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45218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45218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45218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45218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45218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45218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45218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45218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45218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45218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45218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45218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45218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45218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45218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45218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45218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45218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45218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45218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45218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45218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45218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45218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45218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45218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45218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45218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45218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45218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45218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45218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45218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45218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45218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45218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45218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45218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45218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45218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45218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45218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45218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45218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45218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45218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45218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45218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45218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45218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45218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45218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45218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45218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45218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45218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45218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45218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45218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45218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45218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45218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45218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45218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45218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45218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45218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45218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45218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45218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45218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45218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45218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45218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45218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45218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45218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45218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45218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45218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45218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45218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45218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45218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45218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45218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45218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45218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45218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45218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45218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45218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45218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45218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45218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45218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45218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45218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45218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45218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45218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45218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45218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45218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45218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45218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45218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45218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45218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45218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45218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45218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45218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45218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45218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45218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45218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45218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45218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45218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45218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45218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45218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45218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45218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45218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45218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45218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45218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45218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45218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45218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45218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45218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45218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45218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45218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45218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45218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45218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45218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45218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45218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45218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45218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45218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45218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45218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45218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45218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45218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45218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45218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45218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45218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45218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45218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45218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45218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45218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45218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45218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45218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45218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45218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45218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45218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45218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45218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45218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45218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45218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45218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45218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45218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45218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45218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45218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45218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45218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45218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45218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45218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45218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45218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45218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45218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45218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45218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 karta knärot.png", "A 32870-2020")</f>
        <v/>
      </c>
      <c r="V2461">
        <f>HYPERLINK("https://klasma.github.io/Logging_0685/klagomål/A 32870-2020 FSC-klagomål.docx", "A 32870-2020")</f>
        <v/>
      </c>
      <c r="W2461">
        <f>HYPERLINK("https://klasma.github.io/Logging_0685/klagomålsmail/A 32870-2020 FSC-klagomål mail.docx", "A 32870-2020")</f>
        <v/>
      </c>
      <c r="X2461">
        <f>HYPERLINK("https://klasma.github.io/Logging_0685/tillsyn/A 32870-2020 tillsynsbegäran.docx", "A 32870-2020")</f>
        <v/>
      </c>
      <c r="Y2461">
        <f>HYPERLINK("https://klasma.github.io/Logging_0685/tillsynsmail/A 32870-2020 tillsynsbegäran mail.docx",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45218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45218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45218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45218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45218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45218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45218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45218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45218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45218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45218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45218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45218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45218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45218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45218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45218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45218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45218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45218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45218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45218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45218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45218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45218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45218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45218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45218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45218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45218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45218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45218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45218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45218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45218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45218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45218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45218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45218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45218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45218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45218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45218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45218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45218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45218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45218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45218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45218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45218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45218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45218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45218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45218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45218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45218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45218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45218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45218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45218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45218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45218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45218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45218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45218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45218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45218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45218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45218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45218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45218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45218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45218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45218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45218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45218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45218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45218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45218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45218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45218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45218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45218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45218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45218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45218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45218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45218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45218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45218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45218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45218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45218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45218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45218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45218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45218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45218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45218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45218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45218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45218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45218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45218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45218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45218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45218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45218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45218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45218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45218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45218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45218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45218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45218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45218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45218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45218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45218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45218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45218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45218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45218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45218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45218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45218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45218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45218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45218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45218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45218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45218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45218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45218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45218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45218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45218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45218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45218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45218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45218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45218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45218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45218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45218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45218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45218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45218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45218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45218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45218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45218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45218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45218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45218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45218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45218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45218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45218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45218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45218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45218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45218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45218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45218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45218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45218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45218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45218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45218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45218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45218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45218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45218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45218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45218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45218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45218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45218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45218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45218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45218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45218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45218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45218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45218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45218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45218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45218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45218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45218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45218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45218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45218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45218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45218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45218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45218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45218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45218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45218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45218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45218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45218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45218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45218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45218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45218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45218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45218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45218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45218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45218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45218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45218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45218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45218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45218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45218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45218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45218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45218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45218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45218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45218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45218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45218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45218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45218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45218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45218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45218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45218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45218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45218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45218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45218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45218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45218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45218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45218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45218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45218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45218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45218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45218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45218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45218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45218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45218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45218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45218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45218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45218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45218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45218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45218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45218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45218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45218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45218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45218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45218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45218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45218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45218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45218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45218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45218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45218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45218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45218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45218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45218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45218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45218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45218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45218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45218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45218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45218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45218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45218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45218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45218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45218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45218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45218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45218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45218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45218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45218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45218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45218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45218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45218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45218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45218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45218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45218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45218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45218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45218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45218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45218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45218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45218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45218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45218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45218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45218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45218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45218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45218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45218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45218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45218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45218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45218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45218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45218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45218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45218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45218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45218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45218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45218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45218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45218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45218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45218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45218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45218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45218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45218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45218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45218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45218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45218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45218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45218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45218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45218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45218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45218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45218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45218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45218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45218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45218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45218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45218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45218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45218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45218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45218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45218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45218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45218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45218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45218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45218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45218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45218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45218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45218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45218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45218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45218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45218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45218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45218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45218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45218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45218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45218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45218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45218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45218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45218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45218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45218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45218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45218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45218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45218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45218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45218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45218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45218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45218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45218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45218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45218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45218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45218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45218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45218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45218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45218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45218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45218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45218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45218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45218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45218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45218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45218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45218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45218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45218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45218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45218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45218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45218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45218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45218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45218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45218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45218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45218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45218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45218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45218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45218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45218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45218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45218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45218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45218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45218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45218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45218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45218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45218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45218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45218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45218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45218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45218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45218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45218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45218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45218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45218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45218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45218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45218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45218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45218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45218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45218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45218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45218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45218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45218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45218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45218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45218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45218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45218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45218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45218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45218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45218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45218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45218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45218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45218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45218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45218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45218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45218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45218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45218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45218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45218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45218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45218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45218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45218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45218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45218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45218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45218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45218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45218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45218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45218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45218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45218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45218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45218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45218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45218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45218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45218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45218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45218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45218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45218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45218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45218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45218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45218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45218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45218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45218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45218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45218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45218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45218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45218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45218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45218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45218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45218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45218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45218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45218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45218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45218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45218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45218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45218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45218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45218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45218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45218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45218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45218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45218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45218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45218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45218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45218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45218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45218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45218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45218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45218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45218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45218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45218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45218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45218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45218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45218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45218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45218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45218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45218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45218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45218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45218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45218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45218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45218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45218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45218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45218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45218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45218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45218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45218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45218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45218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45218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45218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45218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45218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45218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45218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45218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45218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45218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45218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45218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45218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45218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45218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45218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45218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45218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45218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45218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45218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45218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45218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45218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45218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45218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45218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45218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45218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45218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45218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45218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45218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45218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45218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45218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45218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45218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45218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45218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45218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45218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45218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45218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45218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45218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45218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45218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45218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45218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45218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45218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45218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45218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45218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45218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45218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45218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45218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45218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45218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45218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45218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45218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45218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45218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45218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45218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45218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45218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45218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45218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45218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45218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45218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45218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45218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45218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45218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45218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45218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45218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45218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45218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45218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45218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45218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45218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45218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45218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45218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45218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45218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45218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45218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45218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45218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45218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45218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45218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45218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45218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45218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45218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45218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45218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45218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45218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45218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45218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45218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45218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45218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45218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45218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45218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45218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45218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45218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45218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45218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45218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45218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45218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45218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45218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45218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45218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45218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45218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45218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45218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45218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45218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45218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45218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45218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45218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45218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45218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45218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45218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45218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45218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45218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45218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45218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45218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45218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45218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45218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45218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45218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45218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45218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45218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45218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45218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45218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45218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45218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45218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45218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45218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45218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45218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45218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45218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45218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45218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45218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45218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45218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45218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45218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45218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45218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45218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45218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45218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45218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45218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45218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45218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45218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45218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45218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45218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45218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45218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45218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45218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45218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45218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45218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45218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45218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45218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45218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45218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45218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45218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45218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45218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45218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45218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45218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45218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45218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45218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45218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45218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45218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45218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45218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45218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45218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45218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45218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45218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45218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45218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45218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45218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45218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45218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45218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45218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45218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45218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45218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45218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45218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45218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45218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45218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45218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45218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45218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45218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45218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45218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45218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45218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45218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45218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45218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45218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45218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45218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45218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45218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45218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45218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45218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45218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45218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45218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45218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45218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45218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45218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45218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45218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45218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45218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45218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45218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45218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45218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45218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45218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45218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45218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45218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45218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45218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45218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45218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45218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45218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45218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45218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45218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45218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45218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45218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45218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45218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45218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45218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45218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45218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45218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45218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45218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45218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45218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45218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45218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45218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45218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45218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45218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45218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45218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45218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45218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45218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45218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45218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45218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45218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45218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45218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45218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45218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45218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45218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45218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45218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45218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45218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45218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45218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45218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45218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45218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45218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45218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45218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45218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45218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45218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45218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45218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45218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45218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45218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45218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45218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45218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45218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45218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45218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45218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45218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45218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45218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45218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45218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45218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45218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45218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45218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45218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45218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45218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45218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45218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45218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45218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45218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45218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45218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45218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45218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45218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45218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45218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45218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45218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45218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45218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45218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45218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45218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45218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45218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45218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45218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45218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45218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45218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45218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45218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45218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45218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45218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45218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45218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45218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45218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45218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45218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45218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45218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45218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45218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45218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45218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45218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45218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45218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45218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45218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45218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45218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45218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45218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45218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45218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45218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45218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45218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45218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45218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45218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45218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45218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45218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45218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45218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45218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45218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45218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45218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45218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45218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45218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45218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45218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45218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45218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45218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45218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45218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45218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45218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45218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45218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45218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45218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45218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45218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45218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45218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45218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45218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45218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45218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45218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45218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45218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45218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45218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45218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45218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45218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45218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45218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45218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45218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45218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45218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45218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45218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45218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45218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45218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45218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45218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45218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45218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45218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45218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45218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45218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45218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45218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45218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45218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45218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45218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45218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45218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45218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45218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45218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45218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45218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45218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45218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45218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45218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45218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45218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45218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45218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45218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45218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45218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45218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45218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45218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45218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45218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45218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45218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45218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45218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45218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45218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45218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45218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45218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45218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45218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45218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45218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45218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45218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45218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45218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45218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45218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45218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45218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45218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45218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45218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45218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45218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45218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45218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45218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45218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45218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45218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45218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45218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45218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45218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45218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45218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45218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45218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45218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45218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45218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45218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45218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45218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45218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45218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45218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45218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45218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45218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45218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45218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45218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45218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45218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45218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45218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45218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45218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45218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45218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45218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45218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45218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45218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45218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45218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45218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45218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45218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45218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45218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45218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45218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45218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45218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45218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45218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45218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45218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45218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45218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45218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45218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45218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45218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45218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45218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45218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45218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45218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45218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45218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45218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45218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45218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45218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45218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45218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45218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45218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45218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45218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45218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45218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45218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45218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45218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45218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45218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45218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45218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45218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45218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45218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45218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45218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45218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45218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45218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45218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45218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45218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45218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45218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45218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45218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45218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45218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45218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45218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45218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45218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45218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45218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45218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45218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45218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45218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45218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45218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45218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45218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45218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45218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45218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45218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45218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45218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45218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45218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45218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45218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45218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45218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45218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45218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45218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45218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45218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45218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45218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45218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45218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45218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45218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45218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45218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45218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45218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45218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45218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45218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45218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45218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45218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45218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45218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45218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45218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45218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45218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45218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45218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45218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45218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45218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45218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45218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45218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45218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45218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45218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45218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45218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45218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45218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45218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45218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45218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45218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45218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45218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45218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45218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45218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45218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45218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45218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45218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45218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45218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45218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45218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45218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45218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45218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45218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45218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45218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45218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45218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45218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45218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45218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45218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45218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45218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45218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45218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45218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45218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45218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45218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45218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45218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45218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45218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45218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45218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45218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45218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45218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45218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45218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45218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45218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45218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45218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45218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45218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45218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45218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45218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45218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45218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45218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45218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45218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45218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45218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45218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45218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45218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45218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45218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45218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45218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45218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45218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45218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45218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45218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45218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45218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45218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45218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45218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45218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45218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45218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45218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45218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45218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45218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45218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45218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45218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45218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45218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45218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45218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45218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45218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45218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45218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45218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45218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45218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45218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45218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45218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45218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45218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45218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45218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45218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45218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45218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45218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45218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45218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45218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45218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45218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45218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45218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45218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45218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45218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45218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45218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45218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45218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45218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45218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45218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45218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45218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45218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45218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45218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45218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45218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45218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45218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45218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45218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45218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45218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45218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45218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45218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45218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45218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45218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45218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45218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45218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45218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45218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45218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45218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45218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45218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45218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45218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45218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45218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45218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45218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45218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45218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45218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45218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45218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45218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45218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45218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45218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45218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45218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45218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45218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45218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45218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45218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45218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45218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45218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45218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45218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45218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 karta knärot.png", "A 8452-2022")</f>
        <v/>
      </c>
      <c r="V3919">
        <f>HYPERLINK("https://klasma.github.io/Logging_0685/klagomål/A 8452-2022 FSC-klagomål.docx", "A 8452-2022")</f>
        <v/>
      </c>
      <c r="W3919">
        <f>HYPERLINK("https://klasma.github.io/Logging_0685/klagomålsmail/A 8452-2022 FSC-klagomål mail.docx", "A 8452-2022")</f>
        <v/>
      </c>
      <c r="X3919">
        <f>HYPERLINK("https://klasma.github.io/Logging_0685/tillsyn/A 8452-2022 tillsynsbegäran.docx", "A 8452-2022")</f>
        <v/>
      </c>
      <c r="Y3919">
        <f>HYPERLINK("https://klasma.github.io/Logging_0685/tillsynsmail/A 8452-2022 tillsynsbegäran mail.docx",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45218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45218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45218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45218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45218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45218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45218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45218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45218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45218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45218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45218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45218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45218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45218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45218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45218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45218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45218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45218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45218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45218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45218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45218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45218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45218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45218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45218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45218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45218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45218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45218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45218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45218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45218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45218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45218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45218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45218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45218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45218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45218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45218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45218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45218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45218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45218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45218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45218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45218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45218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45218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45218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45218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45218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45218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45218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45218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45218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45218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45218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45218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45218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45218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45218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45218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45218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45218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45218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45218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45218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45218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45218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45218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45218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45218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45218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45218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45218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45218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45218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45218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45218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45218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45218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45218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45218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45218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45218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45218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45218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45218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45218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45218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45218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45218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45218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45218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45218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45218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45218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45218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45218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45218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45218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45218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45218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45218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45218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45218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45218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45218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45218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45218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45218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45218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45218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45218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45218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45218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45218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45218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45218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45218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45218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45218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45218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45218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45218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45218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45218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45218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45218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45218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45218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45218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45218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45218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45218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45218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45218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45218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45218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45218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45218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45218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45218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45218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45218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45218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45218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45218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45218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45218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45218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45218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45218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45218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45218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45218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45218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45218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45218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45218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45218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45218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45218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45218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45218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45218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45218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45218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45218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45218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45218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45218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45218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45218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45218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45218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45218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45218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45218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45218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45218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45218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45218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45218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45218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45218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45218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45218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45218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45218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45218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45218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45218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45218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45218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45218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45218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45218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45218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45218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45218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45218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45218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45218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45218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45218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45218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45218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45218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45218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45218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45218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45218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45218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45218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45218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45218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45218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45218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45218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45218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45218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45218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45218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45218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45218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45218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45218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45218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45218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45218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45218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45218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45218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45218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45218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45218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45218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45218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45218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45218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45218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45218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45218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45218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45218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45218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45218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45218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45218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45218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45218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45218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45218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45218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45218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45218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45218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45218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45218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45218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45218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45218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45218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45218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45218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45218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45218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45218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45218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45218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45218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45218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45218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45218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45218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45218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45218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45218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45218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45218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45218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45218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45218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45218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45218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45218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45218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45218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45218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45218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45218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45218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45218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45218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45218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45218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45218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45218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45218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45218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45218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45218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45218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45218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45218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45218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45218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45218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45218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45218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45218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45218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45218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45218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45218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45218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45218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45218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45218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45218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45218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45218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45218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45218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45218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45218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45218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45218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45218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45218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45218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45218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45218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45218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45218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45218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45218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45218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45218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45218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45218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45218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45218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45218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45218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45218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45218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45218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45218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45218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45218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45218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45218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45218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45218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45218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45218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45218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45218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45218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45218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45218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45218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45218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45218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45218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45218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45218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45218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45218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45218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45218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45218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45218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45218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45218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45218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45218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45218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45218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45218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45218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45218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45218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45218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45218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45218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45218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45218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45218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45218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45218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45218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45218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45218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45218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45218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45218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45218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45218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45218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45218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45218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45218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45218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45218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45218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45218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45218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45218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45218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45218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45218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45218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45218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45218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45218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45218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45218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45218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45218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45218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45218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45218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45218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45218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45218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45218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45218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45218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45218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45218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45218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45218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45218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45218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45218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45218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45218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45218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45218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45218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45218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45218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45218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45218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45218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45218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45218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45218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45218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45218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45218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45218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45218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45218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45218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45218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45218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45218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45218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45218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45218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45218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45218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45218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45218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45218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45218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45218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45218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45218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45218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45218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45218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45218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45218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45218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45218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45218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45218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45218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45218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45218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45218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45218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45218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45218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45218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45218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45218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45218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45218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45218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45218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45218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45218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45218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45218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45218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45218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45218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45218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45218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45218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45218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45218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45218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45218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45218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45218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45218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45218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45218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45218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45218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45218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45218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45218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45218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45218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45218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45218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45218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45218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45218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45218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45218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45218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45218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45218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45218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45218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45218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45218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45218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45218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45218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45218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45218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45218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45218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45218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45218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45218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45218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45218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45218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45218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45218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45218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45218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45218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45218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45218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45218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45218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45218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45218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45218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45218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45218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45218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45218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45218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45218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45218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45218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45218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45218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45218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45218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45218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45218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45218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45218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45218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45218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45218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45218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45218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45218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45218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45218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45218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45218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45218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45218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45218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45218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45218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45218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45218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45218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45218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45218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45218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45218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45218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45218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45218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45218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45218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45218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45218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45218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45218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45218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45218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45218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45218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45218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45218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45218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45218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45218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45218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45218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45218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45218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45218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45218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45218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45218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45218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45218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45218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45218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45218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45218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45218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45218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45218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45218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45218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45218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45218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45218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45218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45218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45218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45218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45218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45218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45218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45218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45218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45218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45218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45218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45218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45218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45218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45218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45218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45218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45218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45218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45218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45218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45218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45218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45218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45218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45218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45218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45218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45218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45218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45218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45218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45218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45218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45218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45218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45218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45218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45218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45218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45218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45218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45218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45218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45218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45218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45218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45218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45218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45218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45218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45218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45218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45218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45218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45218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45218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45218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45218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45218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45218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45218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45218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45218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45218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45218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45218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45218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45218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45218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45218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45218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45218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45218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45218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45218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45218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45218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45218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45218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45218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45218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45218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45218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45218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45218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45218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45218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45218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45218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45218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45218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45218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45218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45218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45218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45218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45218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45218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45218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45218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45218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45218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45218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45218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45218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45218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45218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45218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45218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45218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45218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45218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45218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45218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45218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45218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45218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45218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45218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45218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45218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45218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45218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45218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45218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45218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45218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45218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45218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45218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45218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45218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45218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45218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45218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45218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45218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45218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45218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45218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45218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45218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45218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45218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45218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45218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45218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45218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45218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45218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45218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45218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45218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45218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45218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45218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45218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45218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 karta knärot.png", "A 7181-2023")</f>
        <v/>
      </c>
      <c r="V4722">
        <f>HYPERLINK("https://klasma.github.io/Logging_0642/klagomål/A 7181-2023 FSC-klagomål.docx", "A 7181-2023")</f>
        <v/>
      </c>
      <c r="W4722">
        <f>HYPERLINK("https://klasma.github.io/Logging_0642/klagomålsmail/A 7181-2023 FSC-klagomål mail.docx", "A 7181-2023")</f>
        <v/>
      </c>
      <c r="X4722">
        <f>HYPERLINK("https://klasma.github.io/Logging_0642/tillsyn/A 7181-2023 tillsynsbegäran.docx", "A 7181-2023")</f>
        <v/>
      </c>
      <c r="Y4722">
        <f>HYPERLINK("https://klasma.github.io/Logging_0642/tillsynsmail/A 7181-2023 tillsynsbegäran mail.docx",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45218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45218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45218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45218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45218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45218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45218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45218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45218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45218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45218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45218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45218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45218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45218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45218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45218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45218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45218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45218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45218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45218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45218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45218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45218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45218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45218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45218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45218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45218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45218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45218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45218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45218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45218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45218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45218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45218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45218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45218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45218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45218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45218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45218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45218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45218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45218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45218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45218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45218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45218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45218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45218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45218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45218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45218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45218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45218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45218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45218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45218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45218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45218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45218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45218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45218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45218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45218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45218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45218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45218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45218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45218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45218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45218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45218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45218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45218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45218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45218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45218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45218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45218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45218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45218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 karta knärot.png", "A 12653-2023")</f>
        <v/>
      </c>
      <c r="V4807">
        <f>HYPERLINK("https://klasma.github.io/Logging_0680/klagomål/A 12653-2023 FSC-klagomål.docx", "A 12653-2023")</f>
        <v/>
      </c>
      <c r="W4807">
        <f>HYPERLINK("https://klasma.github.io/Logging_0680/klagomålsmail/A 12653-2023 FSC-klagomål mail.docx", "A 12653-2023")</f>
        <v/>
      </c>
      <c r="X4807">
        <f>HYPERLINK("https://klasma.github.io/Logging_0680/tillsyn/A 12653-2023 tillsynsbegäran.docx", "A 12653-2023")</f>
        <v/>
      </c>
      <c r="Y4807">
        <f>HYPERLINK("https://klasma.github.io/Logging_0680/tillsynsmail/A 12653-2023 tillsynsbegäran mail.docx",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45218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45218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45218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45218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45218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45218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45218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45218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45218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45218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45218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45218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45218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45218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45218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45218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45218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45218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45218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45218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45218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45218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45218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45218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45218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45218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45218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45218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45218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45218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45218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45218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45218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45218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45218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45218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45218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45218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45218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45218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45218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45218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45218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45218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45218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45218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45218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45218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45218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45218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45218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45218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45218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45218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45218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45218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45218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45218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45218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45218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45218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45218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45218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45218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45218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45218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45218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45218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45218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45218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45218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45218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45218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45218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45218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45218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45218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45218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45218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45218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45218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45218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45218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45218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45218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45218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45218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45218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45218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45218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45218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45218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45218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45218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45218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45218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45218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45218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45218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45218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45218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45218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45218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45218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45218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45218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45218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45218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45218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45218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45218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45218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45218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45218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45218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45218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45218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45218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45218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45218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45218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45218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45218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45218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 karta knärot.png", "A 17486-2023")</f>
        <v/>
      </c>
      <c r="V4931">
        <f>HYPERLINK("https://klasma.github.io/Logging_0680/klagomål/A 17486-2023 FSC-klagomål.docx", "A 17486-2023")</f>
        <v/>
      </c>
      <c r="W4931">
        <f>HYPERLINK("https://klasma.github.io/Logging_0680/klagomålsmail/A 17486-2023 FSC-klagomål mail.docx", "A 17486-2023")</f>
        <v/>
      </c>
      <c r="X4931">
        <f>HYPERLINK("https://klasma.github.io/Logging_0680/tillsyn/A 17486-2023 tillsynsbegäran.docx", "A 17486-2023")</f>
        <v/>
      </c>
      <c r="Y4931">
        <f>HYPERLINK("https://klasma.github.io/Logging_0680/tillsynsmail/A 17486-2023 tillsynsbegäran mail.docx",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45218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45218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45218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45218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45218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45218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45218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45218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45218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45218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45218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45218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45218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45218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45218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45218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45218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45218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45218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45218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45218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45218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45218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45218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45218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45218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45218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45218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45218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45218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45218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45218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45218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45218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45218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45218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45218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45218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45218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45218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45218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45218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45218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45218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45218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45218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45218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45218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45218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45218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45218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45218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45218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45218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45218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45218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45218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45218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45218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45218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45218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45218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45218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45218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45218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45218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45218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45218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45218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45218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45218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45218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45218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45218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45218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45218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45218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45218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45218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45218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45218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45218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45218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45218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45218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45218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45218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45218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45218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45218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45218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45218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45218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45218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45218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45218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45218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45218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45218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45218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45218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45218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45218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45218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45218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45218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45218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45218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45218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45218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45218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45218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45218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45218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45218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45218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45218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45218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45218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45218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45218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45218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45218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45218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45218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45218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45218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45218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45218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45218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45218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45218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45218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45218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45218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45218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45218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45218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45218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45218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45218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45218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45218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45218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45218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45218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45218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45218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45218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45218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45218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45218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45218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45218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45218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45218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45218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45218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45218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45218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45218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45218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45218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45218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45218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45218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45218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45218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45218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45218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45218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45218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45218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45218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45218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45218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45218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45218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45218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45218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45218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45218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45218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45218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45218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45218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45218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45218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45218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45218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45218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45218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45218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45218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45218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45218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45218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45218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45218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45218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45218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45218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45218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45218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45218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45218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45218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45218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45218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45218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45218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45218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45218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45218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45218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45218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45218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45218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45218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45218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45218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45218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45218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45218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45218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45218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45218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45218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45218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45218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45218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45218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45218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45218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45218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45218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45218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45218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45218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45218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45218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45218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45218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45218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45218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45218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45218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45218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45218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45218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45218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45218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45218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45218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45218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45218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45218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45218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45218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45218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45218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45218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45218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45218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45218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45218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45218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45218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45218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45218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45218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45218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45218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45218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45218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45218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45218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45218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45218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45218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45218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45218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45218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45218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45218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45218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45218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45218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45218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45218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45218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45218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45218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45218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45218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45218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45218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45218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45218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45218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45218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45218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45218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45218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45218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45218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45218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45218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45218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45218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45218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45218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45218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45218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45218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45218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45218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45218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45218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45218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45218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45218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45218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45218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45218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45218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45218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45218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45218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45218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45218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45218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45218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45218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45218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45218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45218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45218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45218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45218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45218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45218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45218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45218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45218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45218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45218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45218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45218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45218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45218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45218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45218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45218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45218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45218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45218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45218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45218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45218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45218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45218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45218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45218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45218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45218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45218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45218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45218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45218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45218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45218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45218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45218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45218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45218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45218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45218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45218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45218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45218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45218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45218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45218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45218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45218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45218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45218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45218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45218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45218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45218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45218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45218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45218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45218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45218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45218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45218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45218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45218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45218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45218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45218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45218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45218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45218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45218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45218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45218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45218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45218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45218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45218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45218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45218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45218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45218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45218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45218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45218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45218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45218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45218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45218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45218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45218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45218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45218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45218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45218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45218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45218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45218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45218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45218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45218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45218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45218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45218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45218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45218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45218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45218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45218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45218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45218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45218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45218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45218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45218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45218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45218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45218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45218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45218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45218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45218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45218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45218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45218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45218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45218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45218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45218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45218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45218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45218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45218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45218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45218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45218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45218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45218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45218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45218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45218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45218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45218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45218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45218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45218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45218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45218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45218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45218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45218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45218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45218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45218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45218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45218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45218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45218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45218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45218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45218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45218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45218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45218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45218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45218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45218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45218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45218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45218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45218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45218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45218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45218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45218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45218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45218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45218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45218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45218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45218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45218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45218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45218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45218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45218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45218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45218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45218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45218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45218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45218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45218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45218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45218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45218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45218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45218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45218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45218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45218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45218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45218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45218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45218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45218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45218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45218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45218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45218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45218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45218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45218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45218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45218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45218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45218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45218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45218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45218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45218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45218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45218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45218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45218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45218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45218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45218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45218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45218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45218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45218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48835-2023</t>
        </is>
      </c>
      <c r="B5500" s="1" t="n">
        <v>45209</v>
      </c>
      <c r="C5500" s="1" t="n">
        <v>45218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49449-2023</t>
        </is>
      </c>
      <c r="B5501" s="1" t="n">
        <v>45211</v>
      </c>
      <c r="C5501" s="1" t="n">
        <v>45218</v>
      </c>
      <c r="D5501" t="inlineStr">
        <is>
          <t>JÖNKÖPINGS LÄN</t>
        </is>
      </c>
      <c r="E5501" t="inlineStr">
        <is>
          <t>SÄVSJÖ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49360-2023</t>
        </is>
      </c>
      <c r="B5502" s="1" t="n">
        <v>45211</v>
      </c>
      <c r="C5502" s="1" t="n">
        <v>45218</v>
      </c>
      <c r="D5502" t="inlineStr">
        <is>
          <t>JÖNKÖPINGS LÄN</t>
        </is>
      </c>
      <c r="E5502" t="inlineStr">
        <is>
          <t>VETLANDA</t>
        </is>
      </c>
      <c r="G5502" t="n">
        <v>3.3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49343-2023</t>
        </is>
      </c>
      <c r="B5503" s="1" t="n">
        <v>45211</v>
      </c>
      <c r="C5503" s="1" t="n">
        <v>45218</v>
      </c>
      <c r="D5503" t="inlineStr">
        <is>
          <t>JÖNKÖPINGS LÄN</t>
        </is>
      </c>
      <c r="E5503" t="inlineStr">
        <is>
          <t>JÖNKÖPING</t>
        </is>
      </c>
      <c r="G5503" t="n">
        <v>4.1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49487-2023</t>
        </is>
      </c>
      <c r="B5504" s="1" t="n">
        <v>45211</v>
      </c>
      <c r="C5504" s="1" t="n">
        <v>45218</v>
      </c>
      <c r="D5504" t="inlineStr">
        <is>
          <t>JÖNKÖPINGS LÄN</t>
        </is>
      </c>
      <c r="E5504" t="inlineStr">
        <is>
          <t>GNOSJÖ</t>
        </is>
      </c>
      <c r="G5504" t="n">
        <v>3.2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49559-2023</t>
        </is>
      </c>
      <c r="B5505" s="1" t="n">
        <v>45211</v>
      </c>
      <c r="C5505" s="1" t="n">
        <v>45218</v>
      </c>
      <c r="D5505" t="inlineStr">
        <is>
          <t>JÖNKÖPINGS LÄN</t>
        </is>
      </c>
      <c r="E5505" t="inlineStr">
        <is>
          <t>VETLANDA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49673-2023</t>
        </is>
      </c>
      <c r="B5506" s="1" t="n">
        <v>45212</v>
      </c>
      <c r="C5506" s="1" t="n">
        <v>45218</v>
      </c>
      <c r="D5506" t="inlineStr">
        <is>
          <t>JÖNKÖPINGS LÄN</t>
        </is>
      </c>
      <c r="E5506" t="inlineStr">
        <is>
          <t>HABO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49663-2023</t>
        </is>
      </c>
      <c r="B5507" s="1" t="n">
        <v>45212</v>
      </c>
      <c r="C5507" s="1" t="n">
        <v>45218</v>
      </c>
      <c r="D5507" t="inlineStr">
        <is>
          <t>JÖNKÖPINGS LÄN</t>
        </is>
      </c>
      <c r="E5507" t="inlineStr">
        <is>
          <t>ANEBY</t>
        </is>
      </c>
      <c r="G5507" t="n">
        <v>3.4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49691-2023</t>
        </is>
      </c>
      <c r="B5508" s="1" t="n">
        <v>45212</v>
      </c>
      <c r="C5508" s="1" t="n">
        <v>45218</v>
      </c>
      <c r="D5508" t="inlineStr">
        <is>
          <t>JÖNKÖPINGS LÄN</t>
        </is>
      </c>
      <c r="E5508" t="inlineStr">
        <is>
          <t>EKSJÖ</t>
        </is>
      </c>
      <c r="G5508" t="n">
        <v>5.7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49922-2023</t>
        </is>
      </c>
      <c r="B5509" s="1" t="n">
        <v>45214</v>
      </c>
      <c r="C5509" s="1" t="n">
        <v>45218</v>
      </c>
      <c r="D5509" t="inlineStr">
        <is>
          <t>JÖNKÖPINGS LÄN</t>
        </is>
      </c>
      <c r="E5509" t="inlineStr">
        <is>
          <t>SÄVSJÖ</t>
        </is>
      </c>
      <c r="G5509" t="n">
        <v>1.8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>
      <c r="A5510" t="inlineStr">
        <is>
          <t>A 49951-2023</t>
        </is>
      </c>
      <c r="B5510" s="1" t="n">
        <v>45215</v>
      </c>
      <c r="C5510" s="1" t="n">
        <v>45218</v>
      </c>
      <c r="D5510" t="inlineStr">
        <is>
          <t>JÖNKÖPINGS LÄN</t>
        </is>
      </c>
      <c r="E5510" t="inlineStr">
        <is>
          <t>VETLANDA</t>
        </is>
      </c>
      <c r="G5510" t="n">
        <v>1.2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2023-10-19T04:54:50Z</dcterms:created>
  <dcterms:modified xmlns:dcterms="http://purl.org/dc/terms/" xmlns:xsi="http://www.w3.org/2001/XMLSchema-instance" xsi:type="dcterms:W3CDTF">2023-10-19T04:54:52Z</dcterms:modified>
</cp:coreProperties>
</file>