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45172</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45172</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45172</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45172</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45172</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45172</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45172</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45172</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45172</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45172</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45172</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45172</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45172</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45172</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45172</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45172</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45172</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45172</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45172</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45172</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45172</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45172</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45172</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45172</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45172</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45172</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45172</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45172</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45172</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45172</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45172</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45172</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45172</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45172</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45172</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45172</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45172</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45172</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45172</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45172</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45172</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45172</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45172</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45172</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45172</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45172</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45172</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45172</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45172</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45172</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45172</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45172</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45172</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45172</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45172</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45172</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45172</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45172</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45172</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45172</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45172</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45172</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45172</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45172</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45172</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45172</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45172</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45172</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45172</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45172</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45172</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45172</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45172</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45172</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45172</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45172</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45172</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45172</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45172</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45172</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39231-2018</t>
        </is>
      </c>
      <c r="B97" s="1" t="n">
        <v>43339</v>
      </c>
      <c r="C97" s="1" t="n">
        <v>45172</v>
      </c>
      <c r="D97" t="inlineStr">
        <is>
          <t>KALMAR LÄN</t>
        </is>
      </c>
      <c r="E97" t="inlineStr">
        <is>
          <t>NYBRO</t>
        </is>
      </c>
      <c r="G97" t="n">
        <v>14.9</v>
      </c>
      <c r="H97" t="n">
        <v>1</v>
      </c>
      <c r="I97" t="n">
        <v>4</v>
      </c>
      <c r="J97" t="n">
        <v>0</v>
      </c>
      <c r="K97" t="n">
        <v>0</v>
      </c>
      <c r="L97" t="n">
        <v>0</v>
      </c>
      <c r="M97" t="n">
        <v>0</v>
      </c>
      <c r="N97" t="n">
        <v>0</v>
      </c>
      <c r="O97" t="n">
        <v>0</v>
      </c>
      <c r="P97" t="n">
        <v>0</v>
      </c>
      <c r="Q97" t="n">
        <v>5</v>
      </c>
      <c r="R97" s="2" t="inlineStr">
        <is>
          <t>Fjällig taggsvamp s.str.
Skarp dropptaggsvamp
Svart trolldruva
Tjockfotad fingersvamp
Blåsippa</t>
        </is>
      </c>
      <c r="S97">
        <f>HYPERLINK("https://klasma.github.io/Logging_NYBRO/artfynd/A 39231-2018.xlsx")</f>
        <v/>
      </c>
      <c r="T97">
        <f>HYPERLINK("https://klasma.github.io/Logging_NYBRO/kartor/A 39231-2018.png")</f>
        <v/>
      </c>
      <c r="V97">
        <f>HYPERLINK("https://klasma.github.io/Logging_NYBRO/klagomål/A 39231-2018.docx")</f>
        <v/>
      </c>
      <c r="W97">
        <f>HYPERLINK("https://klasma.github.io/Logging_NYBRO/klagomålsmail/A 39231-2018.docx")</f>
        <v/>
      </c>
      <c r="X97">
        <f>HYPERLINK("https://klasma.github.io/Logging_NYBRO/tillsyn/A 39231-2018.docx")</f>
        <v/>
      </c>
      <c r="Y97">
        <f>HYPERLINK("https://klasma.github.io/Logging_NYBRO/tillsynsmail/A 39231-2018.docx")</f>
        <v/>
      </c>
    </row>
    <row r="98" ht="15" customHeight="1">
      <c r="A98" t="inlineStr">
        <is>
          <t>A 63553-2018</t>
        </is>
      </c>
      <c r="B98" s="1" t="n">
        <v>43427</v>
      </c>
      <c r="C98" s="1" t="n">
        <v>45172</v>
      </c>
      <c r="D98" t="inlineStr">
        <is>
          <t>KALMAR LÄN</t>
        </is>
      </c>
      <c r="E98" t="inlineStr">
        <is>
          <t>VÄSTERVIK</t>
        </is>
      </c>
      <c r="F98" t="inlineStr">
        <is>
          <t>Övriga Aktiebolag</t>
        </is>
      </c>
      <c r="G98" t="n">
        <v>6.9</v>
      </c>
      <c r="H98" t="n">
        <v>1</v>
      </c>
      <c r="I98" t="n">
        <v>2</v>
      </c>
      <c r="J98" t="n">
        <v>2</v>
      </c>
      <c r="K98" t="n">
        <v>0</v>
      </c>
      <c r="L98" t="n">
        <v>0</v>
      </c>
      <c r="M98" t="n">
        <v>0</v>
      </c>
      <c r="N98" t="n">
        <v>0</v>
      </c>
      <c r="O98" t="n">
        <v>2</v>
      </c>
      <c r="P98" t="n">
        <v>0</v>
      </c>
      <c r="Q98" t="n">
        <v>5</v>
      </c>
      <c r="R98" s="2" t="inlineStr">
        <is>
          <t>Ekticka
Lunglav
Blomskägglav
Ekskinn
Blåsippa</t>
        </is>
      </c>
      <c r="S98">
        <f>HYPERLINK("https://klasma.github.io/Logging_VASTERVIK/artfynd/A 63553-2018.xlsx")</f>
        <v/>
      </c>
      <c r="T98">
        <f>HYPERLINK("https://klasma.github.io/Logging_VASTERVIK/kartor/A 63553-2018.png")</f>
        <v/>
      </c>
      <c r="V98">
        <f>HYPERLINK("https://klasma.github.io/Logging_VASTERVIK/klagomål/A 63553-2018.docx")</f>
        <v/>
      </c>
      <c r="W98">
        <f>HYPERLINK("https://klasma.github.io/Logging_VASTERVIK/klagomålsmail/A 63553-2018.docx")</f>
        <v/>
      </c>
      <c r="X98">
        <f>HYPERLINK("https://klasma.github.io/Logging_VASTERVIK/tillsyn/A 63553-2018.docx")</f>
        <v/>
      </c>
      <c r="Y98">
        <f>HYPERLINK("https://klasma.github.io/Logging_VASTERVIK/tillsynsmail/A 63553-2018.docx")</f>
        <v/>
      </c>
    </row>
    <row r="99" ht="15" customHeight="1">
      <c r="A99" t="inlineStr">
        <is>
          <t>A 68401-2018</t>
        </is>
      </c>
      <c r="B99" s="1" t="n">
        <v>43438</v>
      </c>
      <c r="C99" s="1" t="n">
        <v>45172</v>
      </c>
      <c r="D99" t="inlineStr">
        <is>
          <t>KALMAR LÄN</t>
        </is>
      </c>
      <c r="E99" t="inlineStr">
        <is>
          <t>HULTSFRED</t>
        </is>
      </c>
      <c r="G99" t="n">
        <v>0.5</v>
      </c>
      <c r="H99" t="n">
        <v>2</v>
      </c>
      <c r="I99" t="n">
        <v>2</v>
      </c>
      <c r="J99" t="n">
        <v>0</v>
      </c>
      <c r="K99" t="n">
        <v>0</v>
      </c>
      <c r="L99" t="n">
        <v>1</v>
      </c>
      <c r="M99" t="n">
        <v>0</v>
      </c>
      <c r="N99" t="n">
        <v>0</v>
      </c>
      <c r="O99" t="n">
        <v>1</v>
      </c>
      <c r="P99" t="n">
        <v>1</v>
      </c>
      <c r="Q99" t="n">
        <v>5</v>
      </c>
      <c r="R99" s="2" t="inlineStr">
        <is>
          <t>Ask
Svart trolldruva
Tibast
Blåsippa
Gullviva</t>
        </is>
      </c>
      <c r="S99">
        <f>HYPERLINK("https://klasma.github.io/Logging_HULTSFRED/artfynd/A 68401-2018.xlsx")</f>
        <v/>
      </c>
      <c r="T99">
        <f>HYPERLINK("https://klasma.github.io/Logging_HULTSFRED/kartor/A 68401-2018.png")</f>
        <v/>
      </c>
      <c r="V99">
        <f>HYPERLINK("https://klasma.github.io/Logging_HULTSFRED/klagomål/A 68401-2018.docx")</f>
        <v/>
      </c>
      <c r="W99">
        <f>HYPERLINK("https://klasma.github.io/Logging_HULTSFRED/klagomålsmail/A 68401-2018.docx")</f>
        <v/>
      </c>
      <c r="X99">
        <f>HYPERLINK("https://klasma.github.io/Logging_HULTSFRED/tillsyn/A 68401-2018.docx")</f>
        <v/>
      </c>
      <c r="Y99">
        <f>HYPERLINK("https://klasma.github.io/Logging_HULTSFRED/tillsynsmail/A 68401-2018.docx")</f>
        <v/>
      </c>
    </row>
    <row r="100" ht="15" customHeight="1">
      <c r="A100" t="inlineStr">
        <is>
          <t>A 70338-2018</t>
        </is>
      </c>
      <c r="B100" s="1" t="n">
        <v>43446</v>
      </c>
      <c r="C100" s="1" t="n">
        <v>45172</v>
      </c>
      <c r="D100" t="inlineStr">
        <is>
          <t>KALMAR LÄN</t>
        </is>
      </c>
      <c r="E100" t="inlineStr">
        <is>
          <t>MÖNSTERÅS</t>
        </is>
      </c>
      <c r="F100" t="inlineStr">
        <is>
          <t>Övriga Aktiebolag</t>
        </is>
      </c>
      <c r="G100" t="n">
        <v>7</v>
      </c>
      <c r="H100" t="n">
        <v>1</v>
      </c>
      <c r="I100" t="n">
        <v>0</v>
      </c>
      <c r="J100" t="n">
        <v>3</v>
      </c>
      <c r="K100" t="n">
        <v>1</v>
      </c>
      <c r="L100" t="n">
        <v>1</v>
      </c>
      <c r="M100" t="n">
        <v>0</v>
      </c>
      <c r="N100" t="n">
        <v>0</v>
      </c>
      <c r="O100" t="n">
        <v>5</v>
      </c>
      <c r="P100" t="n">
        <v>2</v>
      </c>
      <c r="Q100" t="n">
        <v>5</v>
      </c>
      <c r="R100" s="2" t="inlineStr">
        <is>
          <t>Ask
Lungrot
Mörk dunört
Rödvingetrast
Sminkrot</t>
        </is>
      </c>
      <c r="S100">
        <f>HYPERLINK("https://klasma.github.io/Logging_MONSTERAS/artfynd/A 70338-2018.xlsx")</f>
        <v/>
      </c>
      <c r="T100">
        <f>HYPERLINK("https://klasma.github.io/Logging_MONSTERAS/kartor/A 70338-2018.png")</f>
        <v/>
      </c>
      <c r="V100">
        <f>HYPERLINK("https://klasma.github.io/Logging_MONSTERAS/klagomål/A 70338-2018.docx")</f>
        <v/>
      </c>
      <c r="W100">
        <f>HYPERLINK("https://klasma.github.io/Logging_MONSTERAS/klagomålsmail/A 70338-2018.docx")</f>
        <v/>
      </c>
      <c r="X100">
        <f>HYPERLINK("https://klasma.github.io/Logging_MONSTERAS/tillsyn/A 70338-2018.docx")</f>
        <v/>
      </c>
      <c r="Y100">
        <f>HYPERLINK("https://klasma.github.io/Logging_MONSTERAS/tillsynsmail/A 70338-2018.docx")</f>
        <v/>
      </c>
    </row>
    <row r="101" ht="15" customHeight="1">
      <c r="A101" t="inlineStr">
        <is>
          <t>A 9408-2019</t>
        </is>
      </c>
      <c r="B101" s="1" t="n">
        <v>43507</v>
      </c>
      <c r="C101" s="1" t="n">
        <v>45172</v>
      </c>
      <c r="D101" t="inlineStr">
        <is>
          <t>KALMAR LÄN</t>
        </is>
      </c>
      <c r="E101" t="inlineStr">
        <is>
          <t>HULTSFRED</t>
        </is>
      </c>
      <c r="G101" t="n">
        <v>5.6</v>
      </c>
      <c r="H101" t="n">
        <v>1</v>
      </c>
      <c r="I101" t="n">
        <v>1</v>
      </c>
      <c r="J101" t="n">
        <v>4</v>
      </c>
      <c r="K101" t="n">
        <v>0</v>
      </c>
      <c r="L101" t="n">
        <v>0</v>
      </c>
      <c r="M101" t="n">
        <v>0</v>
      </c>
      <c r="N101" t="n">
        <v>0</v>
      </c>
      <c r="O101" t="n">
        <v>4</v>
      </c>
      <c r="P101" t="n">
        <v>0</v>
      </c>
      <c r="Q101" t="n">
        <v>5</v>
      </c>
      <c r="R101" s="2" t="inlineStr">
        <is>
          <t>Hornuggla
Tallticka
Ullticka
Vedskivlav
Grovticka</t>
        </is>
      </c>
      <c r="S101">
        <f>HYPERLINK("https://klasma.github.io/Logging_HULTSFRED/artfynd/A 9408-2019.xlsx")</f>
        <v/>
      </c>
      <c r="T101">
        <f>HYPERLINK("https://klasma.github.io/Logging_HULTSFRED/kartor/A 9408-2019.png")</f>
        <v/>
      </c>
      <c r="V101">
        <f>HYPERLINK("https://klasma.github.io/Logging_HULTSFRED/klagomål/A 9408-2019.docx")</f>
        <v/>
      </c>
      <c r="W101">
        <f>HYPERLINK("https://klasma.github.io/Logging_HULTSFRED/klagomålsmail/A 9408-2019.docx")</f>
        <v/>
      </c>
      <c r="X101">
        <f>HYPERLINK("https://klasma.github.io/Logging_HULTSFRED/tillsyn/A 9408-2019.docx")</f>
        <v/>
      </c>
      <c r="Y101">
        <f>HYPERLINK("https://klasma.github.io/Logging_HULTSFRED/tillsynsmail/A 9408-2019.docx")</f>
        <v/>
      </c>
    </row>
    <row r="102" ht="15" customHeight="1">
      <c r="A102" t="inlineStr">
        <is>
          <t>A 17826-2019</t>
        </is>
      </c>
      <c r="B102" s="1" t="n">
        <v>43556</v>
      </c>
      <c r="C102" s="1" t="n">
        <v>45172</v>
      </c>
      <c r="D102" t="inlineStr">
        <is>
          <t>KALMAR LÄN</t>
        </is>
      </c>
      <c r="E102" t="inlineStr">
        <is>
          <t>NYBRO</t>
        </is>
      </c>
      <c r="G102" t="n">
        <v>4.5</v>
      </c>
      <c r="H102" t="n">
        <v>1</v>
      </c>
      <c r="I102" t="n">
        <v>4</v>
      </c>
      <c r="J102" t="n">
        <v>0</v>
      </c>
      <c r="K102" t="n">
        <v>0</v>
      </c>
      <c r="L102" t="n">
        <v>0</v>
      </c>
      <c r="M102" t="n">
        <v>0</v>
      </c>
      <c r="N102" t="n">
        <v>0</v>
      </c>
      <c r="O102" t="n">
        <v>0</v>
      </c>
      <c r="P102" t="n">
        <v>0</v>
      </c>
      <c r="Q102" t="n">
        <v>5</v>
      </c>
      <c r="R102" s="2" t="inlineStr">
        <is>
          <t>Blomskägglav
Bårdlav
Ekskinn
Fällmossa
Blåsippa</t>
        </is>
      </c>
      <c r="S102">
        <f>HYPERLINK("https://klasma.github.io/Logging_NYBRO/artfynd/A 17826-2019.xlsx")</f>
        <v/>
      </c>
      <c r="T102">
        <f>HYPERLINK("https://klasma.github.io/Logging_NYBRO/kartor/A 17826-2019.png")</f>
        <v/>
      </c>
      <c r="V102">
        <f>HYPERLINK("https://klasma.github.io/Logging_NYBRO/klagomål/A 17826-2019.docx")</f>
        <v/>
      </c>
      <c r="W102">
        <f>HYPERLINK("https://klasma.github.io/Logging_NYBRO/klagomålsmail/A 17826-2019.docx")</f>
        <v/>
      </c>
      <c r="X102">
        <f>HYPERLINK("https://klasma.github.io/Logging_NYBRO/tillsyn/A 17826-2019.docx")</f>
        <v/>
      </c>
      <c r="Y102">
        <f>HYPERLINK("https://klasma.github.io/Logging_NYBRO/tillsynsmail/A 17826-2019.docx")</f>
        <v/>
      </c>
    </row>
    <row r="103" ht="15" customHeight="1">
      <c r="A103" t="inlineStr">
        <is>
          <t>A 20823-2019</t>
        </is>
      </c>
      <c r="B103" s="1" t="n">
        <v>43573</v>
      </c>
      <c r="C103" s="1" t="n">
        <v>45172</v>
      </c>
      <c r="D103" t="inlineStr">
        <is>
          <t>KALMAR LÄN</t>
        </is>
      </c>
      <c r="E103" t="inlineStr">
        <is>
          <t>HÖGSBY</t>
        </is>
      </c>
      <c r="G103" t="n">
        <v>6.3</v>
      </c>
      <c r="H103" t="n">
        <v>1</v>
      </c>
      <c r="I103" t="n">
        <v>4</v>
      </c>
      <c r="J103" t="n">
        <v>0</v>
      </c>
      <c r="K103" t="n">
        <v>1</v>
      </c>
      <c r="L103" t="n">
        <v>0</v>
      </c>
      <c r="M103" t="n">
        <v>0</v>
      </c>
      <c r="N103" t="n">
        <v>0</v>
      </c>
      <c r="O103" t="n">
        <v>1</v>
      </c>
      <c r="P103" t="n">
        <v>1</v>
      </c>
      <c r="Q103" t="n">
        <v>5</v>
      </c>
      <c r="R103" s="2" t="inlineStr">
        <is>
          <t>Knärot
Blåmossa
Fjällig taggsvamp s.str.
Skarp dropptaggsvamp
Tjockfotad fingersvamp</t>
        </is>
      </c>
      <c r="S103">
        <f>HYPERLINK("https://klasma.github.io/Logging_HOGSBY/artfynd/A 20823-2019.xlsx")</f>
        <v/>
      </c>
      <c r="T103">
        <f>HYPERLINK("https://klasma.github.io/Logging_HOGSBY/kartor/A 20823-2019.png")</f>
        <v/>
      </c>
      <c r="U103">
        <f>HYPERLINK("https://klasma.github.io/Logging_HOGSBY/knärot/A 20823-2019.png")</f>
        <v/>
      </c>
      <c r="V103">
        <f>HYPERLINK("https://klasma.github.io/Logging_HOGSBY/klagomål/A 20823-2019.docx")</f>
        <v/>
      </c>
      <c r="W103">
        <f>HYPERLINK("https://klasma.github.io/Logging_HOGSBY/klagomålsmail/A 20823-2019.docx")</f>
        <v/>
      </c>
      <c r="X103">
        <f>HYPERLINK("https://klasma.github.io/Logging_HOGSBY/tillsyn/A 20823-2019.docx")</f>
        <v/>
      </c>
      <c r="Y103">
        <f>HYPERLINK("https://klasma.github.io/Logging_HOGSBY/tillsynsmail/A 20823-2019.docx")</f>
        <v/>
      </c>
    </row>
    <row r="104" ht="15" customHeight="1">
      <c r="A104" t="inlineStr">
        <is>
          <t>A 36145-2019</t>
        </is>
      </c>
      <c r="B104" s="1" t="n">
        <v>43668</v>
      </c>
      <c r="C104" s="1" t="n">
        <v>45172</v>
      </c>
      <c r="D104" t="inlineStr">
        <is>
          <t>KALMAR LÄN</t>
        </is>
      </c>
      <c r="E104" t="inlineStr">
        <is>
          <t>HÖGSBY</t>
        </is>
      </c>
      <c r="G104" t="n">
        <v>0.5</v>
      </c>
      <c r="H104" t="n">
        <v>1</v>
      </c>
      <c r="I104" t="n">
        <v>3</v>
      </c>
      <c r="J104" t="n">
        <v>0</v>
      </c>
      <c r="K104" t="n">
        <v>1</v>
      </c>
      <c r="L104" t="n">
        <v>0</v>
      </c>
      <c r="M104" t="n">
        <v>0</v>
      </c>
      <c r="N104" t="n">
        <v>0</v>
      </c>
      <c r="O104" t="n">
        <v>1</v>
      </c>
      <c r="P104" t="n">
        <v>1</v>
      </c>
      <c r="Q104" t="n">
        <v>5</v>
      </c>
      <c r="R104" s="2" t="inlineStr">
        <is>
          <t>Grangråticka
Fjällig taggsvamp s.str.
Kamjordstjärna
Skarp dropptaggsvamp
Blåsippa</t>
        </is>
      </c>
      <c r="S104">
        <f>HYPERLINK("https://klasma.github.io/Logging_HOGSBY/artfynd/A 36145-2019.xlsx")</f>
        <v/>
      </c>
      <c r="T104">
        <f>HYPERLINK("https://klasma.github.io/Logging_HOGSBY/kartor/A 36145-2019.png")</f>
        <v/>
      </c>
      <c r="V104">
        <f>HYPERLINK("https://klasma.github.io/Logging_HOGSBY/klagomål/A 36145-2019.docx")</f>
        <v/>
      </c>
      <c r="W104">
        <f>HYPERLINK("https://klasma.github.io/Logging_HOGSBY/klagomålsmail/A 36145-2019.docx")</f>
        <v/>
      </c>
      <c r="X104">
        <f>HYPERLINK("https://klasma.github.io/Logging_HOGSBY/tillsyn/A 36145-2019.docx")</f>
        <v/>
      </c>
      <c r="Y104">
        <f>HYPERLINK("https://klasma.github.io/Logging_HOGSBY/tillsynsmail/A 36145-2019.docx")</f>
        <v/>
      </c>
    </row>
    <row r="105" ht="15" customHeight="1">
      <c r="A105" t="inlineStr">
        <is>
          <t>A 55589-2019</t>
        </is>
      </c>
      <c r="B105" s="1" t="n">
        <v>43760</v>
      </c>
      <c r="C105" s="1" t="n">
        <v>45172</v>
      </c>
      <c r="D105" t="inlineStr">
        <is>
          <t>KALMAR LÄN</t>
        </is>
      </c>
      <c r="E105" t="inlineStr">
        <is>
          <t>MÖRBYLÅNGA</t>
        </is>
      </c>
      <c r="G105" t="n">
        <v>1.3</v>
      </c>
      <c r="H105" t="n">
        <v>4</v>
      </c>
      <c r="I105" t="n">
        <v>0</v>
      </c>
      <c r="J105" t="n">
        <v>3</v>
      </c>
      <c r="K105" t="n">
        <v>1</v>
      </c>
      <c r="L105" t="n">
        <v>1</v>
      </c>
      <c r="M105" t="n">
        <v>0</v>
      </c>
      <c r="N105" t="n">
        <v>0</v>
      </c>
      <c r="O105" t="n">
        <v>5</v>
      </c>
      <c r="P105" t="n">
        <v>2</v>
      </c>
      <c r="Q105" t="n">
        <v>5</v>
      </c>
      <c r="R105" s="2" t="inlineStr">
        <is>
          <t>Ask
Stare
Gulsparv
Svartvit flugsnappare
Ärtsångare</t>
        </is>
      </c>
      <c r="S105">
        <f>HYPERLINK("https://klasma.github.io/Logging_MORBYLANGA/artfynd/A 55589-2019.xlsx")</f>
        <v/>
      </c>
      <c r="T105">
        <f>HYPERLINK("https://klasma.github.io/Logging_MORBYLANGA/kartor/A 55589-2019.png")</f>
        <v/>
      </c>
      <c r="V105">
        <f>HYPERLINK("https://klasma.github.io/Logging_MORBYLANGA/klagomål/A 55589-2019.docx")</f>
        <v/>
      </c>
      <c r="W105">
        <f>HYPERLINK("https://klasma.github.io/Logging_MORBYLANGA/klagomålsmail/A 55589-2019.docx")</f>
        <v/>
      </c>
      <c r="X105">
        <f>HYPERLINK("https://klasma.github.io/Logging_MORBYLANGA/tillsyn/A 55589-2019.docx")</f>
        <v/>
      </c>
      <c r="Y105">
        <f>HYPERLINK("https://klasma.github.io/Logging_MORBYLANGA/tillsynsmail/A 55589-2019.docx")</f>
        <v/>
      </c>
    </row>
    <row r="106" ht="15" customHeight="1">
      <c r="A106" t="inlineStr">
        <is>
          <t>A 2085-2020</t>
        </is>
      </c>
      <c r="B106" s="1" t="n">
        <v>43845</v>
      </c>
      <c r="C106" s="1" t="n">
        <v>45172</v>
      </c>
      <c r="D106" t="inlineStr">
        <is>
          <t>KALMAR LÄN</t>
        </is>
      </c>
      <c r="E106" t="inlineStr">
        <is>
          <t>HULTSFRED</t>
        </is>
      </c>
      <c r="F106" t="inlineStr">
        <is>
          <t>Övriga Aktiebolag</t>
        </is>
      </c>
      <c r="G106" t="n">
        <v>3.7</v>
      </c>
      <c r="H106" t="n">
        <v>3</v>
      </c>
      <c r="I106" t="n">
        <v>2</v>
      </c>
      <c r="J106" t="n">
        <v>1</v>
      </c>
      <c r="K106" t="n">
        <v>1</v>
      </c>
      <c r="L106" t="n">
        <v>0</v>
      </c>
      <c r="M106" t="n">
        <v>0</v>
      </c>
      <c r="N106" t="n">
        <v>0</v>
      </c>
      <c r="O106" t="n">
        <v>2</v>
      </c>
      <c r="P106" t="n">
        <v>1</v>
      </c>
      <c r="Q106" t="n">
        <v>5</v>
      </c>
      <c r="R106" s="2" t="inlineStr">
        <is>
          <t>Knärot
Vedtrappmossa
Flagellkvastmossa
Grön sköldmossa
Blåsippa</t>
        </is>
      </c>
      <c r="S106">
        <f>HYPERLINK("https://klasma.github.io/Logging_HULTSFRED/artfynd/A 2085-2020.xlsx")</f>
        <v/>
      </c>
      <c r="T106">
        <f>HYPERLINK("https://klasma.github.io/Logging_HULTSFRED/kartor/A 2085-2020.png")</f>
        <v/>
      </c>
      <c r="U106">
        <f>HYPERLINK("https://klasma.github.io/Logging_HULTSFRED/knärot/A 2085-2020.png")</f>
        <v/>
      </c>
      <c r="V106">
        <f>HYPERLINK("https://klasma.github.io/Logging_HULTSFRED/klagomål/A 2085-2020.docx")</f>
        <v/>
      </c>
      <c r="W106">
        <f>HYPERLINK("https://klasma.github.io/Logging_HULTSFRED/klagomålsmail/A 2085-2020.docx")</f>
        <v/>
      </c>
      <c r="X106">
        <f>HYPERLINK("https://klasma.github.io/Logging_HULTSFRED/tillsyn/A 2085-2020.docx")</f>
        <v/>
      </c>
      <c r="Y106">
        <f>HYPERLINK("https://klasma.github.io/Logging_HULTSFRED/tillsynsmail/A 2085-2020.docx")</f>
        <v/>
      </c>
    </row>
    <row r="107" ht="15" customHeight="1">
      <c r="A107" t="inlineStr">
        <is>
          <t>A 16102-2020</t>
        </is>
      </c>
      <c r="B107" s="1" t="n">
        <v>43916</v>
      </c>
      <c r="C107" s="1" t="n">
        <v>45172</v>
      </c>
      <c r="D107" t="inlineStr">
        <is>
          <t>KALMAR LÄN</t>
        </is>
      </c>
      <c r="E107" t="inlineStr">
        <is>
          <t>HULTSFRED</t>
        </is>
      </c>
      <c r="G107" t="n">
        <v>3.8</v>
      </c>
      <c r="H107" t="n">
        <v>2</v>
      </c>
      <c r="I107" t="n">
        <v>2</v>
      </c>
      <c r="J107" t="n">
        <v>1</v>
      </c>
      <c r="K107" t="n">
        <v>0</v>
      </c>
      <c r="L107" t="n">
        <v>0</v>
      </c>
      <c r="M107" t="n">
        <v>0</v>
      </c>
      <c r="N107" t="n">
        <v>0</v>
      </c>
      <c r="O107" t="n">
        <v>1</v>
      </c>
      <c r="P107" t="n">
        <v>0</v>
      </c>
      <c r="Q107" t="n">
        <v>5</v>
      </c>
      <c r="R107" s="2" t="inlineStr">
        <is>
          <t>Vedtrappmossa
Blåmossa
Tibast
Blåsippa
Revlummer</t>
        </is>
      </c>
      <c r="S107">
        <f>HYPERLINK("https://klasma.github.io/Logging_HULTSFRED/artfynd/A 16102-2020.xlsx")</f>
        <v/>
      </c>
      <c r="T107">
        <f>HYPERLINK("https://klasma.github.io/Logging_HULTSFRED/kartor/A 16102-2020.png")</f>
        <v/>
      </c>
      <c r="V107">
        <f>HYPERLINK("https://klasma.github.io/Logging_HULTSFRED/klagomål/A 16102-2020.docx")</f>
        <v/>
      </c>
      <c r="W107">
        <f>HYPERLINK("https://klasma.github.io/Logging_HULTSFRED/klagomålsmail/A 16102-2020.docx")</f>
        <v/>
      </c>
      <c r="X107">
        <f>HYPERLINK("https://klasma.github.io/Logging_HULTSFRED/tillsyn/A 16102-2020.docx")</f>
        <v/>
      </c>
      <c r="Y107">
        <f>HYPERLINK("https://klasma.github.io/Logging_HULTSFRED/tillsynsmail/A 16102-2020.docx")</f>
        <v/>
      </c>
    </row>
    <row r="108" ht="15" customHeight="1">
      <c r="A108" t="inlineStr">
        <is>
          <t>A 26222-2020</t>
        </is>
      </c>
      <c r="B108" s="1" t="n">
        <v>43986</v>
      </c>
      <c r="C108" s="1" t="n">
        <v>45172</v>
      </c>
      <c r="D108" t="inlineStr">
        <is>
          <t>KALMAR LÄN</t>
        </is>
      </c>
      <c r="E108" t="inlineStr">
        <is>
          <t>HULTSFRED</t>
        </is>
      </c>
      <c r="F108" t="inlineStr">
        <is>
          <t>Kyrkan</t>
        </is>
      </c>
      <c r="G108" t="n">
        <v>2.1</v>
      </c>
      <c r="H108" t="n">
        <v>3</v>
      </c>
      <c r="I108" t="n">
        <v>1</v>
      </c>
      <c r="J108" t="n">
        <v>1</v>
      </c>
      <c r="K108" t="n">
        <v>0</v>
      </c>
      <c r="L108" t="n">
        <v>0</v>
      </c>
      <c r="M108" t="n">
        <v>0</v>
      </c>
      <c r="N108" t="n">
        <v>0</v>
      </c>
      <c r="O108" t="n">
        <v>1</v>
      </c>
      <c r="P108" t="n">
        <v>0</v>
      </c>
      <c r="Q108" t="n">
        <v>5</v>
      </c>
      <c r="R108" s="2" t="inlineStr">
        <is>
          <t>Spindelört
Underviol
Grönvit nattviol
Blåsippa
Revlummer</t>
        </is>
      </c>
      <c r="S108">
        <f>HYPERLINK("https://klasma.github.io/Logging_HULTSFRED/artfynd/A 26222-2020.xlsx")</f>
        <v/>
      </c>
      <c r="T108">
        <f>HYPERLINK("https://klasma.github.io/Logging_HULTSFRED/kartor/A 26222-2020.png")</f>
        <v/>
      </c>
      <c r="V108">
        <f>HYPERLINK("https://klasma.github.io/Logging_HULTSFRED/klagomål/A 26222-2020.docx")</f>
        <v/>
      </c>
      <c r="W108">
        <f>HYPERLINK("https://klasma.github.io/Logging_HULTSFRED/klagomålsmail/A 26222-2020.docx")</f>
        <v/>
      </c>
      <c r="X108">
        <f>HYPERLINK("https://klasma.github.io/Logging_HULTSFRED/tillsyn/A 26222-2020.docx")</f>
        <v/>
      </c>
      <c r="Y108">
        <f>HYPERLINK("https://klasma.github.io/Logging_HULTSFRED/tillsynsmail/A 26222-2020.docx")</f>
        <v/>
      </c>
    </row>
    <row r="109" ht="15" customHeight="1">
      <c r="A109" t="inlineStr">
        <is>
          <t>A 55371-2020</t>
        </is>
      </c>
      <c r="B109" s="1" t="n">
        <v>44130</v>
      </c>
      <c r="C109" s="1" t="n">
        <v>45172</v>
      </c>
      <c r="D109" t="inlineStr">
        <is>
          <t>KALMAR LÄN</t>
        </is>
      </c>
      <c r="E109" t="inlineStr">
        <is>
          <t>MÖNSTERÅS</t>
        </is>
      </c>
      <c r="F109" t="inlineStr">
        <is>
          <t>Övriga Aktiebolag</t>
        </is>
      </c>
      <c r="G109" t="n">
        <v>12.7</v>
      </c>
      <c r="H109" t="n">
        <v>4</v>
      </c>
      <c r="I109" t="n">
        <v>1</v>
      </c>
      <c r="J109" t="n">
        <v>3</v>
      </c>
      <c r="K109" t="n">
        <v>0</v>
      </c>
      <c r="L109" t="n">
        <v>0</v>
      </c>
      <c r="M109" t="n">
        <v>0</v>
      </c>
      <c r="N109" t="n">
        <v>0</v>
      </c>
      <c r="O109" t="n">
        <v>3</v>
      </c>
      <c r="P109" t="n">
        <v>0</v>
      </c>
      <c r="Q109" t="n">
        <v>5</v>
      </c>
      <c r="R109" s="2" t="inlineStr">
        <is>
          <t>Havsörn
Kungsörn
Spillkråka
Blomskägglav
Revlummer</t>
        </is>
      </c>
      <c r="S109">
        <f>HYPERLINK("https://klasma.github.io/Logging_MONSTERAS/artfynd/A 55371-2020.xlsx")</f>
        <v/>
      </c>
      <c r="T109">
        <f>HYPERLINK("https://klasma.github.io/Logging_MONSTERAS/kartor/A 55371-2020.png")</f>
        <v/>
      </c>
      <c r="V109">
        <f>HYPERLINK("https://klasma.github.io/Logging_MONSTERAS/klagomål/A 55371-2020.docx")</f>
        <v/>
      </c>
      <c r="W109">
        <f>HYPERLINK("https://klasma.github.io/Logging_MONSTERAS/klagomålsmail/A 55371-2020.docx")</f>
        <v/>
      </c>
      <c r="X109">
        <f>HYPERLINK("https://klasma.github.io/Logging_MONSTERAS/tillsyn/A 55371-2020.docx")</f>
        <v/>
      </c>
      <c r="Y109">
        <f>HYPERLINK("https://klasma.github.io/Logging_MONSTERAS/tillsynsmail/A 55371-2020.docx")</f>
        <v/>
      </c>
    </row>
    <row r="110" ht="15" customHeight="1">
      <c r="A110" t="inlineStr">
        <is>
          <t>A 4881-2021</t>
        </is>
      </c>
      <c r="B110" s="1" t="n">
        <v>44225</v>
      </c>
      <c r="C110" s="1" t="n">
        <v>45172</v>
      </c>
      <c r="D110" t="inlineStr">
        <is>
          <t>KALMAR LÄN</t>
        </is>
      </c>
      <c r="E110" t="inlineStr">
        <is>
          <t>BORGHOLM</t>
        </is>
      </c>
      <c r="G110" t="n">
        <v>5.3</v>
      </c>
      <c r="H110" t="n">
        <v>2</v>
      </c>
      <c r="I110" t="n">
        <v>3</v>
      </c>
      <c r="J110" t="n">
        <v>0</v>
      </c>
      <c r="K110" t="n">
        <v>1</v>
      </c>
      <c r="L110" t="n">
        <v>0</v>
      </c>
      <c r="M110" t="n">
        <v>0</v>
      </c>
      <c r="N110" t="n">
        <v>0</v>
      </c>
      <c r="O110" t="n">
        <v>1</v>
      </c>
      <c r="P110" t="n">
        <v>1</v>
      </c>
      <c r="Q110" t="n">
        <v>5</v>
      </c>
      <c r="R110" s="2" t="inlineStr">
        <is>
          <t>Olivfjällskivling
Droppklibbskivling
Murgröna
Skogsknipprot
Blåsippa</t>
        </is>
      </c>
      <c r="S110">
        <f>HYPERLINK("https://klasma.github.io/Logging_BORGHOLM/artfynd/A 4881-2021.xlsx")</f>
        <v/>
      </c>
      <c r="T110">
        <f>HYPERLINK("https://klasma.github.io/Logging_BORGHOLM/kartor/A 4881-2021.png")</f>
        <v/>
      </c>
      <c r="V110">
        <f>HYPERLINK("https://klasma.github.io/Logging_BORGHOLM/klagomål/A 4881-2021.docx")</f>
        <v/>
      </c>
      <c r="W110">
        <f>HYPERLINK("https://klasma.github.io/Logging_BORGHOLM/klagomålsmail/A 4881-2021.docx")</f>
        <v/>
      </c>
      <c r="X110">
        <f>HYPERLINK("https://klasma.github.io/Logging_BORGHOLM/tillsyn/A 4881-2021.docx")</f>
        <v/>
      </c>
      <c r="Y110">
        <f>HYPERLINK("https://klasma.github.io/Logging_BORGHOLM/tillsynsmail/A 4881-2021.docx")</f>
        <v/>
      </c>
    </row>
    <row r="111" ht="15" customHeight="1">
      <c r="A111" t="inlineStr">
        <is>
          <t>A 11931-2021</t>
        </is>
      </c>
      <c r="B111" s="1" t="n">
        <v>44265</v>
      </c>
      <c r="C111" s="1" t="n">
        <v>45172</v>
      </c>
      <c r="D111" t="inlineStr">
        <is>
          <t>KALMAR LÄN</t>
        </is>
      </c>
      <c r="E111" t="inlineStr">
        <is>
          <t>NYBRO</t>
        </is>
      </c>
      <c r="G111" t="n">
        <v>7.2</v>
      </c>
      <c r="H111" t="n">
        <v>1</v>
      </c>
      <c r="I111" t="n">
        <v>2</v>
      </c>
      <c r="J111" t="n">
        <v>2</v>
      </c>
      <c r="K111" t="n">
        <v>0</v>
      </c>
      <c r="L111" t="n">
        <v>0</v>
      </c>
      <c r="M111" t="n">
        <v>0</v>
      </c>
      <c r="N111" t="n">
        <v>0</v>
      </c>
      <c r="O111" t="n">
        <v>2</v>
      </c>
      <c r="P111" t="n">
        <v>0</v>
      </c>
      <c r="Q111" t="n">
        <v>5</v>
      </c>
      <c r="R111" s="2" t="inlineStr">
        <is>
          <t>Gransotdyna
Vedtrappmossa
Kornknutmossa
Tibast
Blåsippa</t>
        </is>
      </c>
      <c r="S111">
        <f>HYPERLINK("https://klasma.github.io/Logging_NYBRO/artfynd/A 11931-2021.xlsx")</f>
        <v/>
      </c>
      <c r="T111">
        <f>HYPERLINK("https://klasma.github.io/Logging_NYBRO/kartor/A 11931-2021.png")</f>
        <v/>
      </c>
      <c r="V111">
        <f>HYPERLINK("https://klasma.github.io/Logging_NYBRO/klagomål/A 11931-2021.docx")</f>
        <v/>
      </c>
      <c r="W111">
        <f>HYPERLINK("https://klasma.github.io/Logging_NYBRO/klagomålsmail/A 11931-2021.docx")</f>
        <v/>
      </c>
      <c r="X111">
        <f>HYPERLINK("https://klasma.github.io/Logging_NYBRO/tillsyn/A 11931-2021.docx")</f>
        <v/>
      </c>
      <c r="Y111">
        <f>HYPERLINK("https://klasma.github.io/Logging_NYBRO/tillsynsmail/A 11931-2021.docx")</f>
        <v/>
      </c>
    </row>
    <row r="112" ht="15" customHeight="1">
      <c r="A112" t="inlineStr">
        <is>
          <t>A 31837-2021</t>
        </is>
      </c>
      <c r="B112" s="1" t="n">
        <v>44370</v>
      </c>
      <c r="C112" s="1" t="n">
        <v>45172</v>
      </c>
      <c r="D112" t="inlineStr">
        <is>
          <t>KALMAR LÄN</t>
        </is>
      </c>
      <c r="E112" t="inlineStr">
        <is>
          <t>BORGHOLM</t>
        </is>
      </c>
      <c r="F112" t="inlineStr">
        <is>
          <t>Sveaskog</t>
        </is>
      </c>
      <c r="G112" t="n">
        <v>1.7</v>
      </c>
      <c r="H112" t="n">
        <v>2</v>
      </c>
      <c r="I112" t="n">
        <v>4</v>
      </c>
      <c r="J112" t="n">
        <v>0</v>
      </c>
      <c r="K112" t="n">
        <v>0</v>
      </c>
      <c r="L112" t="n">
        <v>0</v>
      </c>
      <c r="M112" t="n">
        <v>0</v>
      </c>
      <c r="N112" t="n">
        <v>0</v>
      </c>
      <c r="O112" t="n">
        <v>0</v>
      </c>
      <c r="P112" t="n">
        <v>0</v>
      </c>
      <c r="Q112" t="n">
        <v>5</v>
      </c>
      <c r="R112" s="2" t="inlineStr">
        <is>
          <t>Kragjordstjärna
Skogsknipprot
Strävlosta
Sårläka
Blåsippa</t>
        </is>
      </c>
      <c r="S112">
        <f>HYPERLINK("https://klasma.github.io/Logging_BORGHOLM/artfynd/A 31837-2021.xlsx")</f>
        <v/>
      </c>
      <c r="T112">
        <f>HYPERLINK("https://klasma.github.io/Logging_BORGHOLM/kartor/A 31837-2021.png")</f>
        <v/>
      </c>
      <c r="V112">
        <f>HYPERLINK("https://klasma.github.io/Logging_BORGHOLM/klagomål/A 31837-2021.docx")</f>
        <v/>
      </c>
      <c r="W112">
        <f>HYPERLINK("https://klasma.github.io/Logging_BORGHOLM/klagomålsmail/A 31837-2021.docx")</f>
        <v/>
      </c>
      <c r="X112">
        <f>HYPERLINK("https://klasma.github.io/Logging_BORGHOLM/tillsyn/A 31837-2021.docx")</f>
        <v/>
      </c>
      <c r="Y112">
        <f>HYPERLINK("https://klasma.github.io/Logging_BORGHOLM/tillsynsmail/A 31837-2021.docx")</f>
        <v/>
      </c>
    </row>
    <row r="113" ht="15" customHeight="1">
      <c r="A113" t="inlineStr">
        <is>
          <t>A 45095-2021</t>
        </is>
      </c>
      <c r="B113" s="1" t="n">
        <v>44439</v>
      </c>
      <c r="C113" s="1" t="n">
        <v>45172</v>
      </c>
      <c r="D113" t="inlineStr">
        <is>
          <t>KALMAR LÄN</t>
        </is>
      </c>
      <c r="E113" t="inlineStr">
        <is>
          <t>KALMAR</t>
        </is>
      </c>
      <c r="F113" t="inlineStr">
        <is>
          <t>Sveaskog</t>
        </is>
      </c>
      <c r="G113" t="n">
        <v>6.9</v>
      </c>
      <c r="H113" t="n">
        <v>1</v>
      </c>
      <c r="I113" t="n">
        <v>2</v>
      </c>
      <c r="J113" t="n">
        <v>1</v>
      </c>
      <c r="K113" t="n">
        <v>0</v>
      </c>
      <c r="L113" t="n">
        <v>0</v>
      </c>
      <c r="M113" t="n">
        <v>1</v>
      </c>
      <c r="N113" t="n">
        <v>0</v>
      </c>
      <c r="O113" t="n">
        <v>2</v>
      </c>
      <c r="P113" t="n">
        <v>1</v>
      </c>
      <c r="Q113" t="n">
        <v>5</v>
      </c>
      <c r="R113" s="2" t="inlineStr">
        <is>
          <t>Skogsalm
Fyrflikig jordstjärna
Myskmadra
Safsa
Blåsippa</t>
        </is>
      </c>
      <c r="S113">
        <f>HYPERLINK("https://klasma.github.io/Logging_KALMAR/artfynd/A 45095-2021.xlsx")</f>
        <v/>
      </c>
      <c r="T113">
        <f>HYPERLINK("https://klasma.github.io/Logging_KALMAR/kartor/A 45095-2021.png")</f>
        <v/>
      </c>
      <c r="V113">
        <f>HYPERLINK("https://klasma.github.io/Logging_KALMAR/klagomål/A 45095-2021.docx")</f>
        <v/>
      </c>
      <c r="W113">
        <f>HYPERLINK("https://klasma.github.io/Logging_KALMAR/klagomålsmail/A 45095-2021.docx")</f>
        <v/>
      </c>
      <c r="X113">
        <f>HYPERLINK("https://klasma.github.io/Logging_KALMAR/tillsyn/A 45095-2021.docx")</f>
        <v/>
      </c>
      <c r="Y113">
        <f>HYPERLINK("https://klasma.github.io/Logging_KALMAR/tillsynsmail/A 45095-2021.docx")</f>
        <v/>
      </c>
    </row>
    <row r="114" ht="15" customHeight="1">
      <c r="A114" t="inlineStr">
        <is>
          <t>A 63779-2021</t>
        </is>
      </c>
      <c r="B114" s="1" t="n">
        <v>44508</v>
      </c>
      <c r="C114" s="1" t="n">
        <v>45172</v>
      </c>
      <c r="D114" t="inlineStr">
        <is>
          <t>KALMAR LÄN</t>
        </is>
      </c>
      <c r="E114" t="inlineStr">
        <is>
          <t>MÖRBYLÅNGA</t>
        </is>
      </c>
      <c r="G114" t="n">
        <v>5.1</v>
      </c>
      <c r="H114" t="n">
        <v>2</v>
      </c>
      <c r="I114" t="n">
        <v>2</v>
      </c>
      <c r="J114" t="n">
        <v>2</v>
      </c>
      <c r="K114" t="n">
        <v>0</v>
      </c>
      <c r="L114" t="n">
        <v>0</v>
      </c>
      <c r="M114" t="n">
        <v>1</v>
      </c>
      <c r="N114" t="n">
        <v>0</v>
      </c>
      <c r="O114" t="n">
        <v>3</v>
      </c>
      <c r="P114" t="n">
        <v>1</v>
      </c>
      <c r="Q114" t="n">
        <v>5</v>
      </c>
      <c r="R114" s="2" t="inlineStr">
        <is>
          <t>Skogsalm
Entita
Havsörn
Kragjordstjärna
Scharlakansskål</t>
        </is>
      </c>
      <c r="S114">
        <f>HYPERLINK("https://klasma.github.io/Logging_MORBYLANGA/artfynd/A 63779-2021.xlsx")</f>
        <v/>
      </c>
      <c r="T114">
        <f>HYPERLINK("https://klasma.github.io/Logging_MORBYLANGA/kartor/A 63779-2021.png")</f>
        <v/>
      </c>
      <c r="V114">
        <f>HYPERLINK("https://klasma.github.io/Logging_MORBYLANGA/klagomål/A 63779-2021.docx")</f>
        <v/>
      </c>
      <c r="W114">
        <f>HYPERLINK("https://klasma.github.io/Logging_MORBYLANGA/klagomålsmail/A 63779-2021.docx")</f>
        <v/>
      </c>
      <c r="X114">
        <f>HYPERLINK("https://klasma.github.io/Logging_MORBYLANGA/tillsyn/A 63779-2021.docx")</f>
        <v/>
      </c>
      <c r="Y114">
        <f>HYPERLINK("https://klasma.github.io/Logging_MORBYLANGA/tillsynsmail/A 63779-2021.docx")</f>
        <v/>
      </c>
    </row>
    <row r="115" ht="15" customHeight="1">
      <c r="A115" t="inlineStr">
        <is>
          <t>A 7701-2022</t>
        </is>
      </c>
      <c r="B115" s="1" t="n">
        <v>44607</v>
      </c>
      <c r="C115" s="1" t="n">
        <v>45172</v>
      </c>
      <c r="D115" t="inlineStr">
        <is>
          <t>KALMAR LÄN</t>
        </is>
      </c>
      <c r="E115" t="inlineStr">
        <is>
          <t>HÖGSBY</t>
        </is>
      </c>
      <c r="G115" t="n">
        <v>3.4</v>
      </c>
      <c r="H115" t="n">
        <v>0</v>
      </c>
      <c r="I115" t="n">
        <v>4</v>
      </c>
      <c r="J115" t="n">
        <v>0</v>
      </c>
      <c r="K115" t="n">
        <v>1</v>
      </c>
      <c r="L115" t="n">
        <v>0</v>
      </c>
      <c r="M115" t="n">
        <v>0</v>
      </c>
      <c r="N115" t="n">
        <v>0</v>
      </c>
      <c r="O115" t="n">
        <v>1</v>
      </c>
      <c r="P115" t="n">
        <v>1</v>
      </c>
      <c r="Q115" t="n">
        <v>5</v>
      </c>
      <c r="R115" s="2" t="inlineStr">
        <is>
          <t>Kopparspindling
Fjällig taggsvamp s.str.
Skarp dropptaggsvamp
Småvaxskivling
Svavelriska</t>
        </is>
      </c>
      <c r="S115">
        <f>HYPERLINK("https://klasma.github.io/Logging_HOGSBY/artfynd/A 7701-2022.xlsx")</f>
        <v/>
      </c>
      <c r="T115">
        <f>HYPERLINK("https://klasma.github.io/Logging_HOGSBY/kartor/A 7701-2022.png")</f>
        <v/>
      </c>
      <c r="V115">
        <f>HYPERLINK("https://klasma.github.io/Logging_HOGSBY/klagomål/A 7701-2022.docx")</f>
        <v/>
      </c>
      <c r="W115">
        <f>HYPERLINK("https://klasma.github.io/Logging_HOGSBY/klagomålsmail/A 7701-2022.docx")</f>
        <v/>
      </c>
      <c r="X115">
        <f>HYPERLINK("https://klasma.github.io/Logging_HOGSBY/tillsyn/A 7701-2022.docx")</f>
        <v/>
      </c>
      <c r="Y115">
        <f>HYPERLINK("https://klasma.github.io/Logging_HOGSBY/tillsynsmail/A 7701-2022.docx")</f>
        <v/>
      </c>
    </row>
    <row r="116" ht="15" customHeight="1">
      <c r="A116" t="inlineStr">
        <is>
          <t>A 24778-2022</t>
        </is>
      </c>
      <c r="B116" s="1" t="n">
        <v>44728</v>
      </c>
      <c r="C116" s="1" t="n">
        <v>45172</v>
      </c>
      <c r="D116" t="inlineStr">
        <is>
          <t>KALMAR LÄN</t>
        </is>
      </c>
      <c r="E116" t="inlineStr">
        <is>
          <t>MÖRBYLÅNGA</t>
        </is>
      </c>
      <c r="G116" t="n">
        <v>1</v>
      </c>
      <c r="H116" t="n">
        <v>0</v>
      </c>
      <c r="I116" t="n">
        <v>2</v>
      </c>
      <c r="J116" t="n">
        <v>2</v>
      </c>
      <c r="K116" t="n">
        <v>0</v>
      </c>
      <c r="L116" t="n">
        <v>1</v>
      </c>
      <c r="M116" t="n">
        <v>0</v>
      </c>
      <c r="N116" t="n">
        <v>0</v>
      </c>
      <c r="O116" t="n">
        <v>3</v>
      </c>
      <c r="P116" t="n">
        <v>1</v>
      </c>
      <c r="Q116" t="n">
        <v>5</v>
      </c>
      <c r="R116" s="2" t="inlineStr">
        <is>
          <t>Tofsäxing
Flentimotej
Slåtterfibbla
Kalktallört
Murgröna</t>
        </is>
      </c>
      <c r="S116">
        <f>HYPERLINK("https://klasma.github.io/Logging_MORBYLANGA/artfynd/A 24778-2022.xlsx")</f>
        <v/>
      </c>
      <c r="T116">
        <f>HYPERLINK("https://klasma.github.io/Logging_MORBYLANGA/kartor/A 24778-2022.png")</f>
        <v/>
      </c>
      <c r="V116">
        <f>HYPERLINK("https://klasma.github.io/Logging_MORBYLANGA/klagomål/A 24778-2022.docx")</f>
        <v/>
      </c>
      <c r="W116">
        <f>HYPERLINK("https://klasma.github.io/Logging_MORBYLANGA/klagomålsmail/A 24778-2022.docx")</f>
        <v/>
      </c>
      <c r="X116">
        <f>HYPERLINK("https://klasma.github.io/Logging_MORBYLANGA/tillsyn/A 24778-2022.docx")</f>
        <v/>
      </c>
      <c r="Y116">
        <f>HYPERLINK("https://klasma.github.io/Logging_MORBYLANGA/tillsynsmail/A 24778-2022.docx")</f>
        <v/>
      </c>
    </row>
    <row r="117" ht="15" customHeight="1">
      <c r="A117" t="inlineStr">
        <is>
          <t>A 34948-2022</t>
        </is>
      </c>
      <c r="B117" s="1" t="n">
        <v>44796</v>
      </c>
      <c r="C117" s="1" t="n">
        <v>45172</v>
      </c>
      <c r="D117" t="inlineStr">
        <is>
          <t>KALMAR LÄN</t>
        </is>
      </c>
      <c r="E117" t="inlineStr">
        <is>
          <t>BORGHOLM</t>
        </is>
      </c>
      <c r="F117" t="inlineStr">
        <is>
          <t>Sveaskog</t>
        </is>
      </c>
      <c r="G117" t="n">
        <v>2.8</v>
      </c>
      <c r="H117" t="n">
        <v>1</v>
      </c>
      <c r="I117" t="n">
        <v>1</v>
      </c>
      <c r="J117" t="n">
        <v>2</v>
      </c>
      <c r="K117" t="n">
        <v>0</v>
      </c>
      <c r="L117" t="n">
        <v>1</v>
      </c>
      <c r="M117" t="n">
        <v>0</v>
      </c>
      <c r="N117" t="n">
        <v>0</v>
      </c>
      <c r="O117" t="n">
        <v>3</v>
      </c>
      <c r="P117" t="n">
        <v>1</v>
      </c>
      <c r="Q117" t="n">
        <v>5</v>
      </c>
      <c r="R117" s="2" t="inlineStr">
        <is>
          <t>Brödmusseron
Juvelspindling
Persiljespindling
Fransig jordstjärna
Blåsippa</t>
        </is>
      </c>
      <c r="S117">
        <f>HYPERLINK("https://klasma.github.io/Logging_BORGHOLM/artfynd/A 34948-2022.xlsx")</f>
        <v/>
      </c>
      <c r="T117">
        <f>HYPERLINK("https://klasma.github.io/Logging_BORGHOLM/kartor/A 34948-2022.png")</f>
        <v/>
      </c>
      <c r="V117">
        <f>HYPERLINK("https://klasma.github.io/Logging_BORGHOLM/klagomål/A 34948-2022.docx")</f>
        <v/>
      </c>
      <c r="W117">
        <f>HYPERLINK("https://klasma.github.io/Logging_BORGHOLM/klagomålsmail/A 34948-2022.docx")</f>
        <v/>
      </c>
      <c r="X117">
        <f>HYPERLINK("https://klasma.github.io/Logging_BORGHOLM/tillsyn/A 34948-2022.docx")</f>
        <v/>
      </c>
      <c r="Y117">
        <f>HYPERLINK("https://klasma.github.io/Logging_BORGHOLM/tillsynsmail/A 34948-2022.docx")</f>
        <v/>
      </c>
    </row>
    <row r="118" ht="15" customHeight="1">
      <c r="A118" t="inlineStr">
        <is>
          <t>A 60730-2022</t>
        </is>
      </c>
      <c r="B118" s="1" t="n">
        <v>44913</v>
      </c>
      <c r="C118" s="1" t="n">
        <v>45172</v>
      </c>
      <c r="D118" t="inlineStr">
        <is>
          <t>KALMAR LÄN</t>
        </is>
      </c>
      <c r="E118" t="inlineStr">
        <is>
          <t>EMMABODA</t>
        </is>
      </c>
      <c r="G118" t="n">
        <v>4.6</v>
      </c>
      <c r="H118" t="n">
        <v>1</v>
      </c>
      <c r="I118" t="n">
        <v>3</v>
      </c>
      <c r="J118" t="n">
        <v>1</v>
      </c>
      <c r="K118" t="n">
        <v>0</v>
      </c>
      <c r="L118" t="n">
        <v>0</v>
      </c>
      <c r="M118" t="n">
        <v>0</v>
      </c>
      <c r="N118" t="n">
        <v>0</v>
      </c>
      <c r="O118" t="n">
        <v>1</v>
      </c>
      <c r="P118" t="n">
        <v>0</v>
      </c>
      <c r="Q118" t="n">
        <v>5</v>
      </c>
      <c r="R118" s="2" t="inlineStr">
        <is>
          <t>Gropticka
Blåmossa
Grovticka
Kornknutmossa
Vanlig padda</t>
        </is>
      </c>
      <c r="S118">
        <f>HYPERLINK("https://klasma.github.io/Logging_EMMABODA/artfynd/A 60730-2022.xlsx")</f>
        <v/>
      </c>
      <c r="T118">
        <f>HYPERLINK("https://klasma.github.io/Logging_EMMABODA/kartor/A 60730-2022.png")</f>
        <v/>
      </c>
      <c r="V118">
        <f>HYPERLINK("https://klasma.github.io/Logging_EMMABODA/klagomål/A 60730-2022.docx")</f>
        <v/>
      </c>
      <c r="W118">
        <f>HYPERLINK("https://klasma.github.io/Logging_EMMABODA/klagomålsmail/A 60730-2022.docx")</f>
        <v/>
      </c>
      <c r="X118">
        <f>HYPERLINK("https://klasma.github.io/Logging_EMMABODA/tillsyn/A 60730-2022.docx")</f>
        <v/>
      </c>
      <c r="Y118">
        <f>HYPERLINK("https://klasma.github.io/Logging_EMMABODA/tillsynsmail/A 60730-2022.docx")</f>
        <v/>
      </c>
    </row>
    <row r="119" ht="15" customHeight="1">
      <c r="A119" t="inlineStr">
        <is>
          <t>A 781-2023</t>
        </is>
      </c>
      <c r="B119" s="1" t="n">
        <v>44931</v>
      </c>
      <c r="C119" s="1" t="n">
        <v>45172</v>
      </c>
      <c r="D119" t="inlineStr">
        <is>
          <t>KALMAR LÄN</t>
        </is>
      </c>
      <c r="E119" t="inlineStr">
        <is>
          <t>VÄSTERVIK</t>
        </is>
      </c>
      <c r="F119" t="inlineStr">
        <is>
          <t>Holmen skog AB</t>
        </is>
      </c>
      <c r="G119" t="n">
        <v>4.3</v>
      </c>
      <c r="H119" t="n">
        <v>0</v>
      </c>
      <c r="I119" t="n">
        <v>3</v>
      </c>
      <c r="J119" t="n">
        <v>2</v>
      </c>
      <c r="K119" t="n">
        <v>0</v>
      </c>
      <c r="L119" t="n">
        <v>0</v>
      </c>
      <c r="M119" t="n">
        <v>0</v>
      </c>
      <c r="N119" t="n">
        <v>0</v>
      </c>
      <c r="O119" t="n">
        <v>2</v>
      </c>
      <c r="P119" t="n">
        <v>0</v>
      </c>
      <c r="Q119" t="n">
        <v>5</v>
      </c>
      <c r="R119" s="2" t="inlineStr">
        <is>
          <t>Ekticka
Oxtungssvamp
Hasselticka
Läderskål
Stor aspticka</t>
        </is>
      </c>
      <c r="S119">
        <f>HYPERLINK("https://klasma.github.io/Logging_VASTERVIK/artfynd/A 781-2023.xlsx")</f>
        <v/>
      </c>
      <c r="T119">
        <f>HYPERLINK("https://klasma.github.io/Logging_VASTERVIK/kartor/A 781-2023.png")</f>
        <v/>
      </c>
      <c r="V119">
        <f>HYPERLINK("https://klasma.github.io/Logging_VASTERVIK/klagomål/A 781-2023.docx")</f>
        <v/>
      </c>
      <c r="W119">
        <f>HYPERLINK("https://klasma.github.io/Logging_VASTERVIK/klagomålsmail/A 781-2023.docx")</f>
        <v/>
      </c>
      <c r="X119">
        <f>HYPERLINK("https://klasma.github.io/Logging_VASTERVIK/tillsyn/A 781-2023.docx")</f>
        <v/>
      </c>
      <c r="Y119">
        <f>HYPERLINK("https://klasma.github.io/Logging_VASTERVIK/tillsynsmail/A 781-2023.docx")</f>
        <v/>
      </c>
    </row>
    <row r="120" ht="15" customHeight="1">
      <c r="A120" t="inlineStr">
        <is>
          <t>A 24863-2023</t>
        </is>
      </c>
      <c r="B120" s="1" t="n">
        <v>45078</v>
      </c>
      <c r="C120" s="1" t="n">
        <v>45172</v>
      </c>
      <c r="D120" t="inlineStr">
        <is>
          <t>KALMAR LÄN</t>
        </is>
      </c>
      <c r="E120" t="inlineStr">
        <is>
          <t>VÄSTERVIK</t>
        </is>
      </c>
      <c r="G120" t="n">
        <v>14.5</v>
      </c>
      <c r="H120" t="n">
        <v>3</v>
      </c>
      <c r="I120" t="n">
        <v>1</v>
      </c>
      <c r="J120" t="n">
        <v>3</v>
      </c>
      <c r="K120" t="n">
        <v>1</v>
      </c>
      <c r="L120" t="n">
        <v>0</v>
      </c>
      <c r="M120" t="n">
        <v>0</v>
      </c>
      <c r="N120" t="n">
        <v>0</v>
      </c>
      <c r="O120" t="n">
        <v>4</v>
      </c>
      <c r="P120" t="n">
        <v>1</v>
      </c>
      <c r="Q120" t="n">
        <v>5</v>
      </c>
      <c r="R120" s="2" t="inlineStr">
        <is>
          <t>Knärot
Entita
Tallticka
Talltita
Svart trolldruva</t>
        </is>
      </c>
      <c r="S120">
        <f>HYPERLINK("https://klasma.github.io/Logging_VASTERVIK/artfynd/A 24863-2023.xlsx")</f>
        <v/>
      </c>
      <c r="T120">
        <f>HYPERLINK("https://klasma.github.io/Logging_VASTERVIK/kartor/A 24863-2023.png")</f>
        <v/>
      </c>
      <c r="U120">
        <f>HYPERLINK("https://klasma.github.io/Logging_VASTERVIK/knärot/A 24863-2023.png")</f>
        <v/>
      </c>
      <c r="V120">
        <f>HYPERLINK("https://klasma.github.io/Logging_VASTERVIK/klagomål/A 24863-2023.docx")</f>
        <v/>
      </c>
      <c r="W120">
        <f>HYPERLINK("https://klasma.github.io/Logging_VASTERVIK/klagomålsmail/A 24863-2023.docx")</f>
        <v/>
      </c>
      <c r="X120">
        <f>HYPERLINK("https://klasma.github.io/Logging_VASTERVIK/tillsyn/A 24863-2023.docx")</f>
        <v/>
      </c>
      <c r="Y120">
        <f>HYPERLINK("https://klasma.github.io/Logging_VASTERVIK/tillsynsmail/A 24863-2023.docx")</f>
        <v/>
      </c>
    </row>
    <row r="121" ht="15" customHeight="1">
      <c r="A121" t="inlineStr">
        <is>
          <t>A 30779-2023</t>
        </is>
      </c>
      <c r="B121" s="1" t="n">
        <v>45112</v>
      </c>
      <c r="C121" s="1" t="n">
        <v>45172</v>
      </c>
      <c r="D121" t="inlineStr">
        <is>
          <t>KALMAR LÄN</t>
        </is>
      </c>
      <c r="E121" t="inlineStr">
        <is>
          <t>VÄSTERVIK</t>
        </is>
      </c>
      <c r="G121" t="n">
        <v>14.5</v>
      </c>
      <c r="H121" t="n">
        <v>3</v>
      </c>
      <c r="I121" t="n">
        <v>1</v>
      </c>
      <c r="J121" t="n">
        <v>2</v>
      </c>
      <c r="K121" t="n">
        <v>2</v>
      </c>
      <c r="L121" t="n">
        <v>0</v>
      </c>
      <c r="M121" t="n">
        <v>0</v>
      </c>
      <c r="N121" t="n">
        <v>0</v>
      </c>
      <c r="O121" t="n">
        <v>4</v>
      </c>
      <c r="P121" t="n">
        <v>2</v>
      </c>
      <c r="Q121" t="n">
        <v>5</v>
      </c>
      <c r="R121" s="2" t="inlineStr">
        <is>
          <t>Knärot
Sandödla
Tallticka
Talltita
Grönpyrola</t>
        </is>
      </c>
      <c r="S121">
        <f>HYPERLINK("https://klasma.github.io/Logging_VASTERVIK/artfynd/A 30779-2023.xlsx")</f>
        <v/>
      </c>
      <c r="T121">
        <f>HYPERLINK("https://klasma.github.io/Logging_VASTERVIK/kartor/A 30779-2023.png")</f>
        <v/>
      </c>
      <c r="U121">
        <f>HYPERLINK("https://klasma.github.io/Logging_VASTERVIK/knärot/A 30779-2023.png")</f>
        <v/>
      </c>
      <c r="V121">
        <f>HYPERLINK("https://klasma.github.io/Logging_VASTERVIK/klagomål/A 30779-2023.docx")</f>
        <v/>
      </c>
      <c r="W121">
        <f>HYPERLINK("https://klasma.github.io/Logging_VASTERVIK/klagomålsmail/A 30779-2023.docx")</f>
        <v/>
      </c>
      <c r="X121">
        <f>HYPERLINK("https://klasma.github.io/Logging_VASTERVIK/tillsyn/A 30779-2023.docx")</f>
        <v/>
      </c>
      <c r="Y121">
        <f>HYPERLINK("https://klasma.github.io/Logging_VASTERVIK/tillsynsmail/A 30779-2023.docx")</f>
        <v/>
      </c>
    </row>
    <row r="122" ht="15" customHeight="1">
      <c r="A122" t="inlineStr">
        <is>
          <t>A 39665-2018</t>
        </is>
      </c>
      <c r="B122" s="1" t="n">
        <v>43341</v>
      </c>
      <c r="C122" s="1" t="n">
        <v>45172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45172</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45172</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45172</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45172</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45172</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45172</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45172</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45172</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45172</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45172</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45172</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45172</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45172</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45172</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45172</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45172</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45172</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45172</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45172</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45172</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45172</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45172</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45172</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45172</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45172</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45172</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45172</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45172</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45172</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45172</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45172</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45172</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45172</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45172</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45172</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45172</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45172</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45172</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45172</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45172</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45172</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45172</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45172</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45172</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45172</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45172</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45172</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45172</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45172</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45172</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45172</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45172</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45172</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45172</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45172</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45172</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45172</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45172</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45172</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45172</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45172</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45172</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45172</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45172</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45172</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45172</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45172</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45172</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45172</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45172</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45172</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45172</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45172</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45172</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45172</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45172</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45172</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45172</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45172</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45172</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45172</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45172</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45172</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45172</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45172</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45172</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45172</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45172</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45172</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45172</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45172</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45172</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45172</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45172</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45172</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45172</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45172</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45172</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45172</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45172</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45172</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45172</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45172</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45172</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45172</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45172</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45172</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45172</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45172</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45172</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45172</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45172</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45172</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45172</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45172</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45172</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45172</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45172</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45172</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45172</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45172</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45172</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45172</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45172</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45172</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45172</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45172</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45172</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45172</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45172</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45172</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45172</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45172</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45172</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45172</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45172</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45172</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45172</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45172</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45172</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45172</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45172</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45172</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45172</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45172</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45172</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45172</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45172</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45172</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45172</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45172</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45172</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45172</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45172</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45172</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45172</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45172</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45172</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45172</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45172</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45172</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45172</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45172</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45172</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45172</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45172</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45172</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45172</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45172</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45172</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45172</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45172</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45172</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45172</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45172</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45172</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45172</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45172</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45172</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45172</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45172</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45172</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45172</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45172</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45172</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45172</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45172</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45172</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45172</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45172</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45172</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45172</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45172</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45172</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45172</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45172</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45172</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45172</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45172</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45172</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45172</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45172</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45172</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45172</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45172</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45172</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45172</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45172</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45172</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45172</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45172</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45172</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45172</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45172</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45172</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45172</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45172</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45172</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45172</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45172</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45172</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45172</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45172</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45172</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45172</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45172</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45172</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45172</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45172</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45172</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45172</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45172</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45172</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45172</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45172</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45172</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45172</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45172</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45172</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45172</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45172</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45172</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45172</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45172</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45172</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45172</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45172</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45172</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45172</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45172</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45172</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45172</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45172</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45172</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45172</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45172</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45172</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45172</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45172</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45172</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45172</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45172</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45172</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45172</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45172</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45172</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45172</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45172</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45172</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45172</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45172</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45172</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45172</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45172</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45172</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45172</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45172</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45172</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45172</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45172</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45172</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45172</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45172</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45172</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45172</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45172</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45172</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45172</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45172</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45172</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45172</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45172</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45172</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45172</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45172</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45172</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45172</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45172</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45172</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45172</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45172</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45172</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45172</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45172</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45172</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45172</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45172</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45172</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45172</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45172</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45172</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45172</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45172</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45172</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45172</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45172</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45172</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45172</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45172</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45172</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45172</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45172</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45172</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45172</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45172</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45172</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45172</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45172</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45172</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45172</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45172</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45172</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45172</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45172</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45172</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45172</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45172</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45172</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45172</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45172</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45172</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45172</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45172</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45172</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45172</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45172</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45172</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45172</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45172</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45172</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45172</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45172</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45172</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45172</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45172</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45172</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45172</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45172</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45172</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45172</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45172</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45172</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45172</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45172</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45172</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45172</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45172</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45172</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45172</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45172</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45172</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45172</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45172</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45172</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45172</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45172</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45172</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45172</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45172</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45172</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45172</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45172</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45172</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45172</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45172</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45172</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45172</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45172</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45172</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45172</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45172</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45172</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45172</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45172</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45172</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45172</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45172</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45172</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45172</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45172</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45172</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45172</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45172</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45172</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45172</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45172</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45172</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45172</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45172</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45172</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45172</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45172</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45172</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45172</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45172</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45172</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45172</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45172</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45172</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45172</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45172</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45172</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45172</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45172</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45172</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45172</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45172</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45172</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45172</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45172</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45172</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45172</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45172</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45172</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45172</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45172</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45172</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45172</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45172</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45172</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45172</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45172</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45172</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45172</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45172</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45172</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45172</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45172</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45172</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45172</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45172</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45172</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45172</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45172</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45172</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45172</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45172</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45172</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45172</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45172</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45172</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45172</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45172</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45172</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45172</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45172</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45172</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45172</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45172</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45172</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45172</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45172</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45172</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45172</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45172</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45172</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45172</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45172</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45172</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45172</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45172</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45172</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45172</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45172</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45172</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45172</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45172</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45172</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45172</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45172</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45172</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45172</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45172</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45172</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45172</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45172</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45172</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45172</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45172</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45172</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45172</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45172</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45172</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45172</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45172</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45172</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45172</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45172</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45172</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45172</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45172</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45172</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45172</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45172</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45172</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45172</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45172</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45172</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45172</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45172</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45172</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45172</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45172</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45172</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45172</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45172</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45172</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45172</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45172</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45172</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45172</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45172</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45172</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45172</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45172</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45172</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45172</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45172</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45172</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45172</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45172</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45172</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45172</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45172</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45172</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45172</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45172</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45172</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45172</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45172</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45172</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45172</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45172</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45172</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45172</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45172</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45172</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45172</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45172</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45172</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45172</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45172</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45172</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45172</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45172</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45172</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45172</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45172</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45172</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45172</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45172</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45172</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45172</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45172</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45172</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45172</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45172</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45172</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45172</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45172</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45172</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45172</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45172</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45172</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45172</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45172</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45172</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45172</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45172</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45172</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45172</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45172</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45172</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45172</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45172</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45172</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45172</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45172</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45172</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45172</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45172</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45172</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45172</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45172</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45172</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45172</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45172</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45172</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45172</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45172</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45172</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45172</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45172</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45172</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45172</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45172</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45172</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45172</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45172</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45172</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45172</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45172</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45172</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45172</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45172</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45172</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45172</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45172</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45172</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45172</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45172</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45172</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45172</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45172</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45172</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45172</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45172</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45172</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45172</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45172</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45172</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45172</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45172</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45172</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45172</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45172</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45172</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45172</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45172</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45172</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45172</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45172</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45172</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45172</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45172</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45172</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45172</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45172</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45172</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45172</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45172</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45172</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45172</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45172</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45172</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45172</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45172</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45172</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45172</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45172</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45172</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45172</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45172</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45172</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45172</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45172</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45172</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45172</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45172</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45172</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45172</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45172</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45172</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45172</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45172</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45172</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45172</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45172</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45172</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45172</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45172</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45172</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45172</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45172</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45172</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45172</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45172</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45172</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45172</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45172</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45172</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45172</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45172</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45172</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45172</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45172</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45172</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45172</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45172</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45172</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45172</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45172</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45172</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45172</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45172</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45172</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45172</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45172</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45172</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45172</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45172</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45172</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45172</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45172</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45172</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45172</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45172</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45172</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45172</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45172</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45172</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45172</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45172</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45172</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45172</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45172</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45172</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45172</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45172</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45172</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45172</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45172</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45172</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45172</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45172</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45172</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45172</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45172</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45172</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45172</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45172</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45172</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45172</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45172</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45172</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45172</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45172</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45172</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45172</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45172</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45172</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45172</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45172</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45172</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45172</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45172</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45172</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45172</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45172</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45172</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45172</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45172</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45172</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45172</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45172</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45172</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45172</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45172</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45172</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45172</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45172</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45172</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45172</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45172</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45172</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45172</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45172</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45172</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45172</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45172</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45172</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45172</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45172</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45172</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45172</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45172</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45172</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45172</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45172</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45172</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45172</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45172</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45172</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45172</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45172</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45172</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45172</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45172</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45172</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45172</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45172</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45172</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45172</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45172</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45172</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45172</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45172</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45172</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45172</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45172</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45172</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45172</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45172</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45172</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45172</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45172</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45172</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45172</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45172</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45172</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45172</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45172</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45172</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45172</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45172</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45172</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45172</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45172</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45172</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45172</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45172</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45172</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45172</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45172</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45172</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45172</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45172</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45172</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45172</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45172</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45172</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45172</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45172</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45172</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45172</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45172</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45172</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45172</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45172</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45172</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45172</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45172</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45172</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45172</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45172</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45172</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45172</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45172</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45172</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45172</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45172</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45172</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45172</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45172</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45172</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45172</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45172</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45172</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45172</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45172</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45172</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45172</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45172</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45172</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45172</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45172</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45172</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45172</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45172</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45172</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45172</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45172</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45172</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45172</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45172</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45172</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45172</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45172</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45172</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45172</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45172</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45172</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45172</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45172</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45172</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45172</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45172</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45172</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45172</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45172</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45172</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45172</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45172</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45172</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45172</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45172</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45172</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45172</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45172</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45172</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45172</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45172</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45172</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45172</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45172</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45172</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45172</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45172</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45172</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45172</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45172</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45172</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45172</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45172</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45172</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45172</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45172</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45172</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45172</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45172</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45172</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45172</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45172</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45172</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45172</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45172</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45172</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45172</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45172</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45172</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45172</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45172</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45172</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45172</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45172</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45172</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45172</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45172</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45172</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45172</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45172</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45172</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45172</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45172</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45172</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45172</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45172</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45172</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45172</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45172</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45172</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45172</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45172</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45172</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45172</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45172</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45172</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45172</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45172</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45172</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45172</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45172</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45172</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45172</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45172</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45172</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45172</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45172</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45172</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45172</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45172</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45172</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45172</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45172</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45172</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45172</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45172</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45172</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45172</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45172</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45172</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45172</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45172</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45172</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45172</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45172</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45172</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45172</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45172</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45172</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45172</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45172</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45172</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45172</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45172</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45172</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45172</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45172</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45172</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45172</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45172</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45172</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45172</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45172</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45172</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45172</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45172</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45172</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45172</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45172</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45172</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45172</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45172</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45172</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45172</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45172</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45172</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45172</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45172</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45172</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45172</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45172</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45172</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45172</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45172</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45172</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45172</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45172</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45172</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45172</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45172</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45172</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45172</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45172</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45172</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45172</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45172</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45172</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45172</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45172</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45172</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45172</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45172</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45172</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45172</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45172</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45172</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45172</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45172</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45172</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45172</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45172</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45172</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45172</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45172</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45172</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45172</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45172</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45172</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45172</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45172</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45172</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45172</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45172</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45172</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45172</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45172</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45172</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45172</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45172</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45172</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45172</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45172</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45172</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45172</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45172</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45172</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45172</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45172</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45172</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45172</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45172</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45172</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45172</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45172</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45172</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45172</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45172</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45172</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45172</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45172</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45172</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45172</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45172</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45172</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45172</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45172</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45172</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45172</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45172</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45172</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45172</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45172</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45172</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45172</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45172</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45172</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45172</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45172</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45172</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45172</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45172</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45172</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45172</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45172</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45172</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45172</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45172</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45172</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45172</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45172</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45172</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45172</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45172</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45172</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45172</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45172</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45172</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45172</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45172</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45172</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45172</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45172</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45172</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45172</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45172</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45172</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45172</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45172</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45172</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45172</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45172</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45172</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45172</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45172</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45172</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45172</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45172</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45172</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45172</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45172</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45172</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45172</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45172</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45172</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45172</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45172</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45172</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45172</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45172</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45172</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45172</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45172</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45172</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45172</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45172</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45172</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45172</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45172</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45172</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45172</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45172</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45172</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45172</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45172</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45172</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45172</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45172</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45172</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45172</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45172</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45172</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45172</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45172</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45172</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45172</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45172</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45172</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45172</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45172</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45172</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45172</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45172</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45172</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45172</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45172</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45172</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45172</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45172</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45172</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45172</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45172</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45172</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45172</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45172</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45172</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45172</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45172</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45172</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45172</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45172</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45172</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45172</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45172</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45172</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45172</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45172</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45172</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45172</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45172</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45172</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45172</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45172</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45172</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45172</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45172</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45172</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45172</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45172</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45172</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45172</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45172</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45172</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45172</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45172</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45172</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45172</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45172</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45172</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45172</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45172</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45172</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45172</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45172</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45172</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45172</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45172</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45172</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45172</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45172</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45172</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45172</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45172</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45172</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45172</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45172</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45172</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45172</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45172</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45172</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45172</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45172</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45172</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45172</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45172</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45172</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45172</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45172</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45172</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45172</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45172</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45172</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45172</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45172</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45172</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45172</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45172</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45172</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45172</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45172</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45172</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45172</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45172</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45172</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45172</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45172</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45172</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45172</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45172</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45172</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45172</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45172</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45172</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45172</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45172</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45172</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45172</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45172</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45172</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45172</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45172</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45172</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45172</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45172</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45172</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45172</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45172</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45172</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45172</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45172</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45172</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45172</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45172</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45172</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45172</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45172</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45172</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45172</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45172</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45172</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45172</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45172</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45172</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45172</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45172</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45172</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45172</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45172</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45172</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45172</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45172</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45172</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45172</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45172</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45172</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45172</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45172</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45172</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45172</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45172</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45172</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45172</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45172</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45172</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45172</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45172</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45172</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45172</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45172</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45172</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45172</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45172</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45172</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45172</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45172</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45172</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45172</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45172</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45172</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45172</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45172</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45172</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45172</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45172</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45172</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45172</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45172</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45172</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45172</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45172</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45172</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45172</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45172</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45172</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45172</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45172</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45172</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45172</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45172</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45172</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45172</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45172</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45172</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45172</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45172</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45172</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45172</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45172</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45172</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45172</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45172</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45172</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45172</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45172</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45172</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45172</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45172</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45172</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45172</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45172</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45172</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45172</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45172</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45172</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45172</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45172</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45172</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45172</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45172</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45172</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45172</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45172</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45172</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45172</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45172</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45172</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45172</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45172</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45172</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45172</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45172</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45172</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45172</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45172</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45172</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45172</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45172</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45172</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45172</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45172</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45172</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45172</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45172</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45172</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45172</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45172</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45172</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45172</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45172</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45172</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45172</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45172</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45172</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45172</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45172</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45172</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45172</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45172</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45172</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45172</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45172</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45172</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45172</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45172</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45172</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45172</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45172</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45172</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45172</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45172</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45172</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45172</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45172</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45172</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45172</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45172</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45172</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45172</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45172</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45172</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45172</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45172</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45172</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45172</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45172</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45172</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45172</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45172</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45172</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45172</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45172</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45172</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45172</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45172</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45172</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45172</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45172</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45172</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45172</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45172</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45172</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45172</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45172</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45172</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45172</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45172</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45172</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45172</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45172</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45172</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45172</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45172</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45172</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45172</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45172</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45172</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45172</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45172</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45172</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45172</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45172</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45172</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45172</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45172</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45172</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45172</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45172</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45172</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45172</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45172</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45172</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45172</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45172</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45172</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45172</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45172</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45172</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45172</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45172</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45172</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45172</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45172</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45172</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45172</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45172</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45172</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45172</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45172</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45172</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45172</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45172</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45172</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45172</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45172</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45172</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45172</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45172</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45172</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45172</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45172</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45172</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45172</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45172</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45172</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45172</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45172</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45172</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45172</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45172</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45172</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45172</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45172</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45172</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45172</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45172</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45172</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45172</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45172</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45172</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45172</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45172</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45172</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45172</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45172</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45172</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45172</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45172</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45172</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45172</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45172</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45172</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45172</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45172</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45172</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45172</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45172</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45172</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45172</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45172</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45172</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45172</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45172</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45172</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45172</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45172</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45172</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45172</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45172</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45172</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45172</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45172</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45172</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45172</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45172</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45172</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45172</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45172</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45172</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45172</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45172</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45172</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45172</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45172</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45172</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45172</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45172</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45172</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45172</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45172</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45172</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45172</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45172</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45172</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45172</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45172</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45172</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45172</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45172</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45172</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45172</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45172</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45172</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45172</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45172</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45172</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45172</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45172</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45172</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45172</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45172</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45172</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45172</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45172</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45172</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45172</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45172</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45172</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45172</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45172</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45172</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45172</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45172</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45172</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45172</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45172</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45172</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45172</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45172</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45172</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45172</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45172</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45172</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45172</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45172</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45172</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45172</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45172</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45172</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45172</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45172</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45172</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45172</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45172</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45172</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45172</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45172</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45172</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45172</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45172</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45172</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45172</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45172</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45172</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45172</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45172</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45172</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45172</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45172</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45172</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45172</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45172</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45172</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45172</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45172</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45172</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45172</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45172</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45172</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45172</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45172</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45172</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45172</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45172</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45172</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45172</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45172</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45172</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45172</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45172</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45172</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45172</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45172</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45172</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45172</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45172</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45172</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45172</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45172</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45172</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45172</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45172</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45172</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45172</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45172</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45172</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45172</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45172</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45172</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45172</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45172</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45172</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45172</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45172</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45172</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45172</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45172</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45172</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45172</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45172</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45172</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45172</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45172</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45172</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45172</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45172</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45172</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45172</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45172</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45172</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45172</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45172</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45172</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45172</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45172</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45172</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45172</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45172</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45172</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45172</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45172</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45172</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45172</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45172</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45172</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45172</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45172</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45172</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45172</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45172</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45172</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45172</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45172</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45172</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45172</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45172</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45172</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45172</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45172</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45172</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45172</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45172</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45172</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45172</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45172</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45172</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45172</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45172</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45172</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45172</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45172</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45172</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45172</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45172</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45172</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45172</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45172</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45172</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45172</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45172</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45172</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45172</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45172</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45172</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45172</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45172</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45172</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45172</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45172</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45172</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45172</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45172</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45172</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45172</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45172</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45172</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45172</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45172</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45172</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45172</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45172</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45172</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45172</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45172</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45172</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45172</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45172</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45172</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45172</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45172</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45172</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45172</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45172</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45172</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45172</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45172</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45172</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45172</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45172</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45172</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45172</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45172</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45172</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45172</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45172</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45172</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45172</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45172</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45172</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45172</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45172</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45172</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45172</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45172</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45172</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45172</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45172</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45172</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45172</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45172</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45172</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45172</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45172</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45172</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45172</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45172</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45172</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45172</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45172</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45172</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45172</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45172</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45172</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45172</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45172</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45172</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45172</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45172</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45172</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45172</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45172</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45172</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45172</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45172</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45172</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45172</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45172</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45172</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45172</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45172</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45172</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45172</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45172</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45172</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45172</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45172</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45172</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45172</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45172</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45172</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45172</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45172</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45172</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45172</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45172</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45172</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45172</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45172</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45172</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45172</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45172</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45172</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45172</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45172</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45172</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45172</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45172</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45172</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45172</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45172</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45172</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45172</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45172</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45172</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45172</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45172</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45172</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45172</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45172</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45172</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45172</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45172</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45172</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45172</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45172</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45172</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45172</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45172</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45172</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45172</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45172</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45172</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45172</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45172</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45172</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45172</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45172</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45172</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45172</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45172</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45172</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45172</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45172</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45172</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45172</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45172</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45172</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45172</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45172</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45172</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45172</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45172</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45172</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45172</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45172</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45172</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45172</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45172</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45172</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45172</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45172</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45172</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45172</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45172</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45172</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45172</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45172</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45172</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45172</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45172</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45172</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45172</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45172</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45172</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45172</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45172</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45172</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45172</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45172</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45172</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45172</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45172</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45172</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45172</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45172</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45172</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45172</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45172</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45172</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45172</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45172</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45172</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45172</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45172</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45172</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45172</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45172</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45172</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45172</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45172</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45172</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45172</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45172</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45172</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45172</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45172</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45172</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45172</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45172</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45172</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45172</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45172</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45172</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45172</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45172</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45172</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45172</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45172</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45172</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45172</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45172</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45172</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45172</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45172</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45172</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45172</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45172</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45172</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45172</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45172</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45172</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45172</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45172</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45172</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45172</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45172</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45172</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45172</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45172</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45172</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45172</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45172</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45172</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45172</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45172</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45172</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45172</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45172</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45172</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45172</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45172</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45172</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45172</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45172</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45172</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45172</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45172</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45172</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45172</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45172</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45172</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45172</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45172</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45172</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45172</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45172</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45172</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45172</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45172</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45172</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45172</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45172</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45172</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45172</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45172</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45172</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45172</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45172</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45172</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45172</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45172</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45172</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45172</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45172</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45172</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45172</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45172</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45172</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45172</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45172</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45172</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45172</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45172</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45172</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45172</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45172</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45172</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45172</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45172</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45172</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45172</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45172</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45172</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45172</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45172</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45172</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45172</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45172</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45172</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45172</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45172</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45172</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45172</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45172</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45172</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45172</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45172</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45172</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45172</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45172</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45172</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45172</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45172</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45172</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45172</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45172</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45172</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45172</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45172</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45172</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45172</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45172</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45172</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45172</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45172</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45172</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45172</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45172</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45172</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45172</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45172</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45172</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45172</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45172</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45172</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45172</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45172</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45172</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45172</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45172</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45172</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45172</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45172</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45172</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45172</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45172</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45172</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45172</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45172</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45172</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45172</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45172</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45172</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45172</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45172</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45172</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45172</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45172</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45172</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45172</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45172</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45172</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45172</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45172</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45172</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45172</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45172</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45172</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45172</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45172</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45172</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45172</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45172</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45172</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45172</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45172</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45172</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45172</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45172</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45172</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45172</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45172</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45172</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45172</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45172</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45172</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45172</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45172</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45172</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45172</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45172</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45172</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45172</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45172</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45172</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45172</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45172</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45172</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45172</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45172</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45172</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45172</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45172</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45172</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45172</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45172</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45172</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45172</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45172</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45172</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45172</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45172</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45172</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45172</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45172</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45172</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45172</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45172</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45172</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45172</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45172</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45172</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45172</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45172</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45172</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45172</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45172</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45172</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45172</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45172</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45172</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45172</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45172</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45172</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45172</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45172</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45172</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45172</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45172</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45172</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45172</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45172</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45172</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45172</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45172</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45172</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45172</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45172</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45172</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45172</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45172</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45172</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45172</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45172</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45172</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45172</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45172</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45172</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45172</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45172</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45172</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45172</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45172</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45172</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45172</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45172</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45172</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45172</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45172</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45172</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45172</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45172</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45172</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45172</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45172</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45172</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45172</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45172</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45172</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45172</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45172</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45172</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45172</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45172</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45172</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45172</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45172</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45172</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45172</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45172</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45172</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45172</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45172</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45172</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45172</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45172</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45172</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45172</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45172</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45172</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45172</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45172</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45172</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45172</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45172</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45172</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45172</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45172</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45172</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45172</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45172</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45172</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45172</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45172</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45172</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45172</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45172</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45172</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45172</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45172</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45172</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45172</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45172</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45172</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45172</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45172</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45172</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45172</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45172</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45172</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45172</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45172</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45172</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45172</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45172</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45172</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45172</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45172</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45172</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45172</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45172</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45172</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45172</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45172</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45172</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45172</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45172</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45172</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45172</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45172</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45172</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45172</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45172</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45172</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45172</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45172</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45172</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45172</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45172</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45172</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45172</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45172</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45172</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45172</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45172</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45172</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45172</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45172</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45172</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45172</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45172</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45172</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45172</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45172</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45172</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45172</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45172</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45172</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45172</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45172</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45172</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45172</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45172</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45172</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45172</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45172</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45172</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45172</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45172</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45172</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45172</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45172</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45172</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45172</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45172</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45172</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45172</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45172</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45172</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45172</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45172</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45172</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45172</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45172</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45172</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45172</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45172</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45172</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45172</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45172</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45172</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45172</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45172</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45172</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45172</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45172</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45172</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45172</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45172</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45172</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45172</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45172</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45172</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45172</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45172</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45172</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45172</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45172</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45172</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45172</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45172</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45172</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45172</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45172</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45172</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45172</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45172</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45172</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45172</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45172</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45172</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45172</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45172</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45172</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45172</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45172</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45172</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45172</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45172</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45172</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45172</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45172</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45172</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45172</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45172</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45172</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45172</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45172</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45172</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45172</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45172</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45172</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45172</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45172</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45172</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45172</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45172</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45172</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45172</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45172</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45172</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45172</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45172</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45172</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45172</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45172</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45172</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45172</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45172</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45172</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45172</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45172</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45172</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45172</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45172</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45172</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45172</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45172</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45172</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45172</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45172</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45172</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45172</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45172</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45172</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45172</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45172</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45172</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45172</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45172</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45172</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45172</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45172</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45172</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45172</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45172</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45172</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45172</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45172</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45172</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45172</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45172</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45172</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45172</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45172</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45172</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45172</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45172</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45172</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45172</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45172</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45172</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45172</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45172</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45172</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45172</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45172</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45172</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45172</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45172</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45172</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45172</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45172</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45172</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45172</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45172</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45172</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45172</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45172</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45172</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45172</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45172</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45172</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45172</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45172</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45172</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45172</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45172</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45172</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45172</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45172</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45172</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45172</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45172</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45172</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45172</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45172</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45172</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45172</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45172</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45172</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45172</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45172</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45172</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45172</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45172</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45172</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45172</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45172</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45172</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45172</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45172</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45172</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45172</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45172</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45172</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45172</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45172</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45172</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45172</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45172</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45172</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45172</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45172</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45172</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45172</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45172</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45172</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45172</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45172</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45172</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45172</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45172</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45172</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45172</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45172</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45172</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45172</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45172</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45172</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45172</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45172</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45172</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45172</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45172</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45172</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45172</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45172</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45172</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45172</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45172</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45172</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45172</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45172</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45172</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45172</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45172</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45172</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45172</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45172</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45172</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45172</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45172</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45172</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45172</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45172</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45172</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45172</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45172</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45172</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45172</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45172</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45172</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45172</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45172</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45172</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45172</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45172</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45172</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45172</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45172</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45172</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45172</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45172</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45172</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45172</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45172</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45172</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45172</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45172</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45172</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45172</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45172</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45172</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45172</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45172</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45172</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45172</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45172</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45172</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45172</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45172</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45172</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45172</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45172</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45172</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45172</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45172</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45172</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45172</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45172</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45172</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45172</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45172</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45172</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45172</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45172</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45172</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45172</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45172</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45172</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45172</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45172</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45172</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45172</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45172</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45172</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45172</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45172</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45172</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45172</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45172</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45172</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45172</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45172</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45172</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45172</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45172</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45172</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45172</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45172</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45172</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45172</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45172</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45172</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45172</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45172</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45172</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45172</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45172</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45172</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45172</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45172</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45172</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45172</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45172</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45172</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45172</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45172</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45172</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45172</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45172</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45172</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45172</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45172</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45172</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45172</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45172</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45172</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45172</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45172</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45172</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45172</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45172</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45172</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45172</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45172</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45172</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45172</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45172</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45172</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45172</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45172</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45172</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45172</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45172</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45172</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45172</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45172</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45172</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45172</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45172</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45172</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45172</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45172</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45172</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45172</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45172</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45172</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45172</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45172</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45172</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45172</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45172</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45172</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45172</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45172</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45172</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45172</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45172</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45172</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45172</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45172</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45172</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45172</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45172</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45172</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45172</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45172</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45172</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45172</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45172</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45172</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45172</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45172</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45172</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45172</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45172</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45172</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45172</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45172</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45172</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45172</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45172</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45172</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45172</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45172</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45172</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45172</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45172</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45172</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45172</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45172</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45172</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45172</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45172</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45172</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45172</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45172</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45172</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45172</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45172</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45172</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45172</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45172</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45172</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45172</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45172</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45172</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45172</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45172</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45172</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45172</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45172</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45172</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45172</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45172</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45172</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45172</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45172</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45172</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45172</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45172</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45172</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45172</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45172</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45172</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45172</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45172</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45172</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45172</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45172</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45172</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45172</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45172</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45172</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45172</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45172</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45172</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45172</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45172</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45172</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45172</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45172</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45172</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45172</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45172</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45172</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45172</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45172</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45172</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45172</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45172</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45172</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45172</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45172</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45172</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45172</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45172</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45172</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45172</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45172</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45172</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45172</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45172</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45172</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45172</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45172</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45172</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45172</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45172</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45172</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45172</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45172</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45172</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45172</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45172</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45172</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45172</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45172</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45172</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45172</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45172</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45172</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45172</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45172</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45172</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45172</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45172</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45172</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45172</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45172</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45172</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45172</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45172</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45172</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45172</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45172</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45172</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45172</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45172</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45172</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45172</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45172</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45172</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45172</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45172</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45172</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45172</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45172</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45172</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45172</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45172</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45172</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45172</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45172</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45172</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45172</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45172</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45172</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45172</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45172</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45172</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45172</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45172</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45172</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45172</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45172</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45172</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45172</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45172</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45172</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45172</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45172</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45172</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45172</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45172</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45172</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45172</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45172</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45172</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45172</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45172</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45172</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45172</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45172</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45172</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45172</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45172</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45172</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45172</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45172</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45172</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45172</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45172</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45172</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45172</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45172</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45172</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45172</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45172</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45172</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45172</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45172</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45172</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45172</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45172</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45172</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45172</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45172</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45172</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45172</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45172</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45172</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45172</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45172</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45172</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45172</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45172</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45172</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45172</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45172</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45172</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45172</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45172</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45172</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45172</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45172</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45172</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45172</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45172</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45172</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45172</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45172</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45172</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45172</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45172</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45172</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45172</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45172</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45172</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45172</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45172</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45172</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45172</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45172</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45172</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45172</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45172</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45172</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45172</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45172</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45172</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45172</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45172</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45172</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45172</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45172</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45172</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45172</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45172</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45172</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45172</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45172</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45172</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45172</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45172</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45172</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45172</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45172</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45172</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45172</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45172</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45172</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45172</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45172</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45172</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45172</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45172</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45172</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45172</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45172</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45172</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45172</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45172</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45172</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45172</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45172</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45172</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45172</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45172</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45172</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45172</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45172</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45172</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45172</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45172</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45172</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45172</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45172</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45172</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45172</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45172</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45172</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45172</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45172</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45172</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45172</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45172</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45172</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45172</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45172</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45172</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45172</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45172</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45172</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45172</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45172</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45172</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45172</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45172</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45172</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45172</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45172</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45172</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45172</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45172</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45172</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45172</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45172</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45172</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45172</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45172</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45172</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45172</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45172</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45172</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45172</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45172</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45172</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45172</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45172</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45172</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45172</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45172</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45172</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45172</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45172</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45172</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45172</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45172</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45172</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45172</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45172</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45172</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45172</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45172</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45172</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45172</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45172</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45172</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45172</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45172</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45172</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45172</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45172</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45172</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45172</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45172</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45172</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45172</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45172</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45172</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45172</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45172</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45172</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45172</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45172</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45172</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45172</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45172</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45172</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45172</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45172</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45172</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45172</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45172</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45172</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45172</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45172</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45172</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45172</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45172</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45172</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45172</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45172</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45172</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45172</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45172</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45172</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45172</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45172</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45172</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45172</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45172</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45172</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45172</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45172</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45172</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45172</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45172</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45172</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45172</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45172</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45172</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45172</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45172</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45172</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45172</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45172</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45172</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45172</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45172</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45172</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45172</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45172</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45172</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45172</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45172</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45172</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45172</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45172</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45172</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45172</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45172</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45172</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45172</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45172</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45172</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45172</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45172</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45172</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45172</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45172</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45172</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45172</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45172</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45172</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45172</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45172</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45172</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45172</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45172</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45172</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45172</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45172</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45172</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45172</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45172</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45172</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45172</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45172</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45172</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45172</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45172</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45172</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45172</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45172</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45172</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45172</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45172</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45172</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45172</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45172</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45172</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45172</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45172</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45172</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45172</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45172</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45172</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45172</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45172</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45172</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45172</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45172</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45172</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45172</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45172</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45172</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45172</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45172</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45172</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45172</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45172</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45172</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45172</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45172</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45172</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45172</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45172</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45172</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45172</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45172</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45172</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45172</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45172</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45172</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45172</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45172</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45172</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45172</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45172</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45172</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45172</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45172</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45172</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45172</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45172</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45172</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45172</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45172</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45172</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45172</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45172</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45172</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45172</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45172</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45172</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45172</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45172</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45172</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45172</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45172</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45172</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45172</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45172</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45172</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45172</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45172</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45172</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45172</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45172</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45172</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45172</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45172</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45172</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45172</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45172</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45172</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45172</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45172</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45172</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45172</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45172</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45172</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45172</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45172</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45172</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45172</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45172</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45172</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45172</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45172</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45172</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45172</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45172</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45172</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45172</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45172</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45172</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45172</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45172</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45172</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45172</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45172</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45172</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45172</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45172</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45172</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45172</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45172</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45172</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45172</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45172</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45172</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45172</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45172</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45172</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45172</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45172</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45172</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45172</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45172</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45172</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45172</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45172</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45172</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45172</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45172</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45172</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45172</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45172</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45172</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45172</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45172</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45172</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45172</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45172</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45172</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45172</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45172</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45172</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45172</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45172</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45172</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45172</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45172</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45172</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45172</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45172</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45172</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45172</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45172</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45172</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45172</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45172</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45172</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45172</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45172</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45172</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45172</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45172</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45172</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45172</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45172</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45172</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45172</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45172</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45172</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45172</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45172</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45172</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45172</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45172</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45172</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45172</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45172</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45172</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45172</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45172</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45172</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45172</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45172</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45172</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45172</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45172</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45172</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45172</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45172</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45172</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45172</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45172</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45172</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45172</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45172</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45172</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45172</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45172</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45172</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45172</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45172</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45172</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45172</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45172</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45172</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45172</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45172</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45172</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45172</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45172</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45172</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45172</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45172</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45172</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45172</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45172</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45172</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45172</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45172</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45172</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45172</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45172</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45172</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45172</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45172</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45172</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45172</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45172</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45172</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45172</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45172</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45172</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45172</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45172</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45172</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45172</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45172</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45172</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45172</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45172</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45172</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45172</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45172</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45172</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45172</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45172</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45172</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45172</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45172</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45172</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45172</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45172</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45172</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45172</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45172</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45172</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45172</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45172</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45172</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45172</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45172</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45172</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45172</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45172</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45172</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45172</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45172</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45172</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45172</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45172</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45172</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45172</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45172</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45172</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45172</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45172</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45172</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45172</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45172</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45172</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45172</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45172</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45172</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45172</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45172</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45172</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45172</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45172</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45172</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45172</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45172</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45172</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45172</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45172</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45172</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45172</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45172</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45172</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45172</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45172</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45172</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45172</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45172</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45172</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45172</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45172</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45172</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45172</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45172</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45172</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45172</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45172</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45172</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45172</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45172</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45172</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45172</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45172</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45172</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45172</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45172</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45172</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45172</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45172</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45172</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45172</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45172</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45172</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45172</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45172</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45172</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45172</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45172</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45172</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45172</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45172</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45172</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45172</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45172</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45172</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45172</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45172</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45172</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45172</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45172</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45172</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45172</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45172</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45172</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45172</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45172</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45172</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45172</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45172</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45172</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45172</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45172</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45172</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45172</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45172</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45172</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45172</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45172</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45172</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45172</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45172</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45172</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45172</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45172</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45172</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45172</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45172</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45172</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45172</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45172</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45172</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45172</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45172</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45172</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45172</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45172</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45172</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45172</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45172</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45172</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45172</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45172</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45172</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45172</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45172</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45172</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45172</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45172</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45172</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45172</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45172</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45172</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45172</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45172</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45172</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45172</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45172</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45172</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45172</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45172</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45172</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45172</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45172</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45172</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45172</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45172</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45172</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45172</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45172</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45172</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45172</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45172</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45172</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45172</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45172</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45172</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45172</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45172</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45172</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45172</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45172</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45172</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45172</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45172</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45172</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45172</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45172</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45172</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45172</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45172</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45172</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45172</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45172</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45172</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45172</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45172</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45172</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45172</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45172</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45172</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45172</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45172</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45172</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45172</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45172</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45172</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45172</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45172</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45172</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45172</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45172</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45172</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45172</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45172</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45172</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45172</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45172</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45172</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45172</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45172</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45172</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45172</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45172</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45172</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45172</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45172</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45172</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45172</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45172</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45172</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45172</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45172</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45172</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45172</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45172</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45172</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45172</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45172</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45172</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45172</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45172</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45172</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45172</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45172</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45172</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45172</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45172</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45172</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45172</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45172</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45172</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45172</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45172</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45172</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45172</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45172</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45172</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45172</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45172</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45172</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45172</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45172</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45172</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45172</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45172</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45172</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45172</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45172</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45172</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45172</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45172</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45172</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45172</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45172</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45172</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45172</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45172</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45172</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45172</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45172</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45172</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45172</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45172</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45172</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45172</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45172</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45172</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45172</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45172</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45172</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45172</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45172</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45172</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45172</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45172</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45172</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45172</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45172</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45172</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45172</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45172</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45172</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45172</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45172</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45172</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45172</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45172</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45172</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45172</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45172</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45172</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45172</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45172</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45172</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45172</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45172</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45172</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45172</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45172</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45172</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45172</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45172</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45172</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45172</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45172</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45172</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45172</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45172</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45172</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45172</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45172</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45172</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45172</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45172</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45172</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45172</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45172</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45172</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45172</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45172</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45172</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45172</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45172</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45172</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45172</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45172</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45172</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45172</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45172</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45172</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45172</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45172</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45172</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45172</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45172</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45172</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45172</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45172</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45172</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45172</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45172</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45172</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45172</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45172</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45172</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45172</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45172</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45172</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45172</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45172</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45172</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45172</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45172</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45172</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45172</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45172</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45172</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45172</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45172</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45172</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45172</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45172</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45172</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45172</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45172</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45172</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45172</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45172</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45172</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45172</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45172</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45172</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45172</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45172</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45172</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45172</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45172</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45172</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45172</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45172</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45172</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45172</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45172</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45172</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45172</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45172</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45172</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45172</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45172</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45172</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45172</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45172</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45172</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45172</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45172</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45172</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45172</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45172</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45172</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45172</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45172</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45172</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45172</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45172</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45172</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45172</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45172</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45172</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45172</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45172</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45172</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45172</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45172</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45172</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45172</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45172</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45172</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45172</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45172</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45172</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45172</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45172</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45172</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45172</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45172</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45172</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45172</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45172</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45172</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45172</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45172</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45172</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45172</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45172</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45172</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45172</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45172</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45172</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45172</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45172</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45172</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45172</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45172</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45172</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45172</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45172</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45172</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45172</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45172</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45172</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45172</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45172</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45172</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45172</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45172</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45172</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45172</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45172</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45172</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45172</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45172</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45172</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45172</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45172</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45172</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45172</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45172</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45172</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45172</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45172</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45172</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45172</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45172</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45172</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45172</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45172</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45172</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45172</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45172</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45172</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45172</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45172</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45172</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45172</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45172</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45172</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45172</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45172</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45172</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45172</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45172</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45172</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45172</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45172</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45172</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45172</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45172</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45172</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45172</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45172</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45172</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45172</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45172</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45172</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45172</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45172</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45172</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45172</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45172</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45172</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45172</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45172</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45172</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45172</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45172</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45172</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45172</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45172</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45172</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45172</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45172</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45172</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45172</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45172</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45172</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45172</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45172</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45172</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45172</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45172</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45172</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45172</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45172</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45172</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45172</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45172</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45172</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45172</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45172</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45172</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45172</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45172</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45172</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45172</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45172</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45172</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45172</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45172</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45172</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45172</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45172</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45172</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45172</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45172</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45172</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45172</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45172</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45172</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45172</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45172</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45172</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45172</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45172</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45172</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45172</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45172</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45172</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45172</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45172</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45172</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45172</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45172</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45172</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45172</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45172</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45172</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45172</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45172</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45172</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45172</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45172</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45172</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45172</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45172</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45172</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45172</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45172</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45172</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45172</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45172</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45172</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45172</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45172</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45172</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45172</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45172</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45172</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45172</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45172</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45172</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45172</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45172</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45172</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45172</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45172</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45172</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45172</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45172</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45172</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45172</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45172</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45172</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45172</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45172</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45172</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45172</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45172</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45172</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45172</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45172</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45172</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45172</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45172</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45172</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45172</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45172</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45172</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45172</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45172</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45172</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45172</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45172</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45172</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45172</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45172</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45172</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45172</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45172</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45172</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45172</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45172</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45172</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45172</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45172</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45172</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45172</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45172</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45172</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45172</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45172</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45172</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45172</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45172</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45172</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45172</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45172</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45172</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45172</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45172</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45172</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45172</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45172</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45172</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45172</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45172</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45172</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45172</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45172</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45172</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45172</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45172</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45172</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45172</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45172</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45172</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45172</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45172</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45172</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45172</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45172</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45172</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45172</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45172</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45172</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45172</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45172</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45172</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45172</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45172</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45172</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45172</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45172</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45172</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45172</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45172</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45172</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45172</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45172</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45172</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45172</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45172</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45172</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45172</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45172</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45172</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45172</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45172</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45172</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45172</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45172</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45172</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45172</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45172</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45172</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45172</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45172</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45172</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45172</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45172</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45172</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45172</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45172</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45172</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45172</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45172</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45172</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45172</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45172</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45172</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45172</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45172</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45172</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45172</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45172</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45172</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45172</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45172</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45172</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45172</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45172</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45172</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45172</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45172</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45172</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45172</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45172</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45172</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45172</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45172</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45172</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45172</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45172</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45172</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45172</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45172</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45172</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45172</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45172</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45172</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45172</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45172</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45172</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45172</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45172</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45172</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45172</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45172</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45172</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45172</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45172</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45172</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45172</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45172</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45172</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45172</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45172</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45172</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45172</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45172</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45172</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45172</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45172</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45172</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45172</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45172</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45172</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45172</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45172</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45172</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45172</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45172</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45172</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45172</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45172</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45172</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45172</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45172</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45172</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45172</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45172</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45172</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45172</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45172</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45172</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45172</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45172</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45172</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45172</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45172</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45172</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45172</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45172</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45172</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45172</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45172</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45172</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45172</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45172</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45172</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45172</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45172</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45172</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45172</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45172</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45172</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45172</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45172</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45172</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45172</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45172</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45172</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45172</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45172</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45172</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45172</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45172</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45172</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45172</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45172</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45172</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45172</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45172</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45172</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45172</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45172</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45172</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45172</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45172</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45172</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45172</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45172</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45172</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45172</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45172</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45172</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45172</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45172</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45172</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45172</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45172</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45172</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45172</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45172</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45172</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45172</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45172</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45172</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45172</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45172</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45172</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45172</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45172</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45172</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45172</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45172</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45172</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45172</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45172</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45172</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45172</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45172</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45172</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45172</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45172</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45172</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45172</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45172</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45172</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45172</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45172</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45172</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45172</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45172</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45172</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45172</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45172</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45172</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45172</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45172</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45172</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45172</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45172</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45172</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45172</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45172</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45172</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45172</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45172</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45172</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45172</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45172</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45172</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45172</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45172</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45172</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45172</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45172</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45172</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45172</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45172</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45172</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45172</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45172</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45172</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45172</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45172</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45172</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45172</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45172</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45172</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45172</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45172</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45172</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45172</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45172</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45172</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45172</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45172</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45172</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45172</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45172</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45172</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45172</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45172</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45172</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45172</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45172</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45172</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45172</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45172</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45172</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45172</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45172</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45172</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45172</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45172</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45172</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45172</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45172</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45172</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45172</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45172</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45172</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45172</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45172</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45172</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45172</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45172</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45172</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45172</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45172</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45172</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45172</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45172</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45172</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45172</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45172</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45172</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45172</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45172</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45172</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45172</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45172</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45172</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45172</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45172</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45172</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45172</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45172</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45172</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45172</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45172</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45172</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45172</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45172</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45172</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45172</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45172</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45172</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45172</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45172</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45172</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45172</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45172</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45172</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45172</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45172</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45172</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45172</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45172</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45172</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45172</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45172</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45172</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45172</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45172</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45172</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45172</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45172</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45172</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45172</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45172</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45172</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45172</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45172</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45172</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45172</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45172</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45172</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45172</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45172</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45172</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45172</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45172</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45172</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45172</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45172</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45172</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45172</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45172</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45172</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45172</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45172</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45172</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45172</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45172</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45172</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45172</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45172</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45172</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45172</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45172</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45172</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45172</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45172</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45172</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45172</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45172</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45172</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45172</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45172</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45172</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45172</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45172</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45172</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45172</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45172</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45172</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45172</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45172</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45172</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45172</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45172</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45172</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45172</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45172</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45172</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45172</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45172</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45172</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45172</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45172</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45172</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45172</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45172</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45172</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45172</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45172</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45172</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45172</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45172</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45172</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45172</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45172</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45172</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45172</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45172</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45172</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45172</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45172</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45172</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45172</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45172</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45172</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45172</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45172</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45172</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45172</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45172</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45172</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45172</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45172</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45172</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45172</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45172</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45172</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45172</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45172</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45172</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45172</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45172</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45172</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45172</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45172</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45172</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45172</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45172</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45172</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45172</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45172</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45172</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45172</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45172</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45172</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45172</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45172</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45172</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45172</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45172</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45172</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45172</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45172</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45172</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45172</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45172</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45172</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45172</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45172</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45172</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45172</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45172</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45172</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45172</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45172</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45172</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45172</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45172</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45172</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45172</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45172</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45172</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45172</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45172</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45172</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45172</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45172</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45172</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45172</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45172</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45172</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45172</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45172</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45172</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45172</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45172</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45172</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45172</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45172</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45172</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45172</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45172</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45172</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45172</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45172</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45172</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45172</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45172</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45172</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45172</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45172</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45172</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45172</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45172</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45172</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45172</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45172</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45172</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45172</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45172</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45172</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45172</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45172</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45172</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45172</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45172</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45172</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45172</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45172</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45172</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45172</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45172</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45172</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45172</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45172</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45172</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45172</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45172</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45172</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45172</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45172</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45172</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45172</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45172</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45172</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45172</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45172</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45172</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45172</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45172</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45172</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45172</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45172</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45172</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45172</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45172</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45172</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45172</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45172</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45172</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45172</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45172</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45172</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45172</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45172</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45172</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45172</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45172</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45172</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45172</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45172</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45172</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45172</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45172</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45172</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45172</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45172</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45172</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45172</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45172</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45172</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45172</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45172</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45172</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45172</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45172</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45172</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45172</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45172</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45172</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45172</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45172</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45172</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45172</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45172</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45172</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45172</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45172</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45172</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45172</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45172</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45172</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45172</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45172</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45172</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45172</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45172</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45172</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45172</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45172</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45172</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45172</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45172</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45172</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45172</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45172</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45172</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45172</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45172</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45172</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45172</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45172</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45172</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45172</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45172</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45172</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45172</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45172</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45172</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45172</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45172</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45172</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45172</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45172</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45172</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45172</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45172</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45172</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45172</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45172</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45172</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45172</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45172</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45172</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45172</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45172</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45172</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45172</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45172</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45172</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45172</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45172</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45172</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45172</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45172</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45172</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45172</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45172</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45172</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45172</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45172</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45172</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45172</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45172</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45172</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45172</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45172</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45172</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45172</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45172</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45172</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45172</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45172</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45172</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45172</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45172</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45172</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45172</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45172</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45172</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45172</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45172</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45172</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45172</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45172</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45172</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45172</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45172</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45172</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45172</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45172</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45172</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45172</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45172</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45172</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45172</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45172</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45172</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45172</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45172</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45172</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45172</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45172</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45172</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45172</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45172</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45172</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45172</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45172</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45172</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45172</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45172</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45172</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45172</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45172</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45172</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45172</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45172</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45172</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45172</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45172</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45172</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45172</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45172</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45172</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45172</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45172</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45172</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45172</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45172</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45172</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45172</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45172</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45172</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45172</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45172</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45172</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45172</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45172</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45172</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45172</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45172</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45172</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45172</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45172</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45172</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45172</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45172</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45172</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45172</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45172</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45172</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45172</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45172</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45172</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45172</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45172</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45172</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45172</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45172</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45172</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45172</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45172</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45172</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45172</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45172</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45172</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45172</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45172</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45172</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45172</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45172</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45172</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45172</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45172</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45172</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45172</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45172</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45172</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45172</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45172</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45172</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45172</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45172</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45172</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45172</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45172</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45172</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45172</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45172</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45172</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45172</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45172</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45172</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45172</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45172</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45172</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45172</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45172</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45172</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45172</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45172</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45172</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45172</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45172</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45172</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45172</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45172</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45172</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45172</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45172</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45172</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45172</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45172</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45172</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45172</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45172</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45172</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45172</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45172</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45172</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45172</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45172</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45172</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45172</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45172</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45172</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45172</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45172</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45172</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45172</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45172</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45172</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45172</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45172</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45172</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45172</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45172</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45172</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45172</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45172</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45172</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45172</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45172</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45172</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45172</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45172</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45172</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45172</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45172</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45172</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45172</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45172</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45172</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45172</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45172</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45172</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45172</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45172</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45172</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45172</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45172</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45172</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45172</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45172</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45172</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45172</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45172</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45172</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45172</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45172</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45172</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45172</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45172</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45172</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45172</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45172</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45172</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45172</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45172</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45172</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45172</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45172</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45172</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45172</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45172</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45172</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45172</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45172</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45172</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45172</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45172</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45172</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45172</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45172</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45172</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45172</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45172</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45172</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45172</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45172</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45172</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45172</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45172</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45172</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45172</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45172</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45172</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45172</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45172</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45172</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45172</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45172</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45172</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45172</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45172</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45172</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45172</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45172</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45172</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45172</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45172</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45172</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45172</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45172</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45172</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45172</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45172</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45172</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45172</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45172</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45172</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45172</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45172</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45172</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45172</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45172</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45172</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45172</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45172</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45172</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45172</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45172</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45172</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45172</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45172</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45172</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45172</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45172</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45172</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45172</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45172</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45172</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45172</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45172</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45172</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45172</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45172</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45172</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45172</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45172</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45172</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45172</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45172</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45172</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45172</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45172</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45172</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45172</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45172</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45172</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45172</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45172</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45172</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45172</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45172</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45172</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45172</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45172</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45172</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45172</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45172</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45172</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45172</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45172</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45172</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45172</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45172</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45172</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45172</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45172</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45172</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45172</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45172</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45172</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45172</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45172</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45172</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45172</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45172</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45172</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45172</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45172</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45172</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45172</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45172</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45172</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45172</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45172</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45172</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45172</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45172</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45172</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45172</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45172</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45172</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45172</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45172</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45172</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45172</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45172</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45172</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45172</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45172</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45172</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45172</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45172</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45172</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45172</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45172</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45172</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45172</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45172</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45172</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45172</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45172</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45172</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45172</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45172</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45172</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45172</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45172</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45172</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45172</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45172</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45172</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45172</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45172</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45172</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45172</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45172</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45172</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45172</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45172</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45172</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45172</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45172</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45172</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45172</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45172</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45172</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45172</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45172</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45172</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45172</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45172</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45172</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45172</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45172</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45172</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45172</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45172</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45172</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45172</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45172</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45172</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45172</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45172</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45172</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45172</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45172</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45172</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45172</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45172</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45172</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45172</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45172</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45172</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45172</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45172</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45172</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45172</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45172</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45172</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45172</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45172</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45172</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45172</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45172</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45172</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45172</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45172</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45172</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45172</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45172</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45172</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45172</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45172</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45172</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45172</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45172</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45172</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45172</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45172</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45172</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45172</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45172</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45172</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45172</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45172</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45172</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45172</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45172</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45172</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45172</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45172</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45172</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45172</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45172</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45172</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45172</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45172</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45172</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45172</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45172</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45172</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45172</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45172</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45172</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45172</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45172</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45172</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45172</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45172</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45172</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45172</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45172</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45172</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45172</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45172</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45172</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45172</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45172</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45172</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45172</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45172</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45172</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45172</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45172</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45172</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45172</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45172</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45172</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45172</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45172</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45172</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45172</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45172</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45172</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45172</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45172</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45172</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45172</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45172</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45172</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45172</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45172</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45172</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45172</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45172</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45172</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45172</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45172</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45172</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45172</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45172</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45172</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45172</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45172</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45172</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45172</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45172</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45172</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45172</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45172</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45172</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45172</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45172</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45172</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45172</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45172</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45172</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45172</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45172</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45172</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45172</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45172</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45172</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45172</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45172</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45172</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45172</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45172</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45172</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45172</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45172</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45172</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45172</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45172</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45172</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45172</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45172</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45172</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45172</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45172</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45172</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45172</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45172</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45172</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45172</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45172</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45172</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45172</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45172</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45172</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45172</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45172</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45172</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45172</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45172</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45172</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45172</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45172</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45172</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45172</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45172</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45172</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45172</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45172</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45172</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45172</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45172</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45172</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45172</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45172</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45172</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45172</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45172</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45172</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45172</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45172</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45172</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45172</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45172</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45172</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45172</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45172</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45172</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45172</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45172</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45172</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45172</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45172</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45172</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45172</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45172</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45172</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45172</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45172</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45172</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45172</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45172</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45172</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45172</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45172</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45172</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45172</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45172</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45172</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45172</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45172</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45172</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45172</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45172</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45172</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45172</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45172</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45172</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45172</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45172</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45172</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45172</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45172</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45172</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45172</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45172</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45172</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45172</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45172</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45172</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45172</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45172</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45172</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45172</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45172</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45172</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45172</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45172</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45172</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45172</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45172</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45172</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45172</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45172</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45172</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45172</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45172</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45172</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45172</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45172</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45172</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45172</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45172</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45172</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45172</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45172</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45172</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45172</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45172</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45172</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45172</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45172</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45172</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45172</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45172</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45172</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45172</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45172</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45172</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45172</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45172</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45172</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45172</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45172</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45172</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45172</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45172</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45172</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45172</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45172</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45172</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45172</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45172</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45172</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45172</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45172</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45172</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45172</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45172</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45172</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45172</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45172</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45172</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45172</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45172</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45172</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45172</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45172</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45172</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45172</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45172</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45172</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45172</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45172</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45172</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45172</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45172</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45172</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45172</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45172</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45172</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45172</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45172</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45172</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45172</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45172</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45172</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45172</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45172</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45172</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45172</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45172</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45172</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45172</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45172</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45172</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45172</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45172</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45172</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45172</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45172</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45172</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45172</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45172</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45172</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45172</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45172</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45172</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45172</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45172</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45172</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45172</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45172</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45172</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45172</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45172</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45172</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45172</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45172</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45172</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45172</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45172</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45172</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45172</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45172</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45172</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45172</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45172</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45172</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45172</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45172</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45172</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45172</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45172</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45172</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45172</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45172</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45172</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45172</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45172</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45172</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45172</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45172</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45172</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45172</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45172</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45172</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45172</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45172</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45172</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45172</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45172</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45172</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45172</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45172</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45172</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45172</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45172</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45172</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45172</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45172</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45172</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45172</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45172</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45172</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45172</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45172</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45172</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45172</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45172</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45172</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45172</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45172</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45172</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45172</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45172</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45172</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45172</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45172</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45172</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45172</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45172</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45172</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45172</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45172</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45172</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45172</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45172</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45172</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45172</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45172</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45172</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45172</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45172</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45172</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45172</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45172</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45172</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45172</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45172</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45172</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45172</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45172</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45172</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45172</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45172</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45172</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45172</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45172</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45172</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45172</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45172</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45172</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45172</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45172</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45172</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45172</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45172</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45172</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45172</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45172</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45172</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45172</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45172</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45172</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45172</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45172</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45172</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45172</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45172</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45172</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45172</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45172</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45172</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45172</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45172</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45172</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45172</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45172</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45172</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45172</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45172</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45172</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45172</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45172</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45172</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45172</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45172</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45172</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45172</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45172</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45172</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45172</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45172</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45172</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45172</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45172</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45172</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45172</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45172</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45172</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45172</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45172</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45172</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45172</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45172</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45172</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45172</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45172</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45172</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45172</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45172</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45172</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45172</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45172</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45172</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45172</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45172</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45172</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45172</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45172</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45172</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45172</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45172</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45172</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45172</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45172</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45172</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45172</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45172</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45172</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45172</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45172</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45172</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45172</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45172</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45172</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45172</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45172</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45172</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45172</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45172</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45172</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45172</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45172</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45172</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45172</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45172</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45172</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45172</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45172</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45172</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45172</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45172</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45172</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45172</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45172</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45172</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45172</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45172</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45172</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45172</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45172</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45172</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45172</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45172</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45172</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45172</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45172</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45172</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45172</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45172</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45172</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45172</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45172</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45172</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45172</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45172</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45172</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45172</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45172</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45172</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45172</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45172</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45172</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45172</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45172</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45172</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45172</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45172</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45172</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45172</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45172</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45172</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45172</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45172</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45172</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45172</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45172</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45172</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45172</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45172</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45172</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45172</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45172</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45172</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45172</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45172</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45172</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45172</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45172</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45172</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45172</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45172</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45172</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45172</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45172</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45172</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45172</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45172</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45172</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45172</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45172</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45172</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45172</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45172</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45172</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45172</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45172</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45172</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45172</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45172</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45172</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45172</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45172</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45172</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45172</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45172</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45172</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45172</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45172</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45172</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45172</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45172</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45172</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45172</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45172</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45172</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45172</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45172</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45172</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45172</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45172</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45172</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45172</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45172</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45172</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45172</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45172</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45172</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45172</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45172</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45172</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45172</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45172</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45172</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45172</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45172</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45172</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45172</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45172</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45172</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45172</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45172</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45172</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45172</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45172</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45172</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45172</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45172</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45172</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45172</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45172</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45172</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45172</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45172</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45172</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45172</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45172</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45172</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45172</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45172</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45172</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45172</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45172</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45172</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45172</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45172</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45172</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45172</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45172</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45172</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45172</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45172</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45172</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45172</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45172</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45172</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45172</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45172</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45172</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45172</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45172</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45172</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45172</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45172</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45172</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45172</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45172</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45172</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45172</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45172</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45172</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45172</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45172</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45172</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45172</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45172</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45172</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45172</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45172</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45172</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45172</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45172</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45172</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45172</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45172</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45172</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45172</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45172</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45172</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45172</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45172</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45172</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45172</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45172</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45172</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45172</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45172</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45172</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45172</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45172</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45172</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45172</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45172</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45172</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45172</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45172</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45172</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45172</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45172</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45172</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45172</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45172</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45172</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45172</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45172</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45172</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45172</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45172</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45172</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45172</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45172</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45172</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45172</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45172</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45172</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45172</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45172</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45172</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45172</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45172</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45172</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45172</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45172</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45172</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45172</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45172</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45172</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45172</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45172</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45172</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45172</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45172</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45172</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45172</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45172</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45172</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45172</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45172</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45172</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45172</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45172</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45172</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45172</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45172</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45172</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45172</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45172</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45172</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45172</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45172</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45172</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45172</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45172</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45172</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45172</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45172</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45172</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45172</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45172</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45172</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45172</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45172</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45172</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45172</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45172</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45172</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45172</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45172</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45172</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45172</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45172</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45172</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45172</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45172</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45172</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45172</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45172</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45172</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45172</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45172</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45172</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45172</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45172</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45172</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45172</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45172</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45172</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45172</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45172</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45172</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45172</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45172</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45172</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45172</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45172</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45172</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45172</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45172</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45172</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45172</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45172</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45172</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45172</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45172</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45172</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45172</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45172</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45172</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45172</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45172</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45172</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45172</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45172</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45172</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45172</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45172</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45172</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45172</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45172</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45172</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45172</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45172</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45172</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45172</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45172</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45172</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45172</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45172</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45172</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45172</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45172</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45172</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45172</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45172</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45172</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45172</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45172</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45172</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45172</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45172</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45172</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45172</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45172</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45172</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45172</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45172</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45172</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45172</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45172</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45172</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45172</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45172</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45172</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45172</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45172</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45172</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45172</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45172</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45172</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45172</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45172</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45172</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45172</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45172</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45172</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45172</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45172</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45172</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45172</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45172</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45172</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45172</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45172</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45172</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45172</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45172</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45172</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45172</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45172</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45172</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45172</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45172</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45172</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45172</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45172</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45172</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45172</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45172</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45172</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45172</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45172</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45172</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45172</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45172</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45172</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45172</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45172</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45172</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45172</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45172</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45172</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45172</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45172</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45172</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45172</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45172</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45172</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45172</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45172</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45172</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45172</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45172</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45172</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45172</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45172</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45172</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45172</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45172</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45172</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45172</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45172</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45172</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45172</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45172</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45172</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45172</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45172</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45172</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45172</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45172</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45172</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45172</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45172</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45172</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45172</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45172</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45172</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45172</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45172</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45172</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45172</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45172</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45172</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45172</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45172</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45172</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45172</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45172</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45172</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45172</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45172</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45172</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45172</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45172</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45172</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45172</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45172</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45172</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45172</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45172</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45172</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45172</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45172</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45172</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45172</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45172</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45172</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45172</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45172</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45172</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45172</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45172</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45172</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45172</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45172</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45172</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45172</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45172</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45172</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45172</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45172</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45172</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45172</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45172</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45172</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45172</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45172</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45172</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45172</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45172</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45172</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45172</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45172</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45172</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45172</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45172</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45172</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45172</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45172</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45172</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45172</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45172</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45172</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45172</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45172</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45172</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45172</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45172</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45172</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45172</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45172</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45172</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45172</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45172</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45172</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45172</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45172</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45172</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45172</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45172</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45172</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45172</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45172</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45172</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45172</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45172</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45172</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45172</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45172</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45172</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45172</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45172</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45172</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45172</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45172</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45172</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45172</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45172</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45172</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45172</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45172</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45172</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45172</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45172</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45172</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45172</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45172</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45172</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45172</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45172</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45172</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45172</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45172</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45172</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45172</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45172</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45172</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45172</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45172</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45172</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45172</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45172</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45172</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45172</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45172</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45172</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45172</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45172</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45172</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45172</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45172</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45172</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45172</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45172</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45172</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45172</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45172</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45172</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45172</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45172</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45172</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45172</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45172</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45172</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45172</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45172</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45172</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45172</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45172</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45172</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45172</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45172</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45172</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45172</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45172</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45172</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45172</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45172</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45172</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45172</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45172</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45172</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45172</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45172</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45172</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45172</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45172</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45172</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45172</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45172</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45172</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45172</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45172</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45172</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45172</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45172</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45172</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45172</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45172</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45172</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45172</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45172</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45172</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45172</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45172</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45172</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45172</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45172</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45172</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45172</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45172</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45172</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45172</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45172</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45172</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45172</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45172</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45172</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45172</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45172</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45172</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45172</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45172</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45172</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45172</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45172</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45172</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45172</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45172</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45172</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45172</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45172</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45172</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45172</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45172</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45172</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45172</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45172</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45172</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45172</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45172</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45172</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45172</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45172</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45172</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45172</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45172</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45172</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45172</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45172</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45172</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45172</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45172</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45172</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45172</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45172</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45172</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45172</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45172</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45172</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45172</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45172</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45172</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45172</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45172</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45172</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45172</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45172</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45172</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45172</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45172</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45172</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45172</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45172</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45172</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45172</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45172</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45172</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45172</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45172</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45172</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45172</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45172</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45172</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45172</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45172</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45172</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45172</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45172</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45172</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45172</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45172</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45172</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45172</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45172</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45172</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45172</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45172</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45172</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45172</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45172</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45172</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45172</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45172</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45172</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45172</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45172</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45172</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45172</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45172</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45172</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45172</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45172</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45172</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45172</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45172</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45172</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45172</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45172</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45172</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45172</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45172</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45172</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45172</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45172</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45172</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45172</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45172</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45172</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45172</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45172</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45172</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45172</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45172</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45172</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45172</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45172</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45172</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45172</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45172</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45172</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45172</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45172</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45172</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45172</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45172</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45172</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45172</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45172</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45172</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45172</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45172</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45172</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45172</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45172</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45172</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45172</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45172</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45172</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45172</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45172</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45172</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45172</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45172</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45172</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45172</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45172</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45172</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45172</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45172</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45172</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45172</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45172</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45172</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45172</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45172</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45172</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45172</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45172</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45172</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45172</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45172</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45172</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45172</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45172</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45172</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45172</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45172</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45172</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45172</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45172</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45172</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45172</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45172</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45172</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45172</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45172</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45172</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45172</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45172</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45172</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45172</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45172</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45172</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45172</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45172</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45172</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45172</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45172</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45172</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45172</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45172</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45172</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45172</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45172</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45172</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45172</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45172</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45172</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45172</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45172</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45172</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45172</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45172</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45172</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45172</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45172</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45172</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45172</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45172</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45172</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45172</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45172</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45172</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45172</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45172</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45172</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45172</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45172</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45172</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45172</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45172</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45172</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45172</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45172</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45172</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45172</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45172</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45172</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45172</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45172</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45172</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45172</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45172</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45172</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45172</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45172</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45172</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45172</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45172</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45172</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45172</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45172</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45172</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45172</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45172</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45172</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45172</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45172</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45172</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45172</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45172</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45172</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45172</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45172</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45172</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45172</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45172</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45172</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45172</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45172</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45172</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45172</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45172</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45172</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45172</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45172</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45172</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45172</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45172</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45172</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45172</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45172</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45172</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45172</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45172</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45172</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45172</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45172</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45172</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45172</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45172</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45172</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45172</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45172</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45172</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45172</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45172</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45172</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45172</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45172</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45172</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45172</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45172</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45172</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45172</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45172</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45172</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45172</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45172</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45172</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45172</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45172</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45172</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45172</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45172</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45172</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c r="A6956" t="inlineStr">
        <is>
          <t>A 40354-2023</t>
        </is>
      </c>
      <c r="B6956" s="1" t="n">
        <v>45169</v>
      </c>
      <c r="C6956" s="1" t="n">
        <v>45172</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2023-09-03T04:42:03Z</dcterms:created>
  <dcterms:modified xmlns:dcterms="http://purl.org/dc/terms/" xmlns:xsi="http://www.w3.org/2001/XMLSchema-instance" xsi:type="dcterms:W3CDTF">2023-09-03T04:42:05Z</dcterms:modified>
</cp:coreProperties>
</file>