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45177</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45177</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45177</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45177</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45177</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45177</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45177</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45177</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45177</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45177</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45177</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45177</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45177</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45177</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45177</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45177</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45177</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45177</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45177</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45177</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45177</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45177</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45177</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45177</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45177</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45177</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45177</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45177</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45177</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45177</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45177</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45177</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45177</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45177</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45177</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45177</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45177</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45177</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45177</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45177</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45177</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45177</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45177</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45177</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45177</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45177</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45177</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45177</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45177</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45177</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45177</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45177</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45177</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45177</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45177</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45177</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45177</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45177</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45177</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45177</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45177</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45177</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45177</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45177</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45177</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45177</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45177</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45177</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45177</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45177</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45177</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45177</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45177</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45177</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45177</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45177</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45177</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45177</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45177</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45177</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45177</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45177</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45177</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45177</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45177</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45177</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45177</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45177</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45177</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45177</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45177</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45177</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45177</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45177</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45177</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45177</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45177</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45177</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45177</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45177</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45177</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45177</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45177</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45177</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45177</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45177</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45177</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45177</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45177</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45177</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45177</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45177</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45177</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45177</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45177</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45177</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45177</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45177</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45177</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45177</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45177</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45177</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45177</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45177</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45177</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45177</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45177</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45177</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45177</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45177</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45177</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45177</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45177</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45177</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45177</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45177</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45177</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45177</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45177</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45177</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45177</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45177</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45177</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45177</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45177</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45177</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45177</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45177</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45177</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45177</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45177</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45177</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45177</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45177</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45177</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45177</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45177</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45177</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45177</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45177</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45177</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45177</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45177</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45177</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45177</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45177</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45177</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45177</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45177</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45177</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45177</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45177</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45177</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45177</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45177</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45177</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45177</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45177</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45177</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45177</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45177</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45177</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45177</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45177</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45177</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45177</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45177</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45177</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45177</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33057-2022</t>
        </is>
      </c>
      <c r="B191" s="1" t="n">
        <v>44785</v>
      </c>
      <c r="C191" s="1" t="n">
        <v>45177</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c r="T191">
        <f>HYPERLINK("https://klasma.github.io/Logging_KALMAR/kartor/A 33057-2022.png")</f>
        <v/>
      </c>
      <c r="V191">
        <f>HYPERLINK("https://klasma.github.io/Logging_KALMAR/klagomål/A 33057-2022.docx")</f>
        <v/>
      </c>
      <c r="W191">
        <f>HYPERLINK("https://klasma.github.io/Logging_KALMAR/klagomålsmail/A 33057-2022.docx")</f>
        <v/>
      </c>
      <c r="X191">
        <f>HYPERLINK("https://klasma.github.io/Logging_KALMAR/tillsyn/A 33057-2022.docx")</f>
        <v/>
      </c>
      <c r="Y191">
        <f>HYPERLINK("https://klasma.github.io/Logging_KALMAR/tillsynsmail/A 33057-2022.docx")</f>
        <v/>
      </c>
    </row>
    <row r="192" ht="15" customHeight="1">
      <c r="A192" t="inlineStr">
        <is>
          <t>A 37603-2022</t>
        </is>
      </c>
      <c r="B192" s="1" t="n">
        <v>44809</v>
      </c>
      <c r="C192" s="1" t="n">
        <v>45177</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c r="T192">
        <f>HYPERLINK("https://klasma.github.io/Logging_HULTSFRED/kartor/A 37603-2022.png")</f>
        <v/>
      </c>
      <c r="V192">
        <f>HYPERLINK("https://klasma.github.io/Logging_HULTSFRED/klagomål/A 37603-2022.docx")</f>
        <v/>
      </c>
      <c r="W192">
        <f>HYPERLINK("https://klasma.github.io/Logging_HULTSFRED/klagomålsmail/A 37603-2022.docx")</f>
        <v/>
      </c>
      <c r="X192">
        <f>HYPERLINK("https://klasma.github.io/Logging_HULTSFRED/tillsyn/A 37603-2022.docx")</f>
        <v/>
      </c>
      <c r="Y192">
        <f>HYPERLINK("https://klasma.github.io/Logging_HULTSFRED/tillsynsmail/A 37603-2022.docx")</f>
        <v/>
      </c>
    </row>
    <row r="193" ht="15" customHeight="1">
      <c r="A193" t="inlineStr">
        <is>
          <t>A 37901-2022</t>
        </is>
      </c>
      <c r="B193" s="1" t="n">
        <v>44811</v>
      </c>
      <c r="C193" s="1" t="n">
        <v>45177</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c r="T193">
        <f>HYPERLINK("https://klasma.github.io/Logging_VIMMERBY/kartor/A 37901-2022.png")</f>
        <v/>
      </c>
      <c r="V193">
        <f>HYPERLINK("https://klasma.github.io/Logging_VIMMERBY/klagomål/A 37901-2022.docx")</f>
        <v/>
      </c>
      <c r="W193">
        <f>HYPERLINK("https://klasma.github.io/Logging_VIMMERBY/klagomålsmail/A 37901-2022.docx")</f>
        <v/>
      </c>
      <c r="X193">
        <f>HYPERLINK("https://klasma.github.io/Logging_VIMMERBY/tillsyn/A 37901-2022.docx")</f>
        <v/>
      </c>
      <c r="Y193">
        <f>HYPERLINK("https://klasma.github.io/Logging_VIMMERBY/tillsynsmail/A 37901-2022.docx")</f>
        <v/>
      </c>
    </row>
    <row r="194" ht="15" customHeight="1">
      <c r="A194" t="inlineStr">
        <is>
          <t>A 40302-2022</t>
        </is>
      </c>
      <c r="B194" s="1" t="n">
        <v>44822</v>
      </c>
      <c r="C194" s="1" t="n">
        <v>45177</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c r="T194">
        <f>HYPERLINK("https://klasma.github.io/Logging_HULTSFRED/kartor/A 40302-2022.png")</f>
        <v/>
      </c>
      <c r="V194">
        <f>HYPERLINK("https://klasma.github.io/Logging_HULTSFRED/klagomål/A 40302-2022.docx")</f>
        <v/>
      </c>
      <c r="W194">
        <f>HYPERLINK("https://klasma.github.io/Logging_HULTSFRED/klagomålsmail/A 40302-2022.docx")</f>
        <v/>
      </c>
      <c r="X194">
        <f>HYPERLINK("https://klasma.github.io/Logging_HULTSFRED/tillsyn/A 40302-2022.docx")</f>
        <v/>
      </c>
      <c r="Y194">
        <f>HYPERLINK("https://klasma.github.io/Logging_HULTSFRED/tillsynsmail/A 40302-2022.docx")</f>
        <v/>
      </c>
    </row>
    <row r="195" ht="15" customHeight="1">
      <c r="A195" t="inlineStr">
        <is>
          <t>A 41772-2022</t>
        </is>
      </c>
      <c r="B195" s="1" t="n">
        <v>44827</v>
      </c>
      <c r="C195" s="1" t="n">
        <v>45177</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c r="T195">
        <f>HYPERLINK("https://klasma.github.io/Logging_NYBRO/kartor/A 41772-2022.png")</f>
        <v/>
      </c>
      <c r="V195">
        <f>HYPERLINK("https://klasma.github.io/Logging_NYBRO/klagomål/A 41772-2022.docx")</f>
        <v/>
      </c>
      <c r="W195">
        <f>HYPERLINK("https://klasma.github.io/Logging_NYBRO/klagomålsmail/A 41772-2022.docx")</f>
        <v/>
      </c>
      <c r="X195">
        <f>HYPERLINK("https://klasma.github.io/Logging_NYBRO/tillsyn/A 41772-2022.docx")</f>
        <v/>
      </c>
      <c r="Y195">
        <f>HYPERLINK("https://klasma.github.io/Logging_NYBRO/tillsynsmail/A 41772-2022.docx")</f>
        <v/>
      </c>
    </row>
    <row r="196" ht="15" customHeight="1">
      <c r="A196" t="inlineStr">
        <is>
          <t>A 41542-2022</t>
        </is>
      </c>
      <c r="B196" s="1" t="n">
        <v>44827</v>
      </c>
      <c r="C196" s="1" t="n">
        <v>45177</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c r="T196">
        <f>HYPERLINK("https://klasma.github.io/Logging_KALMAR/kartor/A 41542-2022.png")</f>
        <v/>
      </c>
      <c r="U196">
        <f>HYPERLINK("https://klasma.github.io/Logging_KALMAR/knärot/A 41542-2022.png")</f>
        <v/>
      </c>
      <c r="V196">
        <f>HYPERLINK("https://klasma.github.io/Logging_KALMAR/klagomål/A 41542-2022.docx")</f>
        <v/>
      </c>
      <c r="W196">
        <f>HYPERLINK("https://klasma.github.io/Logging_KALMAR/klagomålsmail/A 41542-2022.docx")</f>
        <v/>
      </c>
      <c r="X196">
        <f>HYPERLINK("https://klasma.github.io/Logging_KALMAR/tillsyn/A 41542-2022.docx")</f>
        <v/>
      </c>
      <c r="Y196">
        <f>HYPERLINK("https://klasma.github.io/Logging_KALMAR/tillsynsmail/A 41542-2022.docx")</f>
        <v/>
      </c>
    </row>
    <row r="197" ht="15" customHeight="1">
      <c r="A197" t="inlineStr">
        <is>
          <t>A 47451-2022</t>
        </is>
      </c>
      <c r="B197" s="1" t="n">
        <v>44853</v>
      </c>
      <c r="C197" s="1" t="n">
        <v>45177</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c r="T197">
        <f>HYPERLINK("https://klasma.github.io/Logging_KALMAR/kartor/A 47451-2022.png")</f>
        <v/>
      </c>
      <c r="U197">
        <f>HYPERLINK("https://klasma.github.io/Logging_KALMAR/knärot/A 47451-2022.png")</f>
        <v/>
      </c>
      <c r="V197">
        <f>HYPERLINK("https://klasma.github.io/Logging_KALMAR/klagomål/A 47451-2022.docx")</f>
        <v/>
      </c>
      <c r="W197">
        <f>HYPERLINK("https://klasma.github.io/Logging_KALMAR/klagomålsmail/A 47451-2022.docx")</f>
        <v/>
      </c>
      <c r="X197">
        <f>HYPERLINK("https://klasma.github.io/Logging_KALMAR/tillsyn/A 47451-2022.docx")</f>
        <v/>
      </c>
      <c r="Y197">
        <f>HYPERLINK("https://klasma.github.io/Logging_KALMAR/tillsynsmail/A 47451-2022.docx")</f>
        <v/>
      </c>
    </row>
    <row r="198" ht="15" customHeight="1">
      <c r="A198" t="inlineStr">
        <is>
          <t>A 50759-2022</t>
        </is>
      </c>
      <c r="B198" s="1" t="n">
        <v>44867</v>
      </c>
      <c r="C198" s="1" t="n">
        <v>45177</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c r="T198">
        <f>HYPERLINK("https://klasma.github.io/Logging_NYBRO/kartor/A 50759-2022.png")</f>
        <v/>
      </c>
      <c r="V198">
        <f>HYPERLINK("https://klasma.github.io/Logging_NYBRO/klagomål/A 50759-2022.docx")</f>
        <v/>
      </c>
      <c r="W198">
        <f>HYPERLINK("https://klasma.github.io/Logging_NYBRO/klagomålsmail/A 50759-2022.docx")</f>
        <v/>
      </c>
      <c r="X198">
        <f>HYPERLINK("https://klasma.github.io/Logging_NYBRO/tillsyn/A 50759-2022.docx")</f>
        <v/>
      </c>
      <c r="Y198">
        <f>HYPERLINK("https://klasma.github.io/Logging_NYBRO/tillsynsmail/A 50759-2022.docx")</f>
        <v/>
      </c>
    </row>
    <row r="199" ht="15" customHeight="1">
      <c r="A199" t="inlineStr">
        <is>
          <t>A 53138-2022</t>
        </is>
      </c>
      <c r="B199" s="1" t="n">
        <v>44876</v>
      </c>
      <c r="C199" s="1" t="n">
        <v>45177</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c r="T199">
        <f>HYPERLINK("https://klasma.github.io/Logging_KALMAR/kartor/A 53138-2022.png")</f>
        <v/>
      </c>
      <c r="U199">
        <f>HYPERLINK("https://klasma.github.io/Logging_KALMAR/knärot/A 53138-2022.png")</f>
        <v/>
      </c>
      <c r="V199">
        <f>HYPERLINK("https://klasma.github.io/Logging_KALMAR/klagomål/A 53138-2022.docx")</f>
        <v/>
      </c>
      <c r="W199">
        <f>HYPERLINK("https://klasma.github.io/Logging_KALMAR/klagomålsmail/A 53138-2022.docx")</f>
        <v/>
      </c>
      <c r="X199">
        <f>HYPERLINK("https://klasma.github.io/Logging_KALMAR/tillsyn/A 53138-2022.docx")</f>
        <v/>
      </c>
      <c r="Y199">
        <f>HYPERLINK("https://klasma.github.io/Logging_KALMAR/tillsynsmail/A 53138-2022.docx")</f>
        <v/>
      </c>
    </row>
    <row r="200" ht="15" customHeight="1">
      <c r="A200" t="inlineStr">
        <is>
          <t>A 55506-2022</t>
        </is>
      </c>
      <c r="B200" s="1" t="n">
        <v>44887</v>
      </c>
      <c r="C200" s="1" t="n">
        <v>45177</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c r="T200">
        <f>HYPERLINK("https://klasma.github.io/Logging_VASTERVIK/kartor/A 55506-2022.png")</f>
        <v/>
      </c>
      <c r="V200">
        <f>HYPERLINK("https://klasma.github.io/Logging_VASTERVIK/klagomål/A 55506-2022.docx")</f>
        <v/>
      </c>
      <c r="W200">
        <f>HYPERLINK("https://klasma.github.io/Logging_VASTERVIK/klagomålsmail/A 55506-2022.docx")</f>
        <v/>
      </c>
      <c r="X200">
        <f>HYPERLINK("https://klasma.github.io/Logging_VASTERVIK/tillsyn/A 55506-2022.docx")</f>
        <v/>
      </c>
      <c r="Y200">
        <f>HYPERLINK("https://klasma.github.io/Logging_VASTERVIK/tillsynsmail/A 55506-2022.docx")</f>
        <v/>
      </c>
    </row>
    <row r="201" ht="15" customHeight="1">
      <c r="A201" t="inlineStr">
        <is>
          <t>A 58955-2022</t>
        </is>
      </c>
      <c r="B201" s="1" t="n">
        <v>44896</v>
      </c>
      <c r="C201" s="1" t="n">
        <v>45177</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c r="T201">
        <f>HYPERLINK("https://klasma.github.io/Logging_VASTERVIK/kartor/A 58955-2022.png")</f>
        <v/>
      </c>
      <c r="U201">
        <f>HYPERLINK("https://klasma.github.io/Logging_VASTERVIK/knärot/A 58955-2022.png")</f>
        <v/>
      </c>
      <c r="V201">
        <f>HYPERLINK("https://klasma.github.io/Logging_VASTERVIK/klagomål/A 58955-2022.docx")</f>
        <v/>
      </c>
      <c r="W201">
        <f>HYPERLINK("https://klasma.github.io/Logging_VASTERVIK/klagomålsmail/A 58955-2022.docx")</f>
        <v/>
      </c>
      <c r="X201">
        <f>HYPERLINK("https://klasma.github.io/Logging_VASTERVIK/tillsyn/A 58955-2022.docx")</f>
        <v/>
      </c>
      <c r="Y201">
        <f>HYPERLINK("https://klasma.github.io/Logging_VASTERVIK/tillsynsmail/A 58955-2022.docx")</f>
        <v/>
      </c>
    </row>
    <row r="202" ht="15" customHeight="1">
      <c r="A202" t="inlineStr">
        <is>
          <t>A 8214-2023</t>
        </is>
      </c>
      <c r="B202" s="1" t="n">
        <v>44974</v>
      </c>
      <c r="C202" s="1" t="n">
        <v>45177</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c r="T202">
        <f>HYPERLINK("https://klasma.github.io/Logging_VIMMERBY/kartor/A 8214-2023.png")</f>
        <v/>
      </c>
      <c r="U202">
        <f>HYPERLINK("https://klasma.github.io/Logging_VIMMERBY/knärot/A 8214-2023.png")</f>
        <v/>
      </c>
      <c r="V202">
        <f>HYPERLINK("https://klasma.github.io/Logging_VIMMERBY/klagomål/A 8214-2023.docx")</f>
        <v/>
      </c>
      <c r="W202">
        <f>HYPERLINK("https://klasma.github.io/Logging_VIMMERBY/klagomålsmail/A 8214-2023.docx")</f>
        <v/>
      </c>
      <c r="X202">
        <f>HYPERLINK("https://klasma.github.io/Logging_VIMMERBY/tillsyn/A 8214-2023.docx")</f>
        <v/>
      </c>
      <c r="Y202">
        <f>HYPERLINK("https://klasma.github.io/Logging_VIMMERBY/tillsynsmail/A 8214-2023.docx")</f>
        <v/>
      </c>
    </row>
    <row r="203" ht="15" customHeight="1">
      <c r="A203" t="inlineStr">
        <is>
          <t>A 12708-2023</t>
        </is>
      </c>
      <c r="B203" s="1" t="n">
        <v>45000</v>
      </c>
      <c r="C203" s="1" t="n">
        <v>45177</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c r="T203">
        <f>HYPERLINK("https://klasma.github.io/Logging_VASTERVIK/kartor/A 12708-2023.png")</f>
        <v/>
      </c>
      <c r="U203">
        <f>HYPERLINK("https://klasma.github.io/Logging_VASTERVIK/knärot/A 12708-2023.png")</f>
        <v/>
      </c>
      <c r="V203">
        <f>HYPERLINK("https://klasma.github.io/Logging_VASTERVIK/klagomål/A 12708-2023.docx")</f>
        <v/>
      </c>
      <c r="W203">
        <f>HYPERLINK("https://klasma.github.io/Logging_VASTERVIK/klagomålsmail/A 12708-2023.docx")</f>
        <v/>
      </c>
      <c r="X203">
        <f>HYPERLINK("https://klasma.github.io/Logging_VASTERVIK/tillsyn/A 12708-2023.docx")</f>
        <v/>
      </c>
      <c r="Y203">
        <f>HYPERLINK("https://klasma.github.io/Logging_VASTERVIK/tillsynsmail/A 12708-2023.docx")</f>
        <v/>
      </c>
    </row>
    <row r="204" ht="15" customHeight="1">
      <c r="A204" t="inlineStr">
        <is>
          <t>A 15427-2023</t>
        </is>
      </c>
      <c r="B204" s="1" t="n">
        <v>45020</v>
      </c>
      <c r="C204" s="1" t="n">
        <v>45177</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c r="T204">
        <f>HYPERLINK("https://klasma.github.io/Logging_VIMMERBY/kartor/A 15427-2023.png")</f>
        <v/>
      </c>
      <c r="V204">
        <f>HYPERLINK("https://klasma.github.io/Logging_VIMMERBY/klagomål/A 15427-2023.docx")</f>
        <v/>
      </c>
      <c r="W204">
        <f>HYPERLINK("https://klasma.github.io/Logging_VIMMERBY/klagomålsmail/A 15427-2023.docx")</f>
        <v/>
      </c>
      <c r="X204">
        <f>HYPERLINK("https://klasma.github.io/Logging_VIMMERBY/tillsyn/A 15427-2023.docx")</f>
        <v/>
      </c>
      <c r="Y204">
        <f>HYPERLINK("https://klasma.github.io/Logging_VIMMERBY/tillsynsmail/A 15427-2023.docx")</f>
        <v/>
      </c>
    </row>
    <row r="205" ht="15" customHeight="1">
      <c r="A205" t="inlineStr">
        <is>
          <t>A 16469-2023</t>
        </is>
      </c>
      <c r="B205" s="1" t="n">
        <v>45026</v>
      </c>
      <c r="C205" s="1" t="n">
        <v>45177</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c r="T205">
        <f>HYPERLINK("https://klasma.github.io/Logging_HULTSFRED/kartor/A 16469-2023.png")</f>
        <v/>
      </c>
      <c r="V205">
        <f>HYPERLINK("https://klasma.github.io/Logging_HULTSFRED/klagomål/A 16469-2023.docx")</f>
        <v/>
      </c>
      <c r="W205">
        <f>HYPERLINK("https://klasma.github.io/Logging_HULTSFRED/klagomålsmail/A 16469-2023.docx")</f>
        <v/>
      </c>
      <c r="X205">
        <f>HYPERLINK("https://klasma.github.io/Logging_HULTSFRED/tillsyn/A 16469-2023.docx")</f>
        <v/>
      </c>
      <c r="Y205">
        <f>HYPERLINK("https://klasma.github.io/Logging_HULTSFRED/tillsynsmail/A 16469-2023.docx")</f>
        <v/>
      </c>
    </row>
    <row r="206" ht="15" customHeight="1">
      <c r="A206" t="inlineStr">
        <is>
          <t>A 16171-2023</t>
        </is>
      </c>
      <c r="B206" s="1" t="n">
        <v>45027</v>
      </c>
      <c r="C206" s="1" t="n">
        <v>45177</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c r="T206">
        <f>HYPERLINK("https://klasma.github.io/Logging_BORGHOLM/kartor/A 16171-2023.png")</f>
        <v/>
      </c>
      <c r="V206">
        <f>HYPERLINK("https://klasma.github.io/Logging_BORGHOLM/klagomål/A 16171-2023.docx")</f>
        <v/>
      </c>
      <c r="W206">
        <f>HYPERLINK("https://klasma.github.io/Logging_BORGHOLM/klagomålsmail/A 16171-2023.docx")</f>
        <v/>
      </c>
      <c r="X206">
        <f>HYPERLINK("https://klasma.github.io/Logging_BORGHOLM/tillsyn/A 16171-2023.docx")</f>
        <v/>
      </c>
      <c r="Y206">
        <f>HYPERLINK("https://klasma.github.io/Logging_BORGHOLM/tillsynsmail/A 16171-2023.docx")</f>
        <v/>
      </c>
    </row>
    <row r="207" ht="15" customHeight="1">
      <c r="A207" t="inlineStr">
        <is>
          <t>A 25192-2023</t>
        </is>
      </c>
      <c r="B207" s="1" t="n">
        <v>45079</v>
      </c>
      <c r="C207" s="1" t="n">
        <v>45177</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c r="T207">
        <f>HYPERLINK("https://klasma.github.io/Logging_MONSTERAS/kartor/A 25192-2023.png")</f>
        <v/>
      </c>
      <c r="U207">
        <f>HYPERLINK("https://klasma.github.io/Logging_MONSTERAS/knärot/A 25192-2023.png")</f>
        <v/>
      </c>
      <c r="V207">
        <f>HYPERLINK("https://klasma.github.io/Logging_MONSTERAS/klagomål/A 25192-2023.docx")</f>
        <v/>
      </c>
      <c r="W207">
        <f>HYPERLINK("https://klasma.github.io/Logging_MONSTERAS/klagomålsmail/A 25192-2023.docx")</f>
        <v/>
      </c>
      <c r="X207">
        <f>HYPERLINK("https://klasma.github.io/Logging_MONSTERAS/tillsyn/A 25192-2023.docx")</f>
        <v/>
      </c>
      <c r="Y207">
        <f>HYPERLINK("https://klasma.github.io/Logging_MONSTERAS/tillsynsmail/A 25192-2023.docx")</f>
        <v/>
      </c>
    </row>
    <row r="208" ht="15" customHeight="1">
      <c r="A208" t="inlineStr">
        <is>
          <t>A 30705-2023</t>
        </is>
      </c>
      <c r="B208" s="1" t="n">
        <v>45103</v>
      </c>
      <c r="C208" s="1" t="n">
        <v>45177</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c r="T208">
        <f>HYPERLINK("https://klasma.github.io/Logging_MONSTERAS/kartor/A 30705-2023.png")</f>
        <v/>
      </c>
      <c r="U208">
        <f>HYPERLINK("https://klasma.github.io/Logging_MONSTERAS/knärot/A 30705-2023.png")</f>
        <v/>
      </c>
      <c r="V208">
        <f>HYPERLINK("https://klasma.github.io/Logging_MONSTERAS/klagomål/A 30705-2023.docx")</f>
        <v/>
      </c>
      <c r="W208">
        <f>HYPERLINK("https://klasma.github.io/Logging_MONSTERAS/klagomålsmail/A 30705-2023.docx")</f>
        <v/>
      </c>
      <c r="X208">
        <f>HYPERLINK("https://klasma.github.io/Logging_MONSTERAS/tillsyn/A 30705-2023.docx")</f>
        <v/>
      </c>
      <c r="Y208">
        <f>HYPERLINK("https://klasma.github.io/Logging_MONSTERAS/tillsynsmail/A 30705-2023.docx")</f>
        <v/>
      </c>
    </row>
    <row r="209" ht="15" customHeight="1">
      <c r="A209" t="inlineStr">
        <is>
          <t>A 31781-2023</t>
        </is>
      </c>
      <c r="B209" s="1" t="n">
        <v>45118</v>
      </c>
      <c r="C209" s="1" t="n">
        <v>45177</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c r="T209">
        <f>HYPERLINK("https://klasma.github.io/Logging_KALMAR/kartor/A 31781-2023.png")</f>
        <v/>
      </c>
      <c r="V209">
        <f>HYPERLINK("https://klasma.github.io/Logging_KALMAR/klagomål/A 31781-2023.docx")</f>
        <v/>
      </c>
      <c r="W209">
        <f>HYPERLINK("https://klasma.github.io/Logging_KALMAR/klagomålsmail/A 31781-2023.docx")</f>
        <v/>
      </c>
      <c r="X209">
        <f>HYPERLINK("https://klasma.github.io/Logging_KALMAR/tillsyn/A 31781-2023.docx")</f>
        <v/>
      </c>
      <c r="Y209">
        <f>HYPERLINK("https://klasma.github.io/Logging_KALMAR/tillsynsmail/A 31781-2023.docx")</f>
        <v/>
      </c>
    </row>
    <row r="210" ht="15" customHeight="1">
      <c r="A210" t="inlineStr">
        <is>
          <t>A 35681-2018</t>
        </is>
      </c>
      <c r="B210" s="1" t="n">
        <v>43325</v>
      </c>
      <c r="C210" s="1" t="n">
        <v>45177</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c r="T210">
        <f>HYPERLINK("https://klasma.github.io/Logging_HOGSBY/kartor/A 35681-2018.png")</f>
        <v/>
      </c>
      <c r="V210">
        <f>HYPERLINK("https://klasma.github.io/Logging_HOGSBY/klagomål/A 35681-2018.docx")</f>
        <v/>
      </c>
      <c r="W210">
        <f>HYPERLINK("https://klasma.github.io/Logging_HOGSBY/klagomålsmail/A 35681-2018.docx")</f>
        <v/>
      </c>
      <c r="X210">
        <f>HYPERLINK("https://klasma.github.io/Logging_HOGSBY/tillsyn/A 35681-2018.docx")</f>
        <v/>
      </c>
      <c r="Y210">
        <f>HYPERLINK("https://klasma.github.io/Logging_HOGSBY/tillsynsmail/A 35681-2018.docx")</f>
        <v/>
      </c>
    </row>
    <row r="211" ht="15" customHeight="1">
      <c r="A211" t="inlineStr">
        <is>
          <t>A 35376-2018</t>
        </is>
      </c>
      <c r="B211" s="1" t="n">
        <v>43325</v>
      </c>
      <c r="C211" s="1" t="n">
        <v>45177</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c r="T211">
        <f>HYPERLINK("https://klasma.github.io/Logging_VASTERVIK/kartor/A 35376-2018.png")</f>
        <v/>
      </c>
      <c r="V211">
        <f>HYPERLINK("https://klasma.github.io/Logging_VASTERVIK/klagomål/A 35376-2018.docx")</f>
        <v/>
      </c>
      <c r="W211">
        <f>HYPERLINK("https://klasma.github.io/Logging_VASTERVIK/klagomålsmail/A 35376-2018.docx")</f>
        <v/>
      </c>
      <c r="X211">
        <f>HYPERLINK("https://klasma.github.io/Logging_VASTERVIK/tillsyn/A 35376-2018.docx")</f>
        <v/>
      </c>
      <c r="Y211">
        <f>HYPERLINK("https://klasma.github.io/Logging_VASTERVIK/tillsynsmail/A 35376-2018.docx")</f>
        <v/>
      </c>
    </row>
    <row r="212" ht="15" customHeight="1">
      <c r="A212" t="inlineStr">
        <is>
          <t>A 40087-2018</t>
        </is>
      </c>
      <c r="B212" s="1" t="n">
        <v>43343</v>
      </c>
      <c r="C212" s="1" t="n">
        <v>45177</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c r="T212">
        <f>HYPERLINK("https://klasma.github.io/Logging_HULTSFRED/kartor/A 40087-2018.png")</f>
        <v/>
      </c>
      <c r="V212">
        <f>HYPERLINK("https://klasma.github.io/Logging_HULTSFRED/klagomål/A 40087-2018.docx")</f>
        <v/>
      </c>
      <c r="W212">
        <f>HYPERLINK("https://klasma.github.io/Logging_HULTSFRED/klagomålsmail/A 40087-2018.docx")</f>
        <v/>
      </c>
      <c r="X212">
        <f>HYPERLINK("https://klasma.github.io/Logging_HULTSFRED/tillsyn/A 40087-2018.docx")</f>
        <v/>
      </c>
      <c r="Y212">
        <f>HYPERLINK("https://klasma.github.io/Logging_HULTSFRED/tillsynsmail/A 40087-2018.docx")</f>
        <v/>
      </c>
    </row>
    <row r="213" ht="15" customHeight="1">
      <c r="A213" t="inlineStr">
        <is>
          <t>A 57207-2018</t>
        </is>
      </c>
      <c r="B213" s="1" t="n">
        <v>43403</v>
      </c>
      <c r="C213" s="1" t="n">
        <v>45177</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c r="T213">
        <f>HYPERLINK("https://klasma.github.io/Logging_BORGHOLM/kartor/A 57207-2018.png")</f>
        <v/>
      </c>
      <c r="V213">
        <f>HYPERLINK("https://klasma.github.io/Logging_BORGHOLM/klagomål/A 57207-2018.docx")</f>
        <v/>
      </c>
      <c r="W213">
        <f>HYPERLINK("https://klasma.github.io/Logging_BORGHOLM/klagomålsmail/A 57207-2018.docx")</f>
        <v/>
      </c>
      <c r="X213">
        <f>HYPERLINK("https://klasma.github.io/Logging_BORGHOLM/tillsyn/A 57207-2018.docx")</f>
        <v/>
      </c>
      <c r="Y213">
        <f>HYPERLINK("https://klasma.github.io/Logging_BORGHOLM/tillsynsmail/A 57207-2018.docx")</f>
        <v/>
      </c>
    </row>
    <row r="214" ht="15" customHeight="1">
      <c r="A214" t="inlineStr">
        <is>
          <t>A 60296-2018</t>
        </is>
      </c>
      <c r="B214" s="1" t="n">
        <v>43405</v>
      </c>
      <c r="C214" s="1" t="n">
        <v>45177</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c r="T214">
        <f>HYPERLINK("https://klasma.github.io/Logging_HULTSFRED/kartor/A 60296-2018.png")</f>
        <v/>
      </c>
      <c r="V214">
        <f>HYPERLINK("https://klasma.github.io/Logging_HULTSFRED/klagomål/A 60296-2018.docx")</f>
        <v/>
      </c>
      <c r="W214">
        <f>HYPERLINK("https://klasma.github.io/Logging_HULTSFRED/klagomålsmail/A 60296-2018.docx")</f>
        <v/>
      </c>
      <c r="X214">
        <f>HYPERLINK("https://klasma.github.io/Logging_HULTSFRED/tillsyn/A 60296-2018.docx")</f>
        <v/>
      </c>
      <c r="Y214">
        <f>HYPERLINK("https://klasma.github.io/Logging_HULTSFRED/tillsynsmail/A 60296-2018.docx")</f>
        <v/>
      </c>
    </row>
    <row r="215" ht="15" customHeight="1">
      <c r="A215" t="inlineStr">
        <is>
          <t>A 61489-2018</t>
        </is>
      </c>
      <c r="B215" s="1" t="n">
        <v>43413</v>
      </c>
      <c r="C215" s="1" t="n">
        <v>45177</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c r="T215">
        <f>HYPERLINK("https://klasma.github.io/Logging_EMMABODA/kartor/A 61489-2018.png")</f>
        <v/>
      </c>
      <c r="V215">
        <f>HYPERLINK("https://klasma.github.io/Logging_EMMABODA/klagomål/A 61489-2018.docx")</f>
        <v/>
      </c>
      <c r="W215">
        <f>HYPERLINK("https://klasma.github.io/Logging_EMMABODA/klagomålsmail/A 61489-2018.docx")</f>
        <v/>
      </c>
      <c r="X215">
        <f>HYPERLINK("https://klasma.github.io/Logging_EMMABODA/tillsyn/A 61489-2018.docx")</f>
        <v/>
      </c>
      <c r="Y215">
        <f>HYPERLINK("https://klasma.github.io/Logging_EMMABODA/tillsynsmail/A 61489-2018.docx")</f>
        <v/>
      </c>
    </row>
    <row r="216" ht="15" customHeight="1">
      <c r="A216" t="inlineStr">
        <is>
          <t>A 63698-2018</t>
        </is>
      </c>
      <c r="B216" s="1" t="n">
        <v>43417</v>
      </c>
      <c r="C216" s="1" t="n">
        <v>45177</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c r="T216">
        <f>HYPERLINK("https://klasma.github.io/Logging_VIMMERBY/kartor/A 63698-2018.png")</f>
        <v/>
      </c>
      <c r="V216">
        <f>HYPERLINK("https://klasma.github.io/Logging_VIMMERBY/klagomål/A 63698-2018.docx")</f>
        <v/>
      </c>
      <c r="W216">
        <f>HYPERLINK("https://klasma.github.io/Logging_VIMMERBY/klagomålsmail/A 63698-2018.docx")</f>
        <v/>
      </c>
      <c r="X216">
        <f>HYPERLINK("https://klasma.github.io/Logging_VIMMERBY/tillsyn/A 63698-2018.docx")</f>
        <v/>
      </c>
      <c r="Y216">
        <f>HYPERLINK("https://klasma.github.io/Logging_VIMMERBY/tillsynsmail/A 63698-2018.docx")</f>
        <v/>
      </c>
    </row>
    <row r="217" ht="15" customHeight="1">
      <c r="A217" t="inlineStr">
        <is>
          <t>A 63122-2018</t>
        </is>
      </c>
      <c r="B217" s="1" t="n">
        <v>43418</v>
      </c>
      <c r="C217" s="1" t="n">
        <v>45177</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c r="T217">
        <f>HYPERLINK("https://klasma.github.io/Logging_HULTSFRED/kartor/A 63122-2018.png")</f>
        <v/>
      </c>
      <c r="V217">
        <f>HYPERLINK("https://klasma.github.io/Logging_HULTSFRED/klagomål/A 63122-2018.docx")</f>
        <v/>
      </c>
      <c r="W217">
        <f>HYPERLINK("https://klasma.github.io/Logging_HULTSFRED/klagomålsmail/A 63122-2018.docx")</f>
        <v/>
      </c>
      <c r="X217">
        <f>HYPERLINK("https://klasma.github.io/Logging_HULTSFRED/tillsyn/A 63122-2018.docx")</f>
        <v/>
      </c>
      <c r="Y217">
        <f>HYPERLINK("https://klasma.github.io/Logging_HULTSFRED/tillsynsmail/A 63122-2018.docx")</f>
        <v/>
      </c>
    </row>
    <row r="218" ht="15" customHeight="1">
      <c r="A218" t="inlineStr">
        <is>
          <t>A 64053-2018</t>
        </is>
      </c>
      <c r="B218" s="1" t="n">
        <v>43418</v>
      </c>
      <c r="C218" s="1" t="n">
        <v>45177</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c r="T218">
        <f>HYPERLINK("https://klasma.github.io/Logging_VASTERVIK/kartor/A 64053-2018.png")</f>
        <v/>
      </c>
      <c r="V218">
        <f>HYPERLINK("https://klasma.github.io/Logging_VASTERVIK/klagomål/A 64053-2018.docx")</f>
        <v/>
      </c>
      <c r="W218">
        <f>HYPERLINK("https://klasma.github.io/Logging_VASTERVIK/klagomålsmail/A 64053-2018.docx")</f>
        <v/>
      </c>
      <c r="X218">
        <f>HYPERLINK("https://klasma.github.io/Logging_VASTERVIK/tillsyn/A 64053-2018.docx")</f>
        <v/>
      </c>
      <c r="Y218">
        <f>HYPERLINK("https://klasma.github.io/Logging_VASTERVIK/tillsynsmail/A 64053-2018.docx")</f>
        <v/>
      </c>
    </row>
    <row r="219" ht="15" customHeight="1">
      <c r="A219" t="inlineStr">
        <is>
          <t>A 59943-2018</t>
        </is>
      </c>
      <c r="B219" s="1" t="n">
        <v>43419</v>
      </c>
      <c r="C219" s="1" t="n">
        <v>45177</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c r="T219">
        <f>HYPERLINK("https://klasma.github.io/Logging_HULTSFRED/kartor/A 59943-2018.png")</f>
        <v/>
      </c>
      <c r="V219">
        <f>HYPERLINK("https://klasma.github.io/Logging_HULTSFRED/klagomål/A 59943-2018.docx")</f>
        <v/>
      </c>
      <c r="W219">
        <f>HYPERLINK("https://klasma.github.io/Logging_HULTSFRED/klagomålsmail/A 59943-2018.docx")</f>
        <v/>
      </c>
      <c r="X219">
        <f>HYPERLINK("https://klasma.github.io/Logging_HULTSFRED/tillsyn/A 59943-2018.docx")</f>
        <v/>
      </c>
      <c r="Y219">
        <f>HYPERLINK("https://klasma.github.io/Logging_HULTSFRED/tillsynsmail/A 59943-2018.docx")</f>
        <v/>
      </c>
    </row>
    <row r="220" ht="15" customHeight="1">
      <c r="A220" t="inlineStr">
        <is>
          <t>A 62254-2018</t>
        </is>
      </c>
      <c r="B220" s="1" t="n">
        <v>43425</v>
      </c>
      <c r="C220" s="1" t="n">
        <v>45177</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c r="T220">
        <f>HYPERLINK("https://klasma.github.io/Logging_MONSTERAS/kartor/A 62254-2018.png")</f>
        <v/>
      </c>
      <c r="U220">
        <f>HYPERLINK("https://klasma.github.io/Logging_MONSTERAS/knärot/A 62254-2018.png")</f>
        <v/>
      </c>
      <c r="V220">
        <f>HYPERLINK("https://klasma.github.io/Logging_MONSTERAS/klagomål/A 62254-2018.docx")</f>
        <v/>
      </c>
      <c r="W220">
        <f>HYPERLINK("https://klasma.github.io/Logging_MONSTERAS/klagomålsmail/A 62254-2018.docx")</f>
        <v/>
      </c>
      <c r="X220">
        <f>HYPERLINK("https://klasma.github.io/Logging_MONSTERAS/tillsyn/A 62254-2018.docx")</f>
        <v/>
      </c>
      <c r="Y220">
        <f>HYPERLINK("https://klasma.github.io/Logging_MONSTERAS/tillsynsmail/A 62254-2018.docx")</f>
        <v/>
      </c>
    </row>
    <row r="221" ht="15" customHeight="1">
      <c r="A221" t="inlineStr">
        <is>
          <t>A 66214-2018</t>
        </is>
      </c>
      <c r="B221" s="1" t="n">
        <v>43434</v>
      </c>
      <c r="C221" s="1" t="n">
        <v>45177</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c r="T221">
        <f>HYPERLINK("https://klasma.github.io/Logging_TORSAS/kartor/A 66214-2018.png")</f>
        <v/>
      </c>
      <c r="V221">
        <f>HYPERLINK("https://klasma.github.io/Logging_TORSAS/klagomål/A 66214-2018.docx")</f>
        <v/>
      </c>
      <c r="W221">
        <f>HYPERLINK("https://klasma.github.io/Logging_TORSAS/klagomålsmail/A 66214-2018.docx")</f>
        <v/>
      </c>
      <c r="X221">
        <f>HYPERLINK("https://klasma.github.io/Logging_TORSAS/tillsyn/A 66214-2018.docx")</f>
        <v/>
      </c>
      <c r="Y221">
        <f>HYPERLINK("https://klasma.github.io/Logging_TORSAS/tillsynsmail/A 66214-2018.docx")</f>
        <v/>
      </c>
    </row>
    <row r="222" ht="15" customHeight="1">
      <c r="A222" t="inlineStr">
        <is>
          <t>A 70416-2018</t>
        </is>
      </c>
      <c r="B222" s="1" t="n">
        <v>43447</v>
      </c>
      <c r="C222" s="1" t="n">
        <v>45177</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c r="T222">
        <f>HYPERLINK("https://klasma.github.io/Logging_VIMMERBY/kartor/A 70416-2018.png")</f>
        <v/>
      </c>
      <c r="V222">
        <f>HYPERLINK("https://klasma.github.io/Logging_VIMMERBY/klagomål/A 70416-2018.docx")</f>
        <v/>
      </c>
      <c r="W222">
        <f>HYPERLINK("https://klasma.github.io/Logging_VIMMERBY/klagomålsmail/A 70416-2018.docx")</f>
        <v/>
      </c>
      <c r="X222">
        <f>HYPERLINK("https://klasma.github.io/Logging_VIMMERBY/tillsyn/A 70416-2018.docx")</f>
        <v/>
      </c>
      <c r="Y222">
        <f>HYPERLINK("https://klasma.github.io/Logging_VIMMERBY/tillsynsmail/A 70416-2018.docx")</f>
        <v/>
      </c>
    </row>
    <row r="223" ht="15" customHeight="1">
      <c r="A223" t="inlineStr">
        <is>
          <t>A 70951-2018</t>
        </is>
      </c>
      <c r="B223" s="1" t="n">
        <v>43448</v>
      </c>
      <c r="C223" s="1" t="n">
        <v>45177</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c r="T223">
        <f>HYPERLINK("https://klasma.github.io/Logging_KALMAR/kartor/A 70951-2018.png")</f>
        <v/>
      </c>
      <c r="V223">
        <f>HYPERLINK("https://klasma.github.io/Logging_KALMAR/klagomål/A 70951-2018.docx")</f>
        <v/>
      </c>
      <c r="W223">
        <f>HYPERLINK("https://klasma.github.io/Logging_KALMAR/klagomålsmail/A 70951-2018.docx")</f>
        <v/>
      </c>
      <c r="X223">
        <f>HYPERLINK("https://klasma.github.io/Logging_KALMAR/tillsyn/A 70951-2018.docx")</f>
        <v/>
      </c>
      <c r="Y223">
        <f>HYPERLINK("https://klasma.github.io/Logging_KALMAR/tillsynsmail/A 70951-2018.docx")</f>
        <v/>
      </c>
    </row>
    <row r="224" ht="15" customHeight="1">
      <c r="A224" t="inlineStr">
        <is>
          <t>A 70270-2018</t>
        </is>
      </c>
      <c r="B224" s="1" t="n">
        <v>43449</v>
      </c>
      <c r="C224" s="1" t="n">
        <v>45177</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c r="T224">
        <f>HYPERLINK("https://klasma.github.io/Logging_NYBRO/kartor/A 70270-2018.png")</f>
        <v/>
      </c>
      <c r="V224">
        <f>HYPERLINK("https://klasma.github.io/Logging_NYBRO/klagomål/A 70270-2018.docx")</f>
        <v/>
      </c>
      <c r="W224">
        <f>HYPERLINK("https://klasma.github.io/Logging_NYBRO/klagomålsmail/A 70270-2018.docx")</f>
        <v/>
      </c>
      <c r="X224">
        <f>HYPERLINK("https://klasma.github.io/Logging_NYBRO/tillsyn/A 70270-2018.docx")</f>
        <v/>
      </c>
      <c r="Y224">
        <f>HYPERLINK("https://klasma.github.io/Logging_NYBRO/tillsynsmail/A 70270-2018.docx")</f>
        <v/>
      </c>
    </row>
    <row r="225" ht="15" customHeight="1">
      <c r="A225" t="inlineStr">
        <is>
          <t>A 71214-2018</t>
        </is>
      </c>
      <c r="B225" s="1" t="n">
        <v>43453</v>
      </c>
      <c r="C225" s="1" t="n">
        <v>45177</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c r="T225">
        <f>HYPERLINK("https://klasma.github.io/Logging_VIMMERBY/kartor/A 71214-2018.png")</f>
        <v/>
      </c>
      <c r="V225">
        <f>HYPERLINK("https://klasma.github.io/Logging_VIMMERBY/klagomål/A 71214-2018.docx")</f>
        <v/>
      </c>
      <c r="W225">
        <f>HYPERLINK("https://klasma.github.io/Logging_VIMMERBY/klagomålsmail/A 71214-2018.docx")</f>
        <v/>
      </c>
      <c r="X225">
        <f>HYPERLINK("https://klasma.github.io/Logging_VIMMERBY/tillsyn/A 71214-2018.docx")</f>
        <v/>
      </c>
      <c r="Y225">
        <f>HYPERLINK("https://klasma.github.io/Logging_VIMMERBY/tillsynsmail/A 71214-2018.docx")</f>
        <v/>
      </c>
    </row>
    <row r="226" ht="15" customHeight="1">
      <c r="A226" t="inlineStr">
        <is>
          <t>A 5642-2019</t>
        </is>
      </c>
      <c r="B226" s="1" t="n">
        <v>43489</v>
      </c>
      <c r="C226" s="1" t="n">
        <v>45177</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c r="T226">
        <f>HYPERLINK("https://klasma.github.io/Logging_HULTSFRED/kartor/A 5642-2019.png")</f>
        <v/>
      </c>
      <c r="V226">
        <f>HYPERLINK("https://klasma.github.io/Logging_HULTSFRED/klagomål/A 5642-2019.docx")</f>
        <v/>
      </c>
      <c r="W226">
        <f>HYPERLINK("https://klasma.github.io/Logging_HULTSFRED/klagomålsmail/A 5642-2019.docx")</f>
        <v/>
      </c>
      <c r="X226">
        <f>HYPERLINK("https://klasma.github.io/Logging_HULTSFRED/tillsyn/A 5642-2019.docx")</f>
        <v/>
      </c>
      <c r="Y226">
        <f>HYPERLINK("https://klasma.github.io/Logging_HULTSFRED/tillsynsmail/A 5642-2019.docx")</f>
        <v/>
      </c>
    </row>
    <row r="227" ht="15" customHeight="1">
      <c r="A227" t="inlineStr">
        <is>
          <t>A 7907-2019</t>
        </is>
      </c>
      <c r="B227" s="1" t="n">
        <v>43500</v>
      </c>
      <c r="C227" s="1" t="n">
        <v>45177</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c r="T227">
        <f>HYPERLINK("https://klasma.github.io/Logging_VASTERVIK/kartor/A 7907-2019.png")</f>
        <v/>
      </c>
      <c r="V227">
        <f>HYPERLINK("https://klasma.github.io/Logging_VASTERVIK/klagomål/A 7907-2019.docx")</f>
        <v/>
      </c>
      <c r="W227">
        <f>HYPERLINK("https://klasma.github.io/Logging_VASTERVIK/klagomålsmail/A 7907-2019.docx")</f>
        <v/>
      </c>
      <c r="X227">
        <f>HYPERLINK("https://klasma.github.io/Logging_VASTERVIK/tillsyn/A 7907-2019.docx")</f>
        <v/>
      </c>
      <c r="Y227">
        <f>HYPERLINK("https://klasma.github.io/Logging_VASTERVIK/tillsynsmail/A 7907-2019.docx")</f>
        <v/>
      </c>
    </row>
    <row r="228" ht="15" customHeight="1">
      <c r="A228" t="inlineStr">
        <is>
          <t>A 13588-2019</t>
        </is>
      </c>
      <c r="B228" s="1" t="n">
        <v>43530</v>
      </c>
      <c r="C228" s="1" t="n">
        <v>45177</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c r="T228">
        <f>HYPERLINK("https://klasma.github.io/Logging_VIMMERBY/kartor/A 13588-2019.png")</f>
        <v/>
      </c>
      <c r="V228">
        <f>HYPERLINK("https://klasma.github.io/Logging_VIMMERBY/klagomål/A 13588-2019.docx")</f>
        <v/>
      </c>
      <c r="W228">
        <f>HYPERLINK("https://klasma.github.io/Logging_VIMMERBY/klagomålsmail/A 13588-2019.docx")</f>
        <v/>
      </c>
      <c r="X228">
        <f>HYPERLINK("https://klasma.github.io/Logging_VIMMERBY/tillsyn/A 13588-2019.docx")</f>
        <v/>
      </c>
      <c r="Y228">
        <f>HYPERLINK("https://klasma.github.io/Logging_VIMMERBY/tillsynsmail/A 13588-2019.docx")</f>
        <v/>
      </c>
    </row>
    <row r="229" ht="15" customHeight="1">
      <c r="A229" t="inlineStr">
        <is>
          <t>A 13596-2019</t>
        </is>
      </c>
      <c r="B229" s="1" t="n">
        <v>43530</v>
      </c>
      <c r="C229" s="1" t="n">
        <v>45177</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c r="T229">
        <f>HYPERLINK("https://klasma.github.io/Logging_VIMMERBY/kartor/A 13596-2019.png")</f>
        <v/>
      </c>
      <c r="V229">
        <f>HYPERLINK("https://klasma.github.io/Logging_VIMMERBY/klagomål/A 13596-2019.docx")</f>
        <v/>
      </c>
      <c r="W229">
        <f>HYPERLINK("https://klasma.github.io/Logging_VIMMERBY/klagomålsmail/A 13596-2019.docx")</f>
        <v/>
      </c>
      <c r="X229">
        <f>HYPERLINK("https://klasma.github.io/Logging_VIMMERBY/tillsyn/A 13596-2019.docx")</f>
        <v/>
      </c>
      <c r="Y229">
        <f>HYPERLINK("https://klasma.github.io/Logging_VIMMERBY/tillsynsmail/A 13596-2019.docx")</f>
        <v/>
      </c>
    </row>
    <row r="230" ht="15" customHeight="1">
      <c r="A230" t="inlineStr">
        <is>
          <t>A 16358-2019</t>
        </is>
      </c>
      <c r="B230" s="1" t="n">
        <v>43545</v>
      </c>
      <c r="C230" s="1" t="n">
        <v>45177</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c r="T230">
        <f>HYPERLINK("https://klasma.github.io/Logging_OSKARSHAMN/kartor/A 16358-2019.png")</f>
        <v/>
      </c>
      <c r="V230">
        <f>HYPERLINK("https://klasma.github.io/Logging_OSKARSHAMN/klagomål/A 16358-2019.docx")</f>
        <v/>
      </c>
      <c r="W230">
        <f>HYPERLINK("https://klasma.github.io/Logging_OSKARSHAMN/klagomålsmail/A 16358-2019.docx")</f>
        <v/>
      </c>
      <c r="X230">
        <f>HYPERLINK("https://klasma.github.io/Logging_OSKARSHAMN/tillsyn/A 16358-2019.docx")</f>
        <v/>
      </c>
      <c r="Y230">
        <f>HYPERLINK("https://klasma.github.io/Logging_OSKARSHAMN/tillsynsmail/A 16358-2019.docx")</f>
        <v/>
      </c>
    </row>
    <row r="231" ht="15" customHeight="1">
      <c r="A231" t="inlineStr">
        <is>
          <t>A 17437-2019</t>
        </is>
      </c>
      <c r="B231" s="1" t="n">
        <v>43553</v>
      </c>
      <c r="C231" s="1" t="n">
        <v>45177</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c r="T231">
        <f>HYPERLINK("https://klasma.github.io/Logging_NYBRO/kartor/A 17437-2019.png")</f>
        <v/>
      </c>
      <c r="V231">
        <f>HYPERLINK("https://klasma.github.io/Logging_NYBRO/klagomål/A 17437-2019.docx")</f>
        <v/>
      </c>
      <c r="W231">
        <f>HYPERLINK("https://klasma.github.io/Logging_NYBRO/klagomålsmail/A 17437-2019.docx")</f>
        <v/>
      </c>
      <c r="X231">
        <f>HYPERLINK("https://klasma.github.io/Logging_NYBRO/tillsyn/A 17437-2019.docx")</f>
        <v/>
      </c>
      <c r="Y231">
        <f>HYPERLINK("https://klasma.github.io/Logging_NYBRO/tillsynsmail/A 17437-2019.docx")</f>
        <v/>
      </c>
    </row>
    <row r="232" ht="15" customHeight="1">
      <c r="A232" t="inlineStr">
        <is>
          <t>A 20824-2019</t>
        </is>
      </c>
      <c r="B232" s="1" t="n">
        <v>43573</v>
      </c>
      <c r="C232" s="1" t="n">
        <v>45177</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c r="T232">
        <f>HYPERLINK("https://klasma.github.io/Logging_HOGSBY/kartor/A 20824-2019.png")</f>
        <v/>
      </c>
      <c r="V232">
        <f>HYPERLINK("https://klasma.github.io/Logging_HOGSBY/klagomål/A 20824-2019.docx")</f>
        <v/>
      </c>
      <c r="W232">
        <f>HYPERLINK("https://klasma.github.io/Logging_HOGSBY/klagomålsmail/A 20824-2019.docx")</f>
        <v/>
      </c>
      <c r="X232">
        <f>HYPERLINK("https://klasma.github.io/Logging_HOGSBY/tillsyn/A 20824-2019.docx")</f>
        <v/>
      </c>
      <c r="Y232">
        <f>HYPERLINK("https://klasma.github.io/Logging_HOGSBY/tillsynsmail/A 20824-2019.docx")</f>
        <v/>
      </c>
    </row>
    <row r="233" ht="15" customHeight="1">
      <c r="A233" t="inlineStr">
        <is>
          <t>A 25729-2019</t>
        </is>
      </c>
      <c r="B233" s="1" t="n">
        <v>43608</v>
      </c>
      <c r="C233" s="1" t="n">
        <v>45177</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c r="T233">
        <f>HYPERLINK("https://klasma.github.io/Logging_TORSAS/kartor/A 25729-2019.png")</f>
        <v/>
      </c>
      <c r="V233">
        <f>HYPERLINK("https://klasma.github.io/Logging_TORSAS/klagomål/A 25729-2019.docx")</f>
        <v/>
      </c>
      <c r="W233">
        <f>HYPERLINK("https://klasma.github.io/Logging_TORSAS/klagomålsmail/A 25729-2019.docx")</f>
        <v/>
      </c>
      <c r="X233">
        <f>HYPERLINK("https://klasma.github.io/Logging_TORSAS/tillsyn/A 25729-2019.docx")</f>
        <v/>
      </c>
      <c r="Y233">
        <f>HYPERLINK("https://klasma.github.io/Logging_TORSAS/tillsynsmail/A 25729-2019.docx")</f>
        <v/>
      </c>
    </row>
    <row r="234" ht="15" customHeight="1">
      <c r="A234" t="inlineStr">
        <is>
          <t>A 31267-2019</t>
        </is>
      </c>
      <c r="B234" s="1" t="n">
        <v>43640</v>
      </c>
      <c r="C234" s="1" t="n">
        <v>45177</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c r="T234">
        <f>HYPERLINK("https://klasma.github.io/Logging_KALMAR/kartor/A 31267-2019.png")</f>
        <v/>
      </c>
      <c r="U234">
        <f>HYPERLINK("https://klasma.github.io/Logging_KALMAR/knärot/A 31267-2019.png")</f>
        <v/>
      </c>
      <c r="V234">
        <f>HYPERLINK("https://klasma.github.io/Logging_KALMAR/klagomål/A 31267-2019.docx")</f>
        <v/>
      </c>
      <c r="W234">
        <f>HYPERLINK("https://klasma.github.io/Logging_KALMAR/klagomålsmail/A 31267-2019.docx")</f>
        <v/>
      </c>
      <c r="X234">
        <f>HYPERLINK("https://klasma.github.io/Logging_KALMAR/tillsyn/A 31267-2019.docx")</f>
        <v/>
      </c>
      <c r="Y234">
        <f>HYPERLINK("https://klasma.github.io/Logging_KALMAR/tillsynsmail/A 31267-2019.docx")</f>
        <v/>
      </c>
    </row>
    <row r="235" ht="15" customHeight="1">
      <c r="A235" t="inlineStr">
        <is>
          <t>A 36531-2019</t>
        </is>
      </c>
      <c r="B235" s="1" t="n">
        <v>43663</v>
      </c>
      <c r="C235" s="1" t="n">
        <v>45177</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c r="T235">
        <f>HYPERLINK("https://klasma.github.io/Logging_HOGSBY/kartor/A 36531-2019.png")</f>
        <v/>
      </c>
      <c r="V235">
        <f>HYPERLINK("https://klasma.github.io/Logging_HOGSBY/klagomål/A 36531-2019.docx")</f>
        <v/>
      </c>
      <c r="W235">
        <f>HYPERLINK("https://klasma.github.io/Logging_HOGSBY/klagomålsmail/A 36531-2019.docx")</f>
        <v/>
      </c>
      <c r="X235">
        <f>HYPERLINK("https://klasma.github.io/Logging_HOGSBY/tillsyn/A 36531-2019.docx")</f>
        <v/>
      </c>
      <c r="Y235">
        <f>HYPERLINK("https://klasma.github.io/Logging_HOGSBY/tillsynsmail/A 36531-2019.docx")</f>
        <v/>
      </c>
    </row>
    <row r="236" ht="15" customHeight="1">
      <c r="A236" t="inlineStr">
        <is>
          <t>A 36803-2019</t>
        </is>
      </c>
      <c r="B236" s="1" t="n">
        <v>43672</v>
      </c>
      <c r="C236" s="1" t="n">
        <v>45177</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c r="T236">
        <f>HYPERLINK("https://klasma.github.io/Logging_VIMMERBY/kartor/A 36803-2019.png")</f>
        <v/>
      </c>
      <c r="V236">
        <f>HYPERLINK("https://klasma.github.io/Logging_VIMMERBY/klagomål/A 36803-2019.docx")</f>
        <v/>
      </c>
      <c r="W236">
        <f>HYPERLINK("https://klasma.github.io/Logging_VIMMERBY/klagomålsmail/A 36803-2019.docx")</f>
        <v/>
      </c>
      <c r="X236">
        <f>HYPERLINK("https://klasma.github.io/Logging_VIMMERBY/tillsyn/A 36803-2019.docx")</f>
        <v/>
      </c>
      <c r="Y236">
        <f>HYPERLINK("https://klasma.github.io/Logging_VIMMERBY/tillsynsmail/A 36803-2019.docx")</f>
        <v/>
      </c>
    </row>
    <row r="237" ht="15" customHeight="1">
      <c r="A237" t="inlineStr">
        <is>
          <t>A 37778-2019</t>
        </is>
      </c>
      <c r="B237" s="1" t="n">
        <v>43682</v>
      </c>
      <c r="C237" s="1" t="n">
        <v>45177</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c r="T237">
        <f>HYPERLINK("https://klasma.github.io/Logging_HULTSFRED/kartor/A 37778-2019.png")</f>
        <v/>
      </c>
      <c r="V237">
        <f>HYPERLINK("https://klasma.github.io/Logging_HULTSFRED/klagomål/A 37778-2019.docx")</f>
        <v/>
      </c>
      <c r="W237">
        <f>HYPERLINK("https://klasma.github.io/Logging_HULTSFRED/klagomålsmail/A 37778-2019.docx")</f>
        <v/>
      </c>
      <c r="X237">
        <f>HYPERLINK("https://klasma.github.io/Logging_HULTSFRED/tillsyn/A 37778-2019.docx")</f>
        <v/>
      </c>
      <c r="Y237">
        <f>HYPERLINK("https://klasma.github.io/Logging_HULTSFRED/tillsynsmail/A 37778-2019.docx")</f>
        <v/>
      </c>
    </row>
    <row r="238" ht="15" customHeight="1">
      <c r="A238" t="inlineStr">
        <is>
          <t>A 38441-2019</t>
        </is>
      </c>
      <c r="B238" s="1" t="n">
        <v>43685</v>
      </c>
      <c r="C238" s="1" t="n">
        <v>45177</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c r="T238">
        <f>HYPERLINK("https://klasma.github.io/Logging_MONSTERAS/kartor/A 38441-2019.png")</f>
        <v/>
      </c>
      <c r="V238">
        <f>HYPERLINK("https://klasma.github.io/Logging_MONSTERAS/klagomål/A 38441-2019.docx")</f>
        <v/>
      </c>
      <c r="W238">
        <f>HYPERLINK("https://klasma.github.io/Logging_MONSTERAS/klagomålsmail/A 38441-2019.docx")</f>
        <v/>
      </c>
      <c r="X238">
        <f>HYPERLINK("https://klasma.github.io/Logging_MONSTERAS/tillsyn/A 38441-2019.docx")</f>
        <v/>
      </c>
      <c r="Y238">
        <f>HYPERLINK("https://klasma.github.io/Logging_MONSTERAS/tillsynsmail/A 38441-2019.docx")</f>
        <v/>
      </c>
    </row>
    <row r="239" ht="15" customHeight="1">
      <c r="A239" t="inlineStr">
        <is>
          <t>A 38921-2019</t>
        </is>
      </c>
      <c r="B239" s="1" t="n">
        <v>43689</v>
      </c>
      <c r="C239" s="1" t="n">
        <v>45177</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c r="T239">
        <f>HYPERLINK("https://klasma.github.io/Logging_VIMMERBY/kartor/A 38921-2019.png")</f>
        <v/>
      </c>
      <c r="V239">
        <f>HYPERLINK("https://klasma.github.io/Logging_VIMMERBY/klagomål/A 38921-2019.docx")</f>
        <v/>
      </c>
      <c r="W239">
        <f>HYPERLINK("https://klasma.github.io/Logging_VIMMERBY/klagomålsmail/A 38921-2019.docx")</f>
        <v/>
      </c>
      <c r="X239">
        <f>HYPERLINK("https://klasma.github.io/Logging_VIMMERBY/tillsyn/A 38921-2019.docx")</f>
        <v/>
      </c>
      <c r="Y239">
        <f>HYPERLINK("https://klasma.github.io/Logging_VIMMERBY/tillsynsmail/A 38921-2019.docx")</f>
        <v/>
      </c>
    </row>
    <row r="240" ht="15" customHeight="1">
      <c r="A240" t="inlineStr">
        <is>
          <t>A 39871-2019</t>
        </is>
      </c>
      <c r="B240" s="1" t="n">
        <v>43692</v>
      </c>
      <c r="C240" s="1" t="n">
        <v>45177</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c r="T240">
        <f>HYPERLINK("https://klasma.github.io/Logging_EMMABODA/kartor/A 39871-2019.png")</f>
        <v/>
      </c>
      <c r="V240">
        <f>HYPERLINK("https://klasma.github.io/Logging_EMMABODA/klagomål/A 39871-2019.docx")</f>
        <v/>
      </c>
      <c r="W240">
        <f>HYPERLINK("https://klasma.github.io/Logging_EMMABODA/klagomålsmail/A 39871-2019.docx")</f>
        <v/>
      </c>
      <c r="X240">
        <f>HYPERLINK("https://klasma.github.io/Logging_EMMABODA/tillsyn/A 39871-2019.docx")</f>
        <v/>
      </c>
      <c r="Y240">
        <f>HYPERLINK("https://klasma.github.io/Logging_EMMABODA/tillsynsmail/A 39871-2019.docx")</f>
        <v/>
      </c>
    </row>
    <row r="241" ht="15" customHeight="1">
      <c r="A241" t="inlineStr">
        <is>
          <t>A 42206-2019</t>
        </is>
      </c>
      <c r="B241" s="1" t="n">
        <v>43703</v>
      </c>
      <c r="C241" s="1" t="n">
        <v>45177</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c r="T241">
        <f>HYPERLINK("https://klasma.github.io/Logging_TORSAS/kartor/A 42206-2019.png")</f>
        <v/>
      </c>
      <c r="V241">
        <f>HYPERLINK("https://klasma.github.io/Logging_TORSAS/klagomål/A 42206-2019.docx")</f>
        <v/>
      </c>
      <c r="W241">
        <f>HYPERLINK("https://klasma.github.io/Logging_TORSAS/klagomålsmail/A 42206-2019.docx")</f>
        <v/>
      </c>
      <c r="X241">
        <f>HYPERLINK("https://klasma.github.io/Logging_TORSAS/tillsyn/A 42206-2019.docx")</f>
        <v/>
      </c>
      <c r="Y241">
        <f>HYPERLINK("https://klasma.github.io/Logging_TORSAS/tillsynsmail/A 42206-2019.docx")</f>
        <v/>
      </c>
    </row>
    <row r="242" ht="15" customHeight="1">
      <c r="A242" t="inlineStr">
        <is>
          <t>A 43150-2019</t>
        </is>
      </c>
      <c r="B242" s="1" t="n">
        <v>43705</v>
      </c>
      <c r="C242" s="1" t="n">
        <v>45177</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c r="T242">
        <f>HYPERLINK("https://klasma.github.io/Logging_TORSAS/kartor/A 43150-2019.png")</f>
        <v/>
      </c>
      <c r="V242">
        <f>HYPERLINK("https://klasma.github.io/Logging_TORSAS/klagomål/A 43150-2019.docx")</f>
        <v/>
      </c>
      <c r="W242">
        <f>HYPERLINK("https://klasma.github.io/Logging_TORSAS/klagomålsmail/A 43150-2019.docx")</f>
        <v/>
      </c>
      <c r="X242">
        <f>HYPERLINK("https://klasma.github.io/Logging_TORSAS/tillsyn/A 43150-2019.docx")</f>
        <v/>
      </c>
      <c r="Y242">
        <f>HYPERLINK("https://klasma.github.io/Logging_TORSAS/tillsynsmail/A 43150-2019.docx")</f>
        <v/>
      </c>
    </row>
    <row r="243" ht="15" customHeight="1">
      <c r="A243" t="inlineStr">
        <is>
          <t>A 43490-2019</t>
        </is>
      </c>
      <c r="B243" s="1" t="n">
        <v>43706</v>
      </c>
      <c r="C243" s="1" t="n">
        <v>45177</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c r="T243">
        <f>HYPERLINK("https://klasma.github.io/Logging_MONSTERAS/kartor/A 43490-2019.png")</f>
        <v/>
      </c>
      <c r="V243">
        <f>HYPERLINK("https://klasma.github.io/Logging_MONSTERAS/klagomål/A 43490-2019.docx")</f>
        <v/>
      </c>
      <c r="W243">
        <f>HYPERLINK("https://klasma.github.io/Logging_MONSTERAS/klagomålsmail/A 43490-2019.docx")</f>
        <v/>
      </c>
      <c r="X243">
        <f>HYPERLINK("https://klasma.github.io/Logging_MONSTERAS/tillsyn/A 43490-2019.docx")</f>
        <v/>
      </c>
      <c r="Y243">
        <f>HYPERLINK("https://klasma.github.io/Logging_MONSTERAS/tillsynsmail/A 43490-2019.docx")</f>
        <v/>
      </c>
    </row>
    <row r="244" ht="15" customHeight="1">
      <c r="A244" t="inlineStr">
        <is>
          <t>A 44711-2019</t>
        </is>
      </c>
      <c r="B244" s="1" t="n">
        <v>43712</v>
      </c>
      <c r="C244" s="1" t="n">
        <v>45177</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c r="T244">
        <f>HYPERLINK("https://klasma.github.io/Logging_TORSAS/kartor/A 44711-2019.png")</f>
        <v/>
      </c>
      <c r="V244">
        <f>HYPERLINK("https://klasma.github.io/Logging_TORSAS/klagomål/A 44711-2019.docx")</f>
        <v/>
      </c>
      <c r="W244">
        <f>HYPERLINK("https://klasma.github.io/Logging_TORSAS/klagomålsmail/A 44711-2019.docx")</f>
        <v/>
      </c>
      <c r="X244">
        <f>HYPERLINK("https://klasma.github.io/Logging_TORSAS/tillsyn/A 44711-2019.docx")</f>
        <v/>
      </c>
      <c r="Y244">
        <f>HYPERLINK("https://klasma.github.io/Logging_TORSAS/tillsynsmail/A 44711-2019.docx")</f>
        <v/>
      </c>
    </row>
    <row r="245" ht="15" customHeight="1">
      <c r="A245" t="inlineStr">
        <is>
          <t>A 46727-2019</t>
        </is>
      </c>
      <c r="B245" s="1" t="n">
        <v>43719</v>
      </c>
      <c r="C245" s="1" t="n">
        <v>45177</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c r="T245">
        <f>HYPERLINK("https://klasma.github.io/Logging_KALMAR/kartor/A 46727-2019.png")</f>
        <v/>
      </c>
      <c r="V245">
        <f>HYPERLINK("https://klasma.github.io/Logging_KALMAR/klagomål/A 46727-2019.docx")</f>
        <v/>
      </c>
      <c r="W245">
        <f>HYPERLINK("https://klasma.github.io/Logging_KALMAR/klagomålsmail/A 46727-2019.docx")</f>
        <v/>
      </c>
      <c r="X245">
        <f>HYPERLINK("https://klasma.github.io/Logging_KALMAR/tillsyn/A 46727-2019.docx")</f>
        <v/>
      </c>
      <c r="Y245">
        <f>HYPERLINK("https://klasma.github.io/Logging_KALMAR/tillsynsmail/A 46727-2019.docx")</f>
        <v/>
      </c>
    </row>
    <row r="246" ht="15" customHeight="1">
      <c r="A246" t="inlineStr">
        <is>
          <t>A 53578-2019</t>
        </is>
      </c>
      <c r="B246" s="1" t="n">
        <v>43748</v>
      </c>
      <c r="C246" s="1" t="n">
        <v>45177</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c r="T246">
        <f>HYPERLINK("https://klasma.github.io/Logging_HOGSBY/kartor/A 53578-2019.png")</f>
        <v/>
      </c>
      <c r="V246">
        <f>HYPERLINK("https://klasma.github.io/Logging_HOGSBY/klagomål/A 53578-2019.docx")</f>
        <v/>
      </c>
      <c r="W246">
        <f>HYPERLINK("https://klasma.github.io/Logging_HOGSBY/klagomålsmail/A 53578-2019.docx")</f>
        <v/>
      </c>
      <c r="X246">
        <f>HYPERLINK("https://klasma.github.io/Logging_HOGSBY/tillsyn/A 53578-2019.docx")</f>
        <v/>
      </c>
      <c r="Y246">
        <f>HYPERLINK("https://klasma.github.io/Logging_HOGSBY/tillsynsmail/A 53578-2019.docx")</f>
        <v/>
      </c>
    </row>
    <row r="247" ht="15" customHeight="1">
      <c r="A247" t="inlineStr">
        <is>
          <t>A 58914-2019</t>
        </is>
      </c>
      <c r="B247" s="1" t="n">
        <v>43774</v>
      </c>
      <c r="C247" s="1" t="n">
        <v>45177</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c r="T247">
        <f>HYPERLINK("https://klasma.github.io/Logging_NYBRO/kartor/A 58914-2019.png")</f>
        <v/>
      </c>
      <c r="V247">
        <f>HYPERLINK("https://klasma.github.io/Logging_NYBRO/klagomål/A 58914-2019.docx")</f>
        <v/>
      </c>
      <c r="W247">
        <f>HYPERLINK("https://klasma.github.io/Logging_NYBRO/klagomålsmail/A 58914-2019.docx")</f>
        <v/>
      </c>
      <c r="X247">
        <f>HYPERLINK("https://klasma.github.io/Logging_NYBRO/tillsyn/A 58914-2019.docx")</f>
        <v/>
      </c>
      <c r="Y247">
        <f>HYPERLINK("https://klasma.github.io/Logging_NYBRO/tillsynsmail/A 58914-2019.docx")</f>
        <v/>
      </c>
    </row>
    <row r="248" ht="15" customHeight="1">
      <c r="A248" t="inlineStr">
        <is>
          <t>A 62128-2019</t>
        </is>
      </c>
      <c r="B248" s="1" t="n">
        <v>43782</v>
      </c>
      <c r="C248" s="1" t="n">
        <v>45177</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c r="T248">
        <f>HYPERLINK("https://klasma.github.io/Logging_VASTERVIK/kartor/A 62128-2019.png")</f>
        <v/>
      </c>
      <c r="V248">
        <f>HYPERLINK("https://klasma.github.io/Logging_VASTERVIK/klagomål/A 62128-2019.docx")</f>
        <v/>
      </c>
      <c r="W248">
        <f>HYPERLINK("https://klasma.github.io/Logging_VASTERVIK/klagomålsmail/A 62128-2019.docx")</f>
        <v/>
      </c>
      <c r="X248">
        <f>HYPERLINK("https://klasma.github.io/Logging_VASTERVIK/tillsyn/A 62128-2019.docx")</f>
        <v/>
      </c>
      <c r="Y248">
        <f>HYPERLINK("https://klasma.github.io/Logging_VASTERVIK/tillsynsmail/A 62128-2019.docx")</f>
        <v/>
      </c>
    </row>
    <row r="249" ht="15" customHeight="1">
      <c r="A249" t="inlineStr">
        <is>
          <t>A 63949-2019</t>
        </is>
      </c>
      <c r="B249" s="1" t="n">
        <v>43796</v>
      </c>
      <c r="C249" s="1" t="n">
        <v>45177</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c r="T249">
        <f>HYPERLINK("https://klasma.github.io/Logging_KALMAR/kartor/A 63949-2019.png")</f>
        <v/>
      </c>
      <c r="V249">
        <f>HYPERLINK("https://klasma.github.io/Logging_KALMAR/klagomål/A 63949-2019.docx")</f>
        <v/>
      </c>
      <c r="W249">
        <f>HYPERLINK("https://klasma.github.io/Logging_KALMAR/klagomålsmail/A 63949-2019.docx")</f>
        <v/>
      </c>
      <c r="X249">
        <f>HYPERLINK("https://klasma.github.io/Logging_KALMAR/tillsyn/A 63949-2019.docx")</f>
        <v/>
      </c>
      <c r="Y249">
        <f>HYPERLINK("https://klasma.github.io/Logging_KALMAR/tillsynsmail/A 63949-2019.docx")</f>
        <v/>
      </c>
    </row>
    <row r="250" ht="15" customHeight="1">
      <c r="A250" t="inlineStr">
        <is>
          <t>A 8898-2020</t>
        </is>
      </c>
      <c r="B250" s="1" t="n">
        <v>43878</v>
      </c>
      <c r="C250" s="1" t="n">
        <v>45177</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c r="T250">
        <f>HYPERLINK("https://klasma.github.io/Logging_MONSTERAS/kartor/A 8898-2020.png")</f>
        <v/>
      </c>
      <c r="V250">
        <f>HYPERLINK("https://klasma.github.io/Logging_MONSTERAS/klagomål/A 8898-2020.docx")</f>
        <v/>
      </c>
      <c r="W250">
        <f>HYPERLINK("https://klasma.github.io/Logging_MONSTERAS/klagomålsmail/A 8898-2020.docx")</f>
        <v/>
      </c>
      <c r="X250">
        <f>HYPERLINK("https://klasma.github.io/Logging_MONSTERAS/tillsyn/A 8898-2020.docx")</f>
        <v/>
      </c>
      <c r="Y250">
        <f>HYPERLINK("https://klasma.github.io/Logging_MONSTERAS/tillsynsmail/A 8898-2020.docx")</f>
        <v/>
      </c>
    </row>
    <row r="251" ht="15" customHeight="1">
      <c r="A251" t="inlineStr">
        <is>
          <t>A 12722-2020</t>
        </is>
      </c>
      <c r="B251" s="1" t="n">
        <v>43899</v>
      </c>
      <c r="C251" s="1" t="n">
        <v>45177</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c r="T251">
        <f>HYPERLINK("https://klasma.github.io/Logging_EMMABODA/kartor/A 12722-2020.png")</f>
        <v/>
      </c>
      <c r="V251">
        <f>HYPERLINK("https://klasma.github.io/Logging_EMMABODA/klagomål/A 12722-2020.docx")</f>
        <v/>
      </c>
      <c r="W251">
        <f>HYPERLINK("https://klasma.github.io/Logging_EMMABODA/klagomålsmail/A 12722-2020.docx")</f>
        <v/>
      </c>
      <c r="X251">
        <f>HYPERLINK("https://klasma.github.io/Logging_EMMABODA/tillsyn/A 12722-2020.docx")</f>
        <v/>
      </c>
      <c r="Y251">
        <f>HYPERLINK("https://klasma.github.io/Logging_EMMABODA/tillsynsmail/A 12722-2020.docx")</f>
        <v/>
      </c>
    </row>
    <row r="252" ht="15" customHeight="1">
      <c r="A252" t="inlineStr">
        <is>
          <t>A 33362-2020</t>
        </is>
      </c>
      <c r="B252" s="1" t="n">
        <v>44021</v>
      </c>
      <c r="C252" s="1" t="n">
        <v>45177</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c r="T252">
        <f>HYPERLINK("https://klasma.github.io/Logging_MONSTERAS/kartor/A 33362-2020.png")</f>
        <v/>
      </c>
      <c r="V252">
        <f>HYPERLINK("https://klasma.github.io/Logging_MONSTERAS/klagomål/A 33362-2020.docx")</f>
        <v/>
      </c>
      <c r="W252">
        <f>HYPERLINK("https://klasma.github.io/Logging_MONSTERAS/klagomålsmail/A 33362-2020.docx")</f>
        <v/>
      </c>
      <c r="X252">
        <f>HYPERLINK("https://klasma.github.io/Logging_MONSTERAS/tillsyn/A 33362-2020.docx")</f>
        <v/>
      </c>
      <c r="Y252">
        <f>HYPERLINK("https://klasma.github.io/Logging_MONSTERAS/tillsynsmail/A 33362-2020.docx")</f>
        <v/>
      </c>
    </row>
    <row r="253" ht="15" customHeight="1">
      <c r="A253" t="inlineStr">
        <is>
          <t>A 38434-2020</t>
        </is>
      </c>
      <c r="B253" s="1" t="n">
        <v>44060</v>
      </c>
      <c r="C253" s="1" t="n">
        <v>45177</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c r="T253">
        <f>HYPERLINK("https://klasma.github.io/Logging_HULTSFRED/kartor/A 38434-2020.png")</f>
        <v/>
      </c>
      <c r="V253">
        <f>HYPERLINK("https://klasma.github.io/Logging_HULTSFRED/klagomål/A 38434-2020.docx")</f>
        <v/>
      </c>
      <c r="W253">
        <f>HYPERLINK("https://klasma.github.io/Logging_HULTSFRED/klagomålsmail/A 38434-2020.docx")</f>
        <v/>
      </c>
      <c r="X253">
        <f>HYPERLINK("https://klasma.github.io/Logging_HULTSFRED/tillsyn/A 38434-2020.docx")</f>
        <v/>
      </c>
      <c r="Y253">
        <f>HYPERLINK("https://klasma.github.io/Logging_HULTSFRED/tillsynsmail/A 38434-2020.docx")</f>
        <v/>
      </c>
    </row>
    <row r="254" ht="15" customHeight="1">
      <c r="A254" t="inlineStr">
        <is>
          <t>A 43921-2020</t>
        </is>
      </c>
      <c r="B254" s="1" t="n">
        <v>44083</v>
      </c>
      <c r="C254" s="1" t="n">
        <v>45177</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c r="T254">
        <f>HYPERLINK("https://klasma.github.io/Logging_HULTSFRED/kartor/A 43921-2020.png")</f>
        <v/>
      </c>
      <c r="V254">
        <f>HYPERLINK("https://klasma.github.io/Logging_HULTSFRED/klagomål/A 43921-2020.docx")</f>
        <v/>
      </c>
      <c r="W254">
        <f>HYPERLINK("https://klasma.github.io/Logging_HULTSFRED/klagomålsmail/A 43921-2020.docx")</f>
        <v/>
      </c>
      <c r="X254">
        <f>HYPERLINK("https://klasma.github.io/Logging_HULTSFRED/tillsyn/A 43921-2020.docx")</f>
        <v/>
      </c>
      <c r="Y254">
        <f>HYPERLINK("https://klasma.github.io/Logging_HULTSFRED/tillsynsmail/A 43921-2020.docx")</f>
        <v/>
      </c>
    </row>
    <row r="255" ht="15" customHeight="1">
      <c r="A255" t="inlineStr">
        <is>
          <t>A 47493-2020</t>
        </is>
      </c>
      <c r="B255" s="1" t="n">
        <v>44098</v>
      </c>
      <c r="C255" s="1" t="n">
        <v>45177</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c r="T255">
        <f>HYPERLINK("https://klasma.github.io/Logging_HULTSFRED/kartor/A 47493-2020.png")</f>
        <v/>
      </c>
      <c r="U255">
        <f>HYPERLINK("https://klasma.github.io/Logging_HULTSFRED/knärot/A 47493-2020.png")</f>
        <v/>
      </c>
      <c r="V255">
        <f>HYPERLINK("https://klasma.github.io/Logging_HULTSFRED/klagomål/A 47493-2020.docx")</f>
        <v/>
      </c>
      <c r="W255">
        <f>HYPERLINK("https://klasma.github.io/Logging_HULTSFRED/klagomålsmail/A 47493-2020.docx")</f>
        <v/>
      </c>
      <c r="X255">
        <f>HYPERLINK("https://klasma.github.io/Logging_HULTSFRED/tillsyn/A 47493-2020.docx")</f>
        <v/>
      </c>
      <c r="Y255">
        <f>HYPERLINK("https://klasma.github.io/Logging_HULTSFRED/tillsynsmail/A 47493-2020.docx")</f>
        <v/>
      </c>
    </row>
    <row r="256" ht="15" customHeight="1">
      <c r="A256" t="inlineStr">
        <is>
          <t>A 51270-2020</t>
        </is>
      </c>
      <c r="B256" s="1" t="n">
        <v>44112</v>
      </c>
      <c r="C256" s="1" t="n">
        <v>45177</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c r="T256">
        <f>HYPERLINK("https://klasma.github.io/Logging_NYBRO/kartor/A 51270-2020.png")</f>
        <v/>
      </c>
      <c r="U256">
        <f>HYPERLINK("https://klasma.github.io/Logging_NYBRO/knärot/A 51270-2020.png")</f>
        <v/>
      </c>
      <c r="V256">
        <f>HYPERLINK("https://klasma.github.io/Logging_NYBRO/klagomål/A 51270-2020.docx")</f>
        <v/>
      </c>
      <c r="W256">
        <f>HYPERLINK("https://klasma.github.io/Logging_NYBRO/klagomålsmail/A 51270-2020.docx")</f>
        <v/>
      </c>
      <c r="X256">
        <f>HYPERLINK("https://klasma.github.io/Logging_NYBRO/tillsyn/A 51270-2020.docx")</f>
        <v/>
      </c>
      <c r="Y256">
        <f>HYPERLINK("https://klasma.github.io/Logging_NYBRO/tillsynsmail/A 51270-2020.docx")</f>
        <v/>
      </c>
    </row>
    <row r="257" ht="15" customHeight="1">
      <c r="A257" t="inlineStr">
        <is>
          <t>A 53115-2020</t>
        </is>
      </c>
      <c r="B257" s="1" t="n">
        <v>44120</v>
      </c>
      <c r="C257" s="1" t="n">
        <v>45177</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c r="T257">
        <f>HYPERLINK("https://klasma.github.io/Logging_NYBRO/kartor/A 53115-2020.png")</f>
        <v/>
      </c>
      <c r="V257">
        <f>HYPERLINK("https://klasma.github.io/Logging_NYBRO/klagomål/A 53115-2020.docx")</f>
        <v/>
      </c>
      <c r="W257">
        <f>HYPERLINK("https://klasma.github.io/Logging_NYBRO/klagomålsmail/A 53115-2020.docx")</f>
        <v/>
      </c>
      <c r="X257">
        <f>HYPERLINK("https://klasma.github.io/Logging_NYBRO/tillsyn/A 53115-2020.docx")</f>
        <v/>
      </c>
      <c r="Y257">
        <f>HYPERLINK("https://klasma.github.io/Logging_NYBRO/tillsynsmail/A 53115-2020.docx")</f>
        <v/>
      </c>
    </row>
    <row r="258" ht="15" customHeight="1">
      <c r="A258" t="inlineStr">
        <is>
          <t>A 58410-2020</t>
        </is>
      </c>
      <c r="B258" s="1" t="n">
        <v>44145</v>
      </c>
      <c r="C258" s="1" t="n">
        <v>45177</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c r="T258">
        <f>HYPERLINK("https://klasma.github.io/Logging_NYBRO/kartor/A 58410-2020.png")</f>
        <v/>
      </c>
      <c r="V258">
        <f>HYPERLINK("https://klasma.github.io/Logging_NYBRO/klagomål/A 58410-2020.docx")</f>
        <v/>
      </c>
      <c r="W258">
        <f>HYPERLINK("https://klasma.github.io/Logging_NYBRO/klagomålsmail/A 58410-2020.docx")</f>
        <v/>
      </c>
      <c r="X258">
        <f>HYPERLINK("https://klasma.github.io/Logging_NYBRO/tillsyn/A 58410-2020.docx")</f>
        <v/>
      </c>
      <c r="Y258">
        <f>HYPERLINK("https://klasma.github.io/Logging_NYBRO/tillsynsmail/A 58410-2020.docx")</f>
        <v/>
      </c>
    </row>
    <row r="259" ht="15" customHeight="1">
      <c r="A259" t="inlineStr">
        <is>
          <t>A 62745-2020</t>
        </is>
      </c>
      <c r="B259" s="1" t="n">
        <v>44161</v>
      </c>
      <c r="C259" s="1" t="n">
        <v>45177</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c r="T259">
        <f>HYPERLINK("https://klasma.github.io/Logging_OSKARSHAMN/kartor/A 62745-2020.png")</f>
        <v/>
      </c>
      <c r="V259">
        <f>HYPERLINK("https://klasma.github.io/Logging_OSKARSHAMN/klagomål/A 62745-2020.docx")</f>
        <v/>
      </c>
      <c r="W259">
        <f>HYPERLINK("https://klasma.github.io/Logging_OSKARSHAMN/klagomålsmail/A 62745-2020.docx")</f>
        <v/>
      </c>
      <c r="X259">
        <f>HYPERLINK("https://klasma.github.io/Logging_OSKARSHAMN/tillsyn/A 62745-2020.docx")</f>
        <v/>
      </c>
      <c r="Y259">
        <f>HYPERLINK("https://klasma.github.io/Logging_OSKARSHAMN/tillsynsmail/A 62745-2020.docx")</f>
        <v/>
      </c>
    </row>
    <row r="260" ht="15" customHeight="1">
      <c r="A260" t="inlineStr">
        <is>
          <t>A 1955-2021</t>
        </is>
      </c>
      <c r="B260" s="1" t="n">
        <v>44210</v>
      </c>
      <c r="C260" s="1" t="n">
        <v>45177</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c r="T260">
        <f>HYPERLINK("https://klasma.github.io/Logging_VASTERVIK/kartor/A 1955-2021.png")</f>
        <v/>
      </c>
      <c r="V260">
        <f>HYPERLINK("https://klasma.github.io/Logging_VASTERVIK/klagomål/A 1955-2021.docx")</f>
        <v/>
      </c>
      <c r="W260">
        <f>HYPERLINK("https://klasma.github.io/Logging_VASTERVIK/klagomålsmail/A 1955-2021.docx")</f>
        <v/>
      </c>
      <c r="X260">
        <f>HYPERLINK("https://klasma.github.io/Logging_VASTERVIK/tillsyn/A 1955-2021.docx")</f>
        <v/>
      </c>
      <c r="Y260">
        <f>HYPERLINK("https://klasma.github.io/Logging_VASTERVIK/tillsynsmail/A 1955-2021.docx")</f>
        <v/>
      </c>
    </row>
    <row r="261" ht="15" customHeight="1">
      <c r="A261" t="inlineStr">
        <is>
          <t>A 3238-2021</t>
        </is>
      </c>
      <c r="B261" s="1" t="n">
        <v>44215</v>
      </c>
      <c r="C261" s="1" t="n">
        <v>45177</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c r="T261">
        <f>HYPERLINK("https://klasma.github.io/Logging_MONSTERAS/kartor/A 3238-2021.png")</f>
        <v/>
      </c>
      <c r="V261">
        <f>HYPERLINK("https://klasma.github.io/Logging_MONSTERAS/klagomål/A 3238-2021.docx")</f>
        <v/>
      </c>
      <c r="W261">
        <f>HYPERLINK("https://klasma.github.io/Logging_MONSTERAS/klagomålsmail/A 3238-2021.docx")</f>
        <v/>
      </c>
      <c r="X261">
        <f>HYPERLINK("https://klasma.github.io/Logging_MONSTERAS/tillsyn/A 3238-2021.docx")</f>
        <v/>
      </c>
      <c r="Y261">
        <f>HYPERLINK("https://klasma.github.io/Logging_MONSTERAS/tillsynsmail/A 3238-2021.docx")</f>
        <v/>
      </c>
    </row>
    <row r="262" ht="15" customHeight="1">
      <c r="A262" t="inlineStr">
        <is>
          <t>A 2921-2021</t>
        </is>
      </c>
      <c r="B262" s="1" t="n">
        <v>44216</v>
      </c>
      <c r="C262" s="1" t="n">
        <v>45177</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c r="T262">
        <f>HYPERLINK("https://klasma.github.io/Logging_TORSAS/kartor/A 2921-2021.png")</f>
        <v/>
      </c>
      <c r="V262">
        <f>HYPERLINK("https://klasma.github.io/Logging_TORSAS/klagomål/A 2921-2021.docx")</f>
        <v/>
      </c>
      <c r="W262">
        <f>HYPERLINK("https://klasma.github.io/Logging_TORSAS/klagomålsmail/A 2921-2021.docx")</f>
        <v/>
      </c>
      <c r="X262">
        <f>HYPERLINK("https://klasma.github.io/Logging_TORSAS/tillsyn/A 2921-2021.docx")</f>
        <v/>
      </c>
      <c r="Y262">
        <f>HYPERLINK("https://klasma.github.io/Logging_TORSAS/tillsynsmail/A 2921-2021.docx")</f>
        <v/>
      </c>
    </row>
    <row r="263" ht="15" customHeight="1">
      <c r="A263" t="inlineStr">
        <is>
          <t>A 3975-2021</t>
        </is>
      </c>
      <c r="B263" s="1" t="n">
        <v>44222</v>
      </c>
      <c r="C263" s="1" t="n">
        <v>45177</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c r="T263">
        <f>HYPERLINK("https://klasma.github.io/Logging_MORBYLANGA/kartor/A 3975-2021.png")</f>
        <v/>
      </c>
      <c r="V263">
        <f>HYPERLINK("https://klasma.github.io/Logging_MORBYLANGA/klagomål/A 3975-2021.docx")</f>
        <v/>
      </c>
      <c r="W263">
        <f>HYPERLINK("https://klasma.github.io/Logging_MORBYLANGA/klagomålsmail/A 3975-2021.docx")</f>
        <v/>
      </c>
      <c r="X263">
        <f>HYPERLINK("https://klasma.github.io/Logging_MORBYLANGA/tillsyn/A 3975-2021.docx")</f>
        <v/>
      </c>
      <c r="Y263">
        <f>HYPERLINK("https://klasma.github.io/Logging_MORBYLANGA/tillsynsmail/A 3975-2021.docx")</f>
        <v/>
      </c>
    </row>
    <row r="264" ht="15" customHeight="1">
      <c r="A264" t="inlineStr">
        <is>
          <t>A 6384-2021</t>
        </is>
      </c>
      <c r="B264" s="1" t="n">
        <v>44235</v>
      </c>
      <c r="C264" s="1" t="n">
        <v>45177</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c r="T264">
        <f>HYPERLINK("https://klasma.github.io/Logging_HULTSFRED/kartor/A 6384-2021.png")</f>
        <v/>
      </c>
      <c r="V264">
        <f>HYPERLINK("https://klasma.github.io/Logging_HULTSFRED/klagomål/A 6384-2021.docx")</f>
        <v/>
      </c>
      <c r="W264">
        <f>HYPERLINK("https://klasma.github.io/Logging_HULTSFRED/klagomålsmail/A 6384-2021.docx")</f>
        <v/>
      </c>
      <c r="X264">
        <f>HYPERLINK("https://klasma.github.io/Logging_HULTSFRED/tillsyn/A 6384-2021.docx")</f>
        <v/>
      </c>
      <c r="Y264">
        <f>HYPERLINK("https://klasma.github.io/Logging_HULTSFRED/tillsynsmail/A 6384-2021.docx")</f>
        <v/>
      </c>
    </row>
    <row r="265" ht="15" customHeight="1">
      <c r="A265" t="inlineStr">
        <is>
          <t>A 6396-2021</t>
        </is>
      </c>
      <c r="B265" s="1" t="n">
        <v>44235</v>
      </c>
      <c r="C265" s="1" t="n">
        <v>45177</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c r="T265">
        <f>HYPERLINK("https://klasma.github.io/Logging_HULTSFRED/kartor/A 6396-2021.png")</f>
        <v/>
      </c>
      <c r="V265">
        <f>HYPERLINK("https://klasma.github.io/Logging_HULTSFRED/klagomål/A 6396-2021.docx")</f>
        <v/>
      </c>
      <c r="W265">
        <f>HYPERLINK("https://klasma.github.io/Logging_HULTSFRED/klagomålsmail/A 6396-2021.docx")</f>
        <v/>
      </c>
      <c r="X265">
        <f>HYPERLINK("https://klasma.github.io/Logging_HULTSFRED/tillsyn/A 6396-2021.docx")</f>
        <v/>
      </c>
      <c r="Y265">
        <f>HYPERLINK("https://klasma.github.io/Logging_HULTSFRED/tillsynsmail/A 6396-2021.docx")</f>
        <v/>
      </c>
    </row>
    <row r="266" ht="15" customHeight="1">
      <c r="A266" t="inlineStr">
        <is>
          <t>A 12093-2021</t>
        </is>
      </c>
      <c r="B266" s="1" t="n">
        <v>44266</v>
      </c>
      <c r="C266" s="1" t="n">
        <v>45177</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c r="T266">
        <f>HYPERLINK("https://klasma.github.io/Logging_NYBRO/kartor/A 12093-2021.png")</f>
        <v/>
      </c>
      <c r="V266">
        <f>HYPERLINK("https://klasma.github.io/Logging_NYBRO/klagomål/A 12093-2021.docx")</f>
        <v/>
      </c>
      <c r="W266">
        <f>HYPERLINK("https://klasma.github.io/Logging_NYBRO/klagomålsmail/A 12093-2021.docx")</f>
        <v/>
      </c>
      <c r="X266">
        <f>HYPERLINK("https://klasma.github.io/Logging_NYBRO/tillsyn/A 12093-2021.docx")</f>
        <v/>
      </c>
      <c r="Y266">
        <f>HYPERLINK("https://klasma.github.io/Logging_NYBRO/tillsynsmail/A 12093-2021.docx")</f>
        <v/>
      </c>
    </row>
    <row r="267" ht="15" customHeight="1">
      <c r="A267" t="inlineStr">
        <is>
          <t>A 14246-2021</t>
        </is>
      </c>
      <c r="B267" s="1" t="n">
        <v>44278</v>
      </c>
      <c r="C267" s="1" t="n">
        <v>45177</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c r="T267">
        <f>HYPERLINK("https://klasma.github.io/Logging_HULTSFRED/kartor/A 14246-2021.png")</f>
        <v/>
      </c>
      <c r="V267">
        <f>HYPERLINK("https://klasma.github.io/Logging_HULTSFRED/klagomål/A 14246-2021.docx")</f>
        <v/>
      </c>
      <c r="W267">
        <f>HYPERLINK("https://klasma.github.io/Logging_HULTSFRED/klagomålsmail/A 14246-2021.docx")</f>
        <v/>
      </c>
      <c r="X267">
        <f>HYPERLINK("https://klasma.github.io/Logging_HULTSFRED/tillsyn/A 14246-2021.docx")</f>
        <v/>
      </c>
      <c r="Y267">
        <f>HYPERLINK("https://klasma.github.io/Logging_HULTSFRED/tillsynsmail/A 14246-2021.docx")</f>
        <v/>
      </c>
    </row>
    <row r="268" ht="15" customHeight="1">
      <c r="A268" t="inlineStr">
        <is>
          <t>A 14626-2021</t>
        </is>
      </c>
      <c r="B268" s="1" t="n">
        <v>44280</v>
      </c>
      <c r="C268" s="1" t="n">
        <v>45177</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c r="T268">
        <f>HYPERLINK("https://klasma.github.io/Logging_HULTSFRED/kartor/A 14626-2021.png")</f>
        <v/>
      </c>
      <c r="V268">
        <f>HYPERLINK("https://klasma.github.io/Logging_HULTSFRED/klagomål/A 14626-2021.docx")</f>
        <v/>
      </c>
      <c r="W268">
        <f>HYPERLINK("https://klasma.github.io/Logging_HULTSFRED/klagomålsmail/A 14626-2021.docx")</f>
        <v/>
      </c>
      <c r="X268">
        <f>HYPERLINK("https://klasma.github.io/Logging_HULTSFRED/tillsyn/A 14626-2021.docx")</f>
        <v/>
      </c>
      <c r="Y268">
        <f>HYPERLINK("https://klasma.github.io/Logging_HULTSFRED/tillsynsmail/A 14626-2021.docx")</f>
        <v/>
      </c>
    </row>
    <row r="269" ht="15" customHeight="1">
      <c r="A269" t="inlineStr">
        <is>
          <t>A 21665-2021</t>
        </is>
      </c>
      <c r="B269" s="1" t="n">
        <v>44322</v>
      </c>
      <c r="C269" s="1" t="n">
        <v>45177</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c r="T269">
        <f>HYPERLINK("https://klasma.github.io/Logging_VASTERVIK/kartor/A 21665-2021.png")</f>
        <v/>
      </c>
      <c r="V269">
        <f>HYPERLINK("https://klasma.github.io/Logging_VASTERVIK/klagomål/A 21665-2021.docx")</f>
        <v/>
      </c>
      <c r="W269">
        <f>HYPERLINK("https://klasma.github.io/Logging_VASTERVIK/klagomålsmail/A 21665-2021.docx")</f>
        <v/>
      </c>
      <c r="X269">
        <f>HYPERLINK("https://klasma.github.io/Logging_VASTERVIK/tillsyn/A 21665-2021.docx")</f>
        <v/>
      </c>
      <c r="Y269">
        <f>HYPERLINK("https://klasma.github.io/Logging_VASTERVIK/tillsynsmail/A 21665-2021.docx")</f>
        <v/>
      </c>
    </row>
    <row r="270" ht="15" customHeight="1">
      <c r="A270" t="inlineStr">
        <is>
          <t>A 24774-2021</t>
        </is>
      </c>
      <c r="B270" s="1" t="n">
        <v>44340</v>
      </c>
      <c r="C270" s="1" t="n">
        <v>45177</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c r="T270">
        <f>HYPERLINK("https://klasma.github.io/Logging_OSKARSHAMN/kartor/A 24774-2021.png")</f>
        <v/>
      </c>
      <c r="V270">
        <f>HYPERLINK("https://klasma.github.io/Logging_OSKARSHAMN/klagomål/A 24774-2021.docx")</f>
        <v/>
      </c>
      <c r="W270">
        <f>HYPERLINK("https://klasma.github.io/Logging_OSKARSHAMN/klagomålsmail/A 24774-2021.docx")</f>
        <v/>
      </c>
      <c r="X270">
        <f>HYPERLINK("https://klasma.github.io/Logging_OSKARSHAMN/tillsyn/A 24774-2021.docx")</f>
        <v/>
      </c>
      <c r="Y270">
        <f>HYPERLINK("https://klasma.github.io/Logging_OSKARSHAMN/tillsynsmail/A 24774-2021.docx")</f>
        <v/>
      </c>
    </row>
    <row r="271" ht="15" customHeight="1">
      <c r="A271" t="inlineStr">
        <is>
          <t>A 26367-2021</t>
        </is>
      </c>
      <c r="B271" s="1" t="n">
        <v>44347</v>
      </c>
      <c r="C271" s="1" t="n">
        <v>45177</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c r="T271">
        <f>HYPERLINK("https://klasma.github.io/Logging_NYBRO/kartor/A 26367-2021.png")</f>
        <v/>
      </c>
      <c r="V271">
        <f>HYPERLINK("https://klasma.github.io/Logging_NYBRO/klagomål/A 26367-2021.docx")</f>
        <v/>
      </c>
      <c r="W271">
        <f>HYPERLINK("https://klasma.github.io/Logging_NYBRO/klagomålsmail/A 26367-2021.docx")</f>
        <v/>
      </c>
      <c r="X271">
        <f>HYPERLINK("https://klasma.github.io/Logging_NYBRO/tillsyn/A 26367-2021.docx")</f>
        <v/>
      </c>
      <c r="Y271">
        <f>HYPERLINK("https://klasma.github.io/Logging_NYBRO/tillsynsmail/A 26367-2021.docx")</f>
        <v/>
      </c>
    </row>
    <row r="272" ht="15" customHeight="1">
      <c r="A272" t="inlineStr">
        <is>
          <t>A 38695-2021</t>
        </is>
      </c>
      <c r="B272" s="1" t="n">
        <v>44410</v>
      </c>
      <c r="C272" s="1" t="n">
        <v>45177</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c r="T272">
        <f>HYPERLINK("https://klasma.github.io/Logging_TORSAS/kartor/A 38695-2021.png")</f>
        <v/>
      </c>
      <c r="V272">
        <f>HYPERLINK("https://klasma.github.io/Logging_TORSAS/klagomål/A 38695-2021.docx")</f>
        <v/>
      </c>
      <c r="W272">
        <f>HYPERLINK("https://klasma.github.io/Logging_TORSAS/klagomålsmail/A 38695-2021.docx")</f>
        <v/>
      </c>
      <c r="X272">
        <f>HYPERLINK("https://klasma.github.io/Logging_TORSAS/tillsyn/A 38695-2021.docx")</f>
        <v/>
      </c>
      <c r="Y272">
        <f>HYPERLINK("https://klasma.github.io/Logging_TORSAS/tillsynsmail/A 38695-2021.docx")</f>
        <v/>
      </c>
    </row>
    <row r="273" ht="15" customHeight="1">
      <c r="A273" t="inlineStr">
        <is>
          <t>A 41398-2021</t>
        </is>
      </c>
      <c r="B273" s="1" t="n">
        <v>44424</v>
      </c>
      <c r="C273" s="1" t="n">
        <v>45177</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c r="T273">
        <f>HYPERLINK("https://klasma.github.io/Logging_VIMMERBY/kartor/A 41398-2021.png")</f>
        <v/>
      </c>
      <c r="V273">
        <f>HYPERLINK("https://klasma.github.io/Logging_VIMMERBY/klagomål/A 41398-2021.docx")</f>
        <v/>
      </c>
      <c r="W273">
        <f>HYPERLINK("https://klasma.github.io/Logging_VIMMERBY/klagomålsmail/A 41398-2021.docx")</f>
        <v/>
      </c>
      <c r="X273">
        <f>HYPERLINK("https://klasma.github.io/Logging_VIMMERBY/tillsyn/A 41398-2021.docx")</f>
        <v/>
      </c>
      <c r="Y273">
        <f>HYPERLINK("https://klasma.github.io/Logging_VIMMERBY/tillsynsmail/A 41398-2021.docx")</f>
        <v/>
      </c>
    </row>
    <row r="274" ht="15" customHeight="1">
      <c r="A274" t="inlineStr">
        <is>
          <t>A 44667-2021</t>
        </is>
      </c>
      <c r="B274" s="1" t="n">
        <v>44438</v>
      </c>
      <c r="C274" s="1" t="n">
        <v>45177</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c r="T274">
        <f>HYPERLINK("https://klasma.github.io/Logging_VASTERVIK/kartor/A 44667-2021.png")</f>
        <v/>
      </c>
      <c r="V274">
        <f>HYPERLINK("https://klasma.github.io/Logging_VASTERVIK/klagomål/A 44667-2021.docx")</f>
        <v/>
      </c>
      <c r="W274">
        <f>HYPERLINK("https://klasma.github.io/Logging_VASTERVIK/klagomålsmail/A 44667-2021.docx")</f>
        <v/>
      </c>
      <c r="X274">
        <f>HYPERLINK("https://klasma.github.io/Logging_VASTERVIK/tillsyn/A 44667-2021.docx")</f>
        <v/>
      </c>
      <c r="Y274">
        <f>HYPERLINK("https://klasma.github.io/Logging_VASTERVIK/tillsynsmail/A 44667-2021.docx")</f>
        <v/>
      </c>
    </row>
    <row r="275" ht="15" customHeight="1">
      <c r="A275" t="inlineStr">
        <is>
          <t>A 51833-2021</t>
        </is>
      </c>
      <c r="B275" s="1" t="n">
        <v>44462</v>
      </c>
      <c r="C275" s="1" t="n">
        <v>45177</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c r="T275">
        <f>HYPERLINK("https://klasma.github.io/Logging_VASTERVIK/kartor/A 51833-2021.png")</f>
        <v/>
      </c>
      <c r="V275">
        <f>HYPERLINK("https://klasma.github.io/Logging_VASTERVIK/klagomål/A 51833-2021.docx")</f>
        <v/>
      </c>
      <c r="W275">
        <f>HYPERLINK("https://klasma.github.io/Logging_VASTERVIK/klagomålsmail/A 51833-2021.docx")</f>
        <v/>
      </c>
      <c r="X275">
        <f>HYPERLINK("https://klasma.github.io/Logging_VASTERVIK/tillsyn/A 51833-2021.docx")</f>
        <v/>
      </c>
      <c r="Y275">
        <f>HYPERLINK("https://klasma.github.io/Logging_VASTERVIK/tillsynsmail/A 51833-2021.docx")</f>
        <v/>
      </c>
    </row>
    <row r="276" ht="15" customHeight="1">
      <c r="A276" t="inlineStr">
        <is>
          <t>A 53769-2021</t>
        </is>
      </c>
      <c r="B276" s="1" t="n">
        <v>44467</v>
      </c>
      <c r="C276" s="1" t="n">
        <v>45177</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c r="T276">
        <f>HYPERLINK("https://klasma.github.io/Logging_VASTERVIK/kartor/A 53769-2021.png")</f>
        <v/>
      </c>
      <c r="V276">
        <f>HYPERLINK("https://klasma.github.io/Logging_VASTERVIK/klagomål/A 53769-2021.docx")</f>
        <v/>
      </c>
      <c r="W276">
        <f>HYPERLINK("https://klasma.github.io/Logging_VASTERVIK/klagomålsmail/A 53769-2021.docx")</f>
        <v/>
      </c>
      <c r="X276">
        <f>HYPERLINK("https://klasma.github.io/Logging_VASTERVIK/tillsyn/A 53769-2021.docx")</f>
        <v/>
      </c>
      <c r="Y276">
        <f>HYPERLINK("https://klasma.github.io/Logging_VASTERVIK/tillsynsmail/A 53769-2021.docx")</f>
        <v/>
      </c>
    </row>
    <row r="277" ht="15" customHeight="1">
      <c r="A277" t="inlineStr">
        <is>
          <t>A 52906-2021</t>
        </is>
      </c>
      <c r="B277" s="1" t="n">
        <v>44467</v>
      </c>
      <c r="C277" s="1" t="n">
        <v>45177</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c r="T277">
        <f>HYPERLINK("https://klasma.github.io/Logging_MORBYLANGA/kartor/A 52906-2021.png")</f>
        <v/>
      </c>
      <c r="V277">
        <f>HYPERLINK("https://klasma.github.io/Logging_MORBYLANGA/klagomål/A 52906-2021.docx")</f>
        <v/>
      </c>
      <c r="W277">
        <f>HYPERLINK("https://klasma.github.io/Logging_MORBYLANGA/klagomålsmail/A 52906-2021.docx")</f>
        <v/>
      </c>
      <c r="X277">
        <f>HYPERLINK("https://klasma.github.io/Logging_MORBYLANGA/tillsyn/A 52906-2021.docx")</f>
        <v/>
      </c>
      <c r="Y277">
        <f>HYPERLINK("https://klasma.github.io/Logging_MORBYLANGA/tillsynsmail/A 52906-2021.docx")</f>
        <v/>
      </c>
    </row>
    <row r="278" ht="15" customHeight="1">
      <c r="A278" t="inlineStr">
        <is>
          <t>A 53295-2021</t>
        </is>
      </c>
      <c r="B278" s="1" t="n">
        <v>44468</v>
      </c>
      <c r="C278" s="1" t="n">
        <v>45177</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c r="T278">
        <f>HYPERLINK("https://klasma.github.io/Logging_HULTSFRED/kartor/A 53295-2021.png")</f>
        <v/>
      </c>
      <c r="V278">
        <f>HYPERLINK("https://klasma.github.io/Logging_HULTSFRED/klagomål/A 53295-2021.docx")</f>
        <v/>
      </c>
      <c r="W278">
        <f>HYPERLINK("https://klasma.github.io/Logging_HULTSFRED/klagomålsmail/A 53295-2021.docx")</f>
        <v/>
      </c>
      <c r="X278">
        <f>HYPERLINK("https://klasma.github.io/Logging_HULTSFRED/tillsyn/A 53295-2021.docx")</f>
        <v/>
      </c>
      <c r="Y278">
        <f>HYPERLINK("https://klasma.github.io/Logging_HULTSFRED/tillsynsmail/A 53295-2021.docx")</f>
        <v/>
      </c>
    </row>
    <row r="279" ht="15" customHeight="1">
      <c r="A279" t="inlineStr">
        <is>
          <t>A 56616-2021</t>
        </is>
      </c>
      <c r="B279" s="1" t="n">
        <v>44480</v>
      </c>
      <c r="C279" s="1" t="n">
        <v>45177</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c r="T279">
        <f>HYPERLINK("https://klasma.github.io/Logging_VASTERVIK/kartor/A 56616-2021.png")</f>
        <v/>
      </c>
      <c r="V279">
        <f>HYPERLINK("https://klasma.github.io/Logging_VASTERVIK/klagomål/A 56616-2021.docx")</f>
        <v/>
      </c>
      <c r="W279">
        <f>HYPERLINK("https://klasma.github.io/Logging_VASTERVIK/klagomålsmail/A 56616-2021.docx")</f>
        <v/>
      </c>
      <c r="X279">
        <f>HYPERLINK("https://klasma.github.io/Logging_VASTERVIK/tillsyn/A 56616-2021.docx")</f>
        <v/>
      </c>
      <c r="Y279">
        <f>HYPERLINK("https://klasma.github.io/Logging_VASTERVIK/tillsynsmail/A 56616-2021.docx")</f>
        <v/>
      </c>
    </row>
    <row r="280" ht="15" customHeight="1">
      <c r="A280" t="inlineStr">
        <is>
          <t>A 59940-2021</t>
        </is>
      </c>
      <c r="B280" s="1" t="n">
        <v>44494</v>
      </c>
      <c r="C280" s="1" t="n">
        <v>45177</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c r="T280">
        <f>HYPERLINK("https://klasma.github.io/Logging_VASTERVIK/kartor/A 59940-2021.png")</f>
        <v/>
      </c>
      <c r="U280">
        <f>HYPERLINK("https://klasma.github.io/Logging_VASTERVIK/knärot/A 59940-2021.png")</f>
        <v/>
      </c>
      <c r="V280">
        <f>HYPERLINK("https://klasma.github.io/Logging_VASTERVIK/klagomål/A 59940-2021.docx")</f>
        <v/>
      </c>
      <c r="W280">
        <f>HYPERLINK("https://klasma.github.io/Logging_VASTERVIK/klagomålsmail/A 59940-2021.docx")</f>
        <v/>
      </c>
      <c r="X280">
        <f>HYPERLINK("https://klasma.github.io/Logging_VASTERVIK/tillsyn/A 59940-2021.docx")</f>
        <v/>
      </c>
      <c r="Y280">
        <f>HYPERLINK("https://klasma.github.io/Logging_VASTERVIK/tillsynsmail/A 59940-2021.docx")</f>
        <v/>
      </c>
    </row>
    <row r="281" ht="15" customHeight="1">
      <c r="A281" t="inlineStr">
        <is>
          <t>A 65169-2021</t>
        </is>
      </c>
      <c r="B281" s="1" t="n">
        <v>44515</v>
      </c>
      <c r="C281" s="1" t="n">
        <v>45177</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c r="T281">
        <f>HYPERLINK("https://klasma.github.io/Logging_OSKARSHAMN/kartor/A 65169-2021.png")</f>
        <v/>
      </c>
      <c r="V281">
        <f>HYPERLINK("https://klasma.github.io/Logging_OSKARSHAMN/klagomål/A 65169-2021.docx")</f>
        <v/>
      </c>
      <c r="W281">
        <f>HYPERLINK("https://klasma.github.io/Logging_OSKARSHAMN/klagomålsmail/A 65169-2021.docx")</f>
        <v/>
      </c>
      <c r="X281">
        <f>HYPERLINK("https://klasma.github.io/Logging_OSKARSHAMN/tillsyn/A 65169-2021.docx")</f>
        <v/>
      </c>
      <c r="Y281">
        <f>HYPERLINK("https://klasma.github.io/Logging_OSKARSHAMN/tillsynsmail/A 65169-2021.docx")</f>
        <v/>
      </c>
    </row>
    <row r="282" ht="15" customHeight="1">
      <c r="A282" t="inlineStr">
        <is>
          <t>A 73602-2021</t>
        </is>
      </c>
      <c r="B282" s="1" t="n">
        <v>44552</v>
      </c>
      <c r="C282" s="1" t="n">
        <v>45177</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c r="T282">
        <f>HYPERLINK("https://klasma.github.io/Logging_OSKARSHAMN/kartor/A 73602-2021.png")</f>
        <v/>
      </c>
      <c r="V282">
        <f>HYPERLINK("https://klasma.github.io/Logging_OSKARSHAMN/klagomål/A 73602-2021.docx")</f>
        <v/>
      </c>
      <c r="W282">
        <f>HYPERLINK("https://klasma.github.io/Logging_OSKARSHAMN/klagomålsmail/A 73602-2021.docx")</f>
        <v/>
      </c>
      <c r="X282">
        <f>HYPERLINK("https://klasma.github.io/Logging_OSKARSHAMN/tillsyn/A 73602-2021.docx")</f>
        <v/>
      </c>
      <c r="Y282">
        <f>HYPERLINK("https://klasma.github.io/Logging_OSKARSHAMN/tillsynsmail/A 73602-2021.docx")</f>
        <v/>
      </c>
    </row>
    <row r="283" ht="15" customHeight="1">
      <c r="A283" t="inlineStr">
        <is>
          <t>A 74390-2021</t>
        </is>
      </c>
      <c r="B283" s="1" t="n">
        <v>44559</v>
      </c>
      <c r="C283" s="1" t="n">
        <v>45177</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c r="T283">
        <f>HYPERLINK("https://klasma.github.io/Logging_HULTSFRED/kartor/A 74390-2021.png")</f>
        <v/>
      </c>
      <c r="V283">
        <f>HYPERLINK("https://klasma.github.io/Logging_HULTSFRED/klagomål/A 74390-2021.docx")</f>
        <v/>
      </c>
      <c r="W283">
        <f>HYPERLINK("https://klasma.github.io/Logging_HULTSFRED/klagomålsmail/A 74390-2021.docx")</f>
        <v/>
      </c>
      <c r="X283">
        <f>HYPERLINK("https://klasma.github.io/Logging_HULTSFRED/tillsyn/A 74390-2021.docx")</f>
        <v/>
      </c>
      <c r="Y283">
        <f>HYPERLINK("https://klasma.github.io/Logging_HULTSFRED/tillsynsmail/A 74390-2021.docx")</f>
        <v/>
      </c>
    </row>
    <row r="284" ht="15" customHeight="1">
      <c r="A284" t="inlineStr">
        <is>
          <t>A 251-2022</t>
        </is>
      </c>
      <c r="B284" s="1" t="n">
        <v>44565</v>
      </c>
      <c r="C284" s="1" t="n">
        <v>45177</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c r="T284">
        <f>HYPERLINK("https://klasma.github.io/Logging_HULTSFRED/kartor/A 251-2022.png")</f>
        <v/>
      </c>
      <c r="V284">
        <f>HYPERLINK("https://klasma.github.io/Logging_HULTSFRED/klagomål/A 251-2022.docx")</f>
        <v/>
      </c>
      <c r="W284">
        <f>HYPERLINK("https://klasma.github.io/Logging_HULTSFRED/klagomålsmail/A 251-2022.docx")</f>
        <v/>
      </c>
      <c r="X284">
        <f>HYPERLINK("https://klasma.github.io/Logging_HULTSFRED/tillsyn/A 251-2022.docx")</f>
        <v/>
      </c>
      <c r="Y284">
        <f>HYPERLINK("https://klasma.github.io/Logging_HULTSFRED/tillsynsmail/A 251-2022.docx")</f>
        <v/>
      </c>
    </row>
    <row r="285" ht="15" customHeight="1">
      <c r="A285" t="inlineStr">
        <is>
          <t>A 942-2022</t>
        </is>
      </c>
      <c r="B285" s="1" t="n">
        <v>44568</v>
      </c>
      <c r="C285" s="1" t="n">
        <v>45177</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c r="T285">
        <f>HYPERLINK("https://klasma.github.io/Logging_TORSAS/kartor/A 942-2022.png")</f>
        <v/>
      </c>
      <c r="V285">
        <f>HYPERLINK("https://klasma.github.io/Logging_TORSAS/klagomål/A 942-2022.docx")</f>
        <v/>
      </c>
      <c r="W285">
        <f>HYPERLINK("https://klasma.github.io/Logging_TORSAS/klagomålsmail/A 942-2022.docx")</f>
        <v/>
      </c>
      <c r="X285">
        <f>HYPERLINK("https://klasma.github.io/Logging_TORSAS/tillsyn/A 942-2022.docx")</f>
        <v/>
      </c>
      <c r="Y285">
        <f>HYPERLINK("https://klasma.github.io/Logging_TORSAS/tillsynsmail/A 942-2022.docx")</f>
        <v/>
      </c>
    </row>
    <row r="286" ht="15" customHeight="1">
      <c r="A286" t="inlineStr">
        <is>
          <t>A 14927-2022</t>
        </is>
      </c>
      <c r="B286" s="1" t="n">
        <v>44657</v>
      </c>
      <c r="C286" s="1" t="n">
        <v>45177</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c r="T286">
        <f>HYPERLINK("https://klasma.github.io/Logging_VASTERVIK/kartor/A 14927-2022.png")</f>
        <v/>
      </c>
      <c r="V286">
        <f>HYPERLINK("https://klasma.github.io/Logging_VASTERVIK/klagomål/A 14927-2022.docx")</f>
        <v/>
      </c>
      <c r="W286">
        <f>HYPERLINK("https://klasma.github.io/Logging_VASTERVIK/klagomålsmail/A 14927-2022.docx")</f>
        <v/>
      </c>
      <c r="X286">
        <f>HYPERLINK("https://klasma.github.io/Logging_VASTERVIK/tillsyn/A 14927-2022.docx")</f>
        <v/>
      </c>
      <c r="Y286">
        <f>HYPERLINK("https://klasma.github.io/Logging_VASTERVIK/tillsynsmail/A 14927-2022.docx")</f>
        <v/>
      </c>
    </row>
    <row r="287" ht="15" customHeight="1">
      <c r="A287" t="inlineStr">
        <is>
          <t>A 25145-2022</t>
        </is>
      </c>
      <c r="B287" s="1" t="n">
        <v>44729</v>
      </c>
      <c r="C287" s="1" t="n">
        <v>45177</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c r="T287">
        <f>HYPERLINK("https://klasma.github.io/Logging_VASTERVIK/kartor/A 25145-2022.png")</f>
        <v/>
      </c>
      <c r="U287">
        <f>HYPERLINK("https://klasma.github.io/Logging_VASTERVIK/knärot/A 25145-2022.png")</f>
        <v/>
      </c>
      <c r="V287">
        <f>HYPERLINK("https://klasma.github.io/Logging_VASTERVIK/klagomål/A 25145-2022.docx")</f>
        <v/>
      </c>
      <c r="W287">
        <f>HYPERLINK("https://klasma.github.io/Logging_VASTERVIK/klagomålsmail/A 25145-2022.docx")</f>
        <v/>
      </c>
      <c r="X287">
        <f>HYPERLINK("https://klasma.github.io/Logging_VASTERVIK/tillsyn/A 25145-2022.docx")</f>
        <v/>
      </c>
      <c r="Y287">
        <f>HYPERLINK("https://klasma.github.io/Logging_VASTERVIK/tillsynsmail/A 25145-2022.docx")</f>
        <v/>
      </c>
    </row>
    <row r="288" ht="15" customHeight="1">
      <c r="A288" t="inlineStr">
        <is>
          <t>A 31733-2022</t>
        </is>
      </c>
      <c r="B288" s="1" t="n">
        <v>44776</v>
      </c>
      <c r="C288" s="1" t="n">
        <v>45177</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c r="T288">
        <f>HYPERLINK("https://klasma.github.io/Logging_BORGHOLM/kartor/A 31733-2022.png")</f>
        <v/>
      </c>
      <c r="V288">
        <f>HYPERLINK("https://klasma.github.io/Logging_BORGHOLM/klagomål/A 31733-2022.docx")</f>
        <v/>
      </c>
      <c r="W288">
        <f>HYPERLINK("https://klasma.github.io/Logging_BORGHOLM/klagomålsmail/A 31733-2022.docx")</f>
        <v/>
      </c>
      <c r="X288">
        <f>HYPERLINK("https://klasma.github.io/Logging_BORGHOLM/tillsyn/A 31733-2022.docx")</f>
        <v/>
      </c>
      <c r="Y288">
        <f>HYPERLINK("https://klasma.github.io/Logging_BORGHOLM/tillsynsmail/A 31733-2022.docx")</f>
        <v/>
      </c>
    </row>
    <row r="289" ht="15" customHeight="1">
      <c r="A289" t="inlineStr">
        <is>
          <t>A 32174-2022</t>
        </is>
      </c>
      <c r="B289" s="1" t="n">
        <v>44781</v>
      </c>
      <c r="C289" s="1" t="n">
        <v>45177</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c r="T289">
        <f>HYPERLINK("https://klasma.github.io/Logging_BORGHOLM/kartor/A 32174-2022.png")</f>
        <v/>
      </c>
      <c r="V289">
        <f>HYPERLINK("https://klasma.github.io/Logging_BORGHOLM/klagomål/A 32174-2022.docx")</f>
        <v/>
      </c>
      <c r="W289">
        <f>HYPERLINK("https://klasma.github.io/Logging_BORGHOLM/klagomålsmail/A 32174-2022.docx")</f>
        <v/>
      </c>
      <c r="X289">
        <f>HYPERLINK("https://klasma.github.io/Logging_BORGHOLM/tillsyn/A 32174-2022.docx")</f>
        <v/>
      </c>
      <c r="Y289">
        <f>HYPERLINK("https://klasma.github.io/Logging_BORGHOLM/tillsynsmail/A 32174-2022.docx")</f>
        <v/>
      </c>
    </row>
    <row r="290" ht="15" customHeight="1">
      <c r="A290" t="inlineStr">
        <is>
          <t>A 32640-2022</t>
        </is>
      </c>
      <c r="B290" s="1" t="n">
        <v>44783</v>
      </c>
      <c r="C290" s="1" t="n">
        <v>45177</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c r="T290">
        <f>HYPERLINK("https://klasma.github.io/Logging_BORGHOLM/kartor/A 32640-2022.png")</f>
        <v/>
      </c>
      <c r="V290">
        <f>HYPERLINK("https://klasma.github.io/Logging_BORGHOLM/klagomål/A 32640-2022.docx")</f>
        <v/>
      </c>
      <c r="W290">
        <f>HYPERLINK("https://klasma.github.io/Logging_BORGHOLM/klagomålsmail/A 32640-2022.docx")</f>
        <v/>
      </c>
      <c r="X290">
        <f>HYPERLINK("https://klasma.github.io/Logging_BORGHOLM/tillsyn/A 32640-2022.docx")</f>
        <v/>
      </c>
      <c r="Y290">
        <f>HYPERLINK("https://klasma.github.io/Logging_BORGHOLM/tillsynsmail/A 32640-2022.docx")</f>
        <v/>
      </c>
    </row>
    <row r="291" ht="15" customHeight="1">
      <c r="A291" t="inlineStr">
        <is>
          <t>A 33043-2022</t>
        </is>
      </c>
      <c r="B291" s="1" t="n">
        <v>44785</v>
      </c>
      <c r="C291" s="1" t="n">
        <v>45177</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45177</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45177</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45177</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45177</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45177</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45177</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45177</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45177</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45177</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45177</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45177</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45177</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45177</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45177</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45177</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45177</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45177</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45177</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45177</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45177</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45177</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45177</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45177</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45177</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45177</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45177</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45177</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45177</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45177</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45177</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45177</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45177</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45177</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45177</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45177</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45177</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45177</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45177</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45177</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45177</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45177</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45177</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45177</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45177</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45177</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45177</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45177</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45177</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45177</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45177</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45177</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45177</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45177</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45177</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45177</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45177</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45177</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45177</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45177</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45177</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45177</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45177</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45177</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45177</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45177</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45177</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45177</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45177</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45177</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45177</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45177</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45177</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45177</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45177</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45177</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45177</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45177</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45177</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45177</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45177</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45177</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45177</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45177</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45177</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45177</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45177</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45177</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45177</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45177</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45177</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45177</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45177</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45177</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45177</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45177</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45177</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45177</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45177</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45177</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45177</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45177</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45177</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45177</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45177</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45177</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45177</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45177</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45177</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45177</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45177</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45177</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45177</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45177</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45177</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45177</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45177</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45177</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45177</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45177</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45177</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45177</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45177</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45177</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45177</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45177</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45177</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45177</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45177</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45177</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45177</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45177</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45177</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45177</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45177</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45177</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45177</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45177</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45177</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45177</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45177</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45177</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45177</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45177</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45177</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45177</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45177</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45177</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45177</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45177</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45177</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45177</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45177</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45177</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45177</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45177</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45177</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45177</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45177</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45177</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45177</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45177</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45177</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45177</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45177</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45177</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45177</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45177</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45177</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45177</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45177</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45177</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45177</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45177</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45177</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45177</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45177</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45177</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45177</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45177</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45177</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45177</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45177</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45177</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45177</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45177</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45177</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45177</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45177</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45177</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45177</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45177</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45177</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45177</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45177</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45177</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45177</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45177</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45177</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45177</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45177</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45177</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45177</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45177</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45177</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45177</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45177</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45177</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45177</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45177</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45177</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45177</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45177</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45177</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45177</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45177</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45177</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45177</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45177</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45177</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45177</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45177</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45177</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45177</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45177</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45177</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45177</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45177</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45177</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45177</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45177</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45177</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45177</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45177</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45177</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45177</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45177</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45177</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45177</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45177</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45177</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45177</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45177</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45177</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45177</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45177</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45177</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45177</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45177</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45177</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45177</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45177</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45177</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45177</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45177</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45177</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45177</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45177</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45177</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45177</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45177</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45177</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45177</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45177</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45177</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45177</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45177</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45177</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45177</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45177</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45177</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45177</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45177</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45177</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45177</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45177</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45177</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45177</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45177</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45177</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45177</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45177</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45177</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45177</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45177</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45177</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45177</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45177</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45177</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45177</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45177</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45177</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45177</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45177</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45177</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45177</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45177</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45177</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45177</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45177</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45177</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45177</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45177</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45177</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45177</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45177</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45177</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45177</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45177</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45177</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45177</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45177</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45177</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45177</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45177</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45177</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45177</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45177</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45177</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45177</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45177</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45177</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45177</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45177</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45177</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45177</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45177</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45177</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45177</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45177</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45177</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45177</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45177</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45177</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45177</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45177</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45177</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45177</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45177</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45177</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45177</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45177</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45177</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45177</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45177</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45177</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45177</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45177</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45177</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45177</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45177</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45177</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45177</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45177</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45177</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45177</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45177</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45177</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45177</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45177</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45177</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45177</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45177</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45177</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45177</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45177</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45177</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45177</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45177</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45177</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45177</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45177</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45177</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45177</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45177</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45177</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45177</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45177</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45177</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45177</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45177</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45177</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45177</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45177</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45177</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45177</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45177</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45177</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45177</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45177</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45177</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45177</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45177</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45177</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45177</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45177</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45177</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45177</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45177</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45177</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45177</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45177</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45177</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45177</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45177</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45177</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45177</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45177</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45177</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45177</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45177</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45177</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45177</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45177</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45177</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45177</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45177</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45177</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45177</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45177</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45177</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45177</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45177</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45177</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45177</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45177</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45177</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45177</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45177</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45177</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45177</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45177</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45177</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45177</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45177</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45177</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45177</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45177</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45177</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45177</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45177</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45177</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45177</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45177</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45177</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45177</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45177</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45177</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45177</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45177</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45177</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45177</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45177</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45177</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45177</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45177</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45177</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45177</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45177</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45177</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45177</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45177</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45177</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45177</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45177</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45177</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45177</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45177</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45177</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45177</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45177</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45177</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45177</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45177</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45177</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45177</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45177</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45177</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45177</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45177</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45177</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45177</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45177</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45177</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45177</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45177</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45177</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45177</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45177</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45177</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45177</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45177</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45177</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45177</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45177</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45177</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45177</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45177</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45177</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45177</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45177</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45177</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45177</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45177</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45177</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45177</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45177</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45177</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45177</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45177</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45177</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45177</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45177</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45177</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45177</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45177</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45177</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45177</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45177</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45177</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45177</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45177</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45177</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45177</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45177</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45177</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45177</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45177</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45177</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45177</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45177</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45177</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45177</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45177</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45177</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45177</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45177</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45177</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45177</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45177</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45177</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45177</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45177</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45177</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45177</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45177</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45177</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45177</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45177</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45177</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45177</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45177</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45177</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45177</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45177</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45177</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45177</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45177</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45177</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45177</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45177</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45177</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45177</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45177</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45177</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45177</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45177</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45177</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45177</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45177</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45177</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45177</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45177</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45177</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45177</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45177</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45177</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45177</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45177</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45177</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45177</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45177</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45177</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45177</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45177</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45177</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45177</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45177</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45177</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45177</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45177</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45177</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45177</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45177</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45177</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45177</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45177</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45177</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45177</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45177</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45177</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45177</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45177</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45177</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45177</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45177</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45177</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45177</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45177</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45177</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45177</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45177</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45177</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45177</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45177</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45177</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45177</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45177</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45177</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45177</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45177</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45177</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45177</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45177</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45177</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45177</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45177</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45177</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45177</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45177</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45177</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45177</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45177</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45177</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45177</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45177</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45177</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45177</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45177</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45177</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45177</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45177</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45177</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45177</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45177</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45177</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45177</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45177</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45177</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45177</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45177</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45177</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45177</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45177</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45177</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45177</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45177</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45177</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45177</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45177</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45177</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45177</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45177</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45177</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45177</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45177</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45177</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45177</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45177</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45177</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45177</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45177</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45177</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45177</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45177</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45177</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45177</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45177</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45177</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45177</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45177</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45177</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45177</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45177</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45177</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45177</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45177</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45177</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45177</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45177</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45177</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45177</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45177</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45177</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45177</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45177</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45177</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45177</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45177</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45177</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45177</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45177</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45177</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45177</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45177</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45177</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45177</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45177</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45177</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45177</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45177</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45177</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45177</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45177</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45177</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45177</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45177</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45177</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45177</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45177</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45177</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45177</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45177</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45177</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45177</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45177</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45177</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45177</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45177</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45177</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45177</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45177</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45177</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45177</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45177</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45177</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45177</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45177</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45177</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45177</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45177</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45177</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45177</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45177</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45177</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45177</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45177</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45177</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45177</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45177</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45177</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45177</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45177</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45177</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45177</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45177</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45177</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45177</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45177</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45177</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45177</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45177</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45177</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45177</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45177</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45177</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45177</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45177</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45177</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45177</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45177</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45177</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45177</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45177</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45177</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45177</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45177</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45177</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45177</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45177</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45177</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45177</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45177</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45177</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45177</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45177</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45177</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45177</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45177</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45177</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45177</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45177</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45177</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45177</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45177</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45177</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45177</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45177</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45177</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45177</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45177</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45177</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45177</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45177</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45177</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45177</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45177</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45177</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45177</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45177</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45177</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45177</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45177</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45177</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45177</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45177</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45177</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45177</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45177</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45177</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45177</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45177</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45177</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45177</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45177</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45177</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45177</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45177</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45177</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45177</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45177</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45177</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45177</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45177</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45177</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45177</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45177</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45177</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45177</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45177</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45177</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45177</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45177</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45177</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45177</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45177</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45177</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45177</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45177</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45177</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45177</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45177</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45177</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45177</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45177</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45177</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45177</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45177</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45177</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45177</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45177</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45177</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45177</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45177</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45177</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45177</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45177</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45177</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45177</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45177</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45177</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45177</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45177</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45177</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45177</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45177</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45177</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45177</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45177</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45177</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45177</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45177</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45177</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45177</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45177</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45177</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45177</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45177</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45177</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45177</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45177</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45177</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45177</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45177</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45177</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45177</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45177</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45177</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45177</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45177</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45177</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45177</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45177</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45177</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45177</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45177</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45177</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45177</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45177</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45177</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45177</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45177</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45177</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45177</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45177</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45177</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45177</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45177</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45177</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45177</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45177</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45177</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45177</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45177</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45177</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45177</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45177</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45177</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45177</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45177</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45177</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45177</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45177</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45177</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45177</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45177</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45177</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45177</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45177</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45177</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45177</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45177</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45177</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45177</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45177</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45177</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45177</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45177</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45177</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45177</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45177</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45177</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45177</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45177</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45177</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45177</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45177</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45177</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45177</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45177</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45177</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45177</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45177</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45177</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45177</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45177</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45177</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45177</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45177</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45177</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45177</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45177</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45177</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45177</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45177</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45177</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45177</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45177</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45177</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45177</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45177</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45177</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45177</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45177</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45177</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45177</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45177</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45177</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45177</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45177</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45177</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45177</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45177</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45177</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45177</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45177</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45177</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45177</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45177</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45177</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45177</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45177</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45177</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45177</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45177</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45177</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45177</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45177</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45177</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45177</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45177</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45177</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45177</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45177</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45177</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45177</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45177</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45177</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45177</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45177</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45177</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45177</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45177</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45177</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45177</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45177</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45177</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45177</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45177</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45177</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45177</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45177</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45177</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45177</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45177</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45177</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45177</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45177</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45177</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45177</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45177</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45177</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45177</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45177</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45177</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45177</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45177</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45177</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45177</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45177</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45177</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45177</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45177</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45177</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45177</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45177</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45177</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45177</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45177</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45177</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45177</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45177</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45177</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45177</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45177</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45177</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45177</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45177</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45177</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45177</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45177</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45177</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45177</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45177</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45177</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45177</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45177</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45177</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45177</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45177</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45177</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45177</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45177</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45177</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45177</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45177</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45177</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45177</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45177</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45177</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45177</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45177</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45177</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45177</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45177</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45177</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45177</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45177</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45177</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45177</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45177</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45177</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45177</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45177</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45177</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45177</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45177</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45177</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45177</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45177</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45177</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45177</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45177</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45177</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45177</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45177</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45177</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45177</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45177</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45177</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45177</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45177</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45177</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45177</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45177</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45177</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45177</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45177</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45177</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45177</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45177</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45177</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45177</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45177</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45177</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45177</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45177</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45177</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45177</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45177</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45177</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45177</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45177</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45177</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45177</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45177</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45177</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45177</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45177</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45177</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45177</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45177</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45177</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45177</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45177</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45177</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45177</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45177</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45177</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45177</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45177</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45177</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45177</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45177</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45177</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45177</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45177</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45177</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45177</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45177</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45177</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45177</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45177</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45177</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45177</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45177</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45177</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45177</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45177</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45177</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45177</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45177</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45177</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45177</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45177</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45177</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45177</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45177</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45177</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45177</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45177</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45177</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45177</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45177</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45177</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45177</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45177</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45177</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45177</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45177</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45177</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45177</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45177</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45177</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45177</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45177</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45177</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45177</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45177</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45177</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45177</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45177</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45177</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45177</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45177</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45177</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45177</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45177</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45177</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45177</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45177</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45177</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45177</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45177</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45177</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45177</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45177</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45177</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45177</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45177</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45177</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45177</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45177</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45177</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45177</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45177</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45177</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45177</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45177</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45177</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45177</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45177</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45177</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45177</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45177</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45177</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45177</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45177</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45177</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45177</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45177</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45177</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45177</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45177</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45177</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45177</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45177</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45177</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45177</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45177</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45177</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45177</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45177</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45177</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45177</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45177</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45177</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45177</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45177</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45177</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45177</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45177</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45177</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45177</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45177</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45177</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45177</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45177</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45177</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45177</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45177</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45177</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45177</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45177</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45177</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45177</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45177</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45177</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45177</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45177</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45177</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45177</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45177</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45177</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45177</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45177</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45177</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45177</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45177</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45177</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45177</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45177</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45177</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45177</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45177</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45177</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45177</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45177</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45177</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45177</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45177</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45177</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45177</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45177</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45177</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45177</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45177</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45177</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45177</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45177</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45177</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45177</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45177</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45177</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45177</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45177</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45177</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45177</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45177</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45177</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45177</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45177</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45177</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45177</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45177</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45177</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45177</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45177</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45177</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45177</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45177</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45177</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45177</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45177</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45177</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45177</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45177</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45177</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45177</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45177</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45177</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45177</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45177</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45177</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45177</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45177</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45177</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45177</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45177</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45177</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45177</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45177</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45177</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45177</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45177</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45177</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45177</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45177</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45177</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45177</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45177</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45177</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45177</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45177</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45177</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45177</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45177</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45177</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45177</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45177</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45177</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45177</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45177</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45177</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45177</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45177</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45177</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45177</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45177</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45177</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45177</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45177</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45177</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45177</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45177</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45177</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45177</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45177</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45177</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45177</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45177</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45177</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45177</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45177</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45177</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45177</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45177</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45177</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45177</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45177</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45177</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45177</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45177</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45177</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45177</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45177</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45177</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45177</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45177</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45177</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45177</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45177</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45177</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45177</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45177</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45177</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45177</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45177</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45177</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45177</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45177</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45177</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45177</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45177</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45177</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45177</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45177</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45177</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45177</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45177</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45177</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45177</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45177</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45177</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45177</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45177</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45177</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45177</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45177</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45177</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45177</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45177</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45177</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45177</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45177</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45177</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45177</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45177</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45177</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45177</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45177</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45177</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45177</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45177</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45177</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45177</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45177</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45177</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45177</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45177</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45177</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45177</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45177</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45177</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45177</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45177</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45177</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45177</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45177</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45177</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45177</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45177</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45177</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45177</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45177</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45177</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45177</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45177</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45177</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45177</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45177</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45177</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45177</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45177</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45177</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45177</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45177</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45177</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45177</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45177</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45177</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45177</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45177</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45177</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45177</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45177</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45177</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45177</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45177</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45177</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45177</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45177</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45177</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45177</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45177</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45177</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45177</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45177</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45177</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45177</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45177</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45177</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45177</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45177</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45177</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45177</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45177</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45177</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45177</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45177</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45177</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45177</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45177</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45177</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45177</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45177</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45177</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45177</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45177</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45177</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45177</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45177</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45177</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45177</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45177</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45177</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45177</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45177</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45177</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45177</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45177</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45177</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45177</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45177</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45177</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45177</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45177</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45177</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45177</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45177</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45177</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45177</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45177</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45177</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45177</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45177</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45177</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45177</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45177</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45177</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45177</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45177</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45177</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45177</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45177</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45177</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45177</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45177</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45177</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45177</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45177</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45177</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45177</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45177</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45177</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45177</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45177</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45177</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45177</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45177</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45177</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45177</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45177</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45177</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45177</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45177</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45177</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45177</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45177</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45177</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45177</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45177</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45177</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45177</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45177</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45177</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45177</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45177</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45177</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45177</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45177</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45177</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45177</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45177</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45177</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45177</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45177</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45177</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45177</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45177</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45177</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45177</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45177</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45177</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45177</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45177</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45177</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45177</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45177</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45177</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45177</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45177</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45177</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45177</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45177</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45177</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45177</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45177</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45177</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45177</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45177</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45177</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45177</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45177</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45177</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45177</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45177</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45177</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45177</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45177</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45177</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45177</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45177</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45177</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45177</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45177</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45177</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45177</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45177</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45177</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45177</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45177</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45177</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45177</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45177</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45177</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45177</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45177</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45177</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45177</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45177</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45177</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45177</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45177</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45177</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45177</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45177</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45177</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45177</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45177</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45177</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45177</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45177</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45177</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45177</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45177</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45177</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45177</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45177</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45177</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45177</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45177</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45177</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45177</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45177</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45177</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45177</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45177</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45177</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45177</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45177</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45177</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45177</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45177</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45177</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45177</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45177</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45177</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45177</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45177</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45177</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45177</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45177</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45177</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45177</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45177</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45177</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45177</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45177</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45177</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45177</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45177</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45177</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45177</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45177</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45177</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45177</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45177</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45177</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45177</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45177</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45177</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45177</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45177</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45177</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45177</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45177</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45177</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45177</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45177</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45177</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45177</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45177</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45177</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45177</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45177</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45177</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45177</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45177</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45177</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45177</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45177</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45177</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45177</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45177</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45177</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45177</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45177</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45177</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45177</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45177</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45177</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45177</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45177</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45177</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45177</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45177</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45177</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45177</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45177</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45177</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45177</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45177</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45177</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45177</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45177</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45177</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45177</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45177</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45177</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45177</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45177</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45177</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45177</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45177</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45177</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45177</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45177</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45177</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45177</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45177</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45177</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45177</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45177</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45177</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45177</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45177</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45177</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45177</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45177</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45177</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45177</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45177</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45177</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45177</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45177</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45177</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45177</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45177</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45177</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45177</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45177</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45177</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45177</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45177</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45177</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45177</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45177</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45177</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45177</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45177</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45177</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45177</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45177</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45177</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45177</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45177</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45177</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45177</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45177</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45177</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45177</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45177</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45177</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45177</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45177</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45177</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45177</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45177</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45177</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45177</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45177</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45177</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45177</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45177</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45177</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45177</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45177</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45177</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45177</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45177</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45177</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45177</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45177</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45177</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45177</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45177</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45177</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45177</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45177</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45177</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45177</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45177</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45177</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45177</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45177</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45177</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45177</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45177</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45177</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45177</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45177</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45177</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45177</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45177</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45177</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45177</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45177</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45177</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45177</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45177</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45177</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45177</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45177</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45177</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45177</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45177</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45177</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45177</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45177</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45177</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45177</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45177</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45177</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45177</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45177</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45177</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45177</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45177</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45177</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45177</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45177</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45177</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45177</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45177</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45177</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45177</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45177</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45177</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45177</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45177</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45177</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45177</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45177</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45177</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45177</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45177</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45177</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45177</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45177</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45177</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45177</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45177</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45177</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45177</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45177</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45177</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45177</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45177</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45177</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45177</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45177</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45177</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45177</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45177</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45177</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45177</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45177</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45177</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45177</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45177</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45177</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45177</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45177</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45177</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45177</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45177</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45177</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45177</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45177</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45177</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45177</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45177</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45177</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45177</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45177</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45177</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45177</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45177</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45177</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45177</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45177</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45177</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45177</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45177</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45177</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45177</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45177</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45177</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45177</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45177</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45177</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45177</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45177</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45177</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45177</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45177</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45177</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45177</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45177</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45177</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45177</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45177</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45177</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45177</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45177</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45177</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45177</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45177</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45177</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45177</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45177</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45177</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45177</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45177</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45177</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45177</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45177</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45177</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45177</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45177</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45177</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45177</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45177</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45177</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45177</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45177</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45177</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45177</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45177</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45177</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45177</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45177</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45177</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45177</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45177</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45177</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45177</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45177</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45177</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45177</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45177</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45177</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45177</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45177</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45177</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45177</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45177</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45177</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45177</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45177</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45177</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45177</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45177</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45177</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45177</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45177</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45177</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45177</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45177</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45177</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45177</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45177</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45177</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45177</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45177</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45177</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45177</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45177</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45177</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45177</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45177</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45177</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45177</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45177</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45177</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45177</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45177</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45177</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45177</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45177</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45177</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45177</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45177</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45177</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45177</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45177</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45177</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45177</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45177</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45177</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45177</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45177</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45177</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45177</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45177</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45177</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45177</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45177</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45177</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45177</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45177</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45177</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45177</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45177</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45177</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45177</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45177</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45177</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45177</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45177</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45177</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45177</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45177</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45177</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45177</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45177</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45177</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45177</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45177</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45177</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45177</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45177</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45177</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45177</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45177</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45177</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45177</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45177</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45177</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45177</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45177</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45177</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45177</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45177</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45177</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45177</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45177</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45177</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45177</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45177</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45177</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45177</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45177</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45177</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45177</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45177</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45177</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45177</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45177</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45177</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45177</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45177</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45177</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45177</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45177</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45177</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45177</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45177</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45177</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45177</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45177</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45177</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45177</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45177</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45177</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45177</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45177</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45177</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45177</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45177</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45177</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45177</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45177</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45177</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45177</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45177</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45177</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45177</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45177</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45177</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45177</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45177</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45177</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45177</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45177</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45177</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45177</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45177</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45177</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45177</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45177</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45177</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45177</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45177</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45177</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45177</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45177</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45177</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45177</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45177</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45177</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45177</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45177</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45177</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45177</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45177</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45177</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45177</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45177</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45177</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45177</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45177</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45177</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45177</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45177</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45177</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45177</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45177</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45177</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45177</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45177</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45177</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45177</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45177</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45177</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45177</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45177</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45177</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45177</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45177</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45177</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45177</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45177</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45177</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45177</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45177</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45177</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45177</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45177</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45177</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45177</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45177</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45177</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45177</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45177</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45177</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45177</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45177</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45177</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45177</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45177</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45177</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45177</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45177</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45177</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45177</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45177</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45177</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45177</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45177</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45177</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45177</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45177</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45177</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45177</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45177</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45177</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45177</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45177</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45177</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45177</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45177</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45177</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45177</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45177</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45177</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45177</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45177</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45177</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45177</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45177</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45177</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45177</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45177</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45177</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45177</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45177</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45177</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45177</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45177</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45177</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45177</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45177</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45177</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45177</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45177</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45177</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45177</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45177</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45177</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45177</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45177</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45177</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45177</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45177</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45177</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45177</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45177</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45177</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45177</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45177</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45177</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45177</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45177</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45177</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45177</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45177</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45177</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45177</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45177</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45177</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45177</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45177</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45177</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45177</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45177</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45177</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45177</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45177</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45177</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45177</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45177</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45177</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45177</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45177</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45177</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45177</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45177</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45177</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45177</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45177</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45177</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45177</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45177</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45177</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45177</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45177</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45177</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45177</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45177</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45177</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45177</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45177</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45177</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45177</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45177</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45177</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45177</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45177</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45177</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45177</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45177</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45177</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45177</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45177</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45177</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45177</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45177</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45177</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45177</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45177</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45177</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45177</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45177</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45177</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45177</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45177</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45177</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45177</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45177</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45177</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45177</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45177</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45177</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45177</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45177</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45177</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45177</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45177</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45177</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45177</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45177</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45177</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45177</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45177</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45177</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45177</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45177</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45177</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45177</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45177</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45177</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45177</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45177</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45177</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45177</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45177</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45177</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45177</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45177</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45177</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45177</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45177</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45177</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45177</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45177</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45177</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45177</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45177</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45177</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45177</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45177</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45177</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45177</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45177</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45177</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45177</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45177</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45177</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45177</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45177</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45177</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45177</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45177</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45177</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45177</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45177</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45177</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45177</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45177</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45177</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45177</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45177</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45177</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45177</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45177</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45177</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45177</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45177</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45177</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45177</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45177</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45177</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45177</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45177</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45177</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45177</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45177</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45177</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45177</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45177</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45177</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45177</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45177</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45177</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45177</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45177</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45177</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45177</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45177</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45177</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45177</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45177</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45177</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45177</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45177</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45177</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45177</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45177</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45177</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45177</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45177</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45177</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45177</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45177</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45177</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45177</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45177</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45177</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45177</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45177</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45177</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45177</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45177</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45177</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45177</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45177</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45177</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45177</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45177</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45177</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45177</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45177</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45177</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45177</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45177</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45177</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45177</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45177</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45177</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45177</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45177</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45177</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45177</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45177</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45177</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45177</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45177</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45177</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45177</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45177</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45177</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45177</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45177</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45177</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45177</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45177</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45177</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45177</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45177</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45177</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45177</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45177</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45177</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45177</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45177</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45177</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45177</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45177</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45177</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45177</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45177</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45177</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45177</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45177</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45177</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45177</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45177</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45177</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45177</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45177</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45177</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45177</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45177</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45177</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45177</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45177</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45177</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45177</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45177</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45177</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45177</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45177</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45177</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45177</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45177</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45177</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45177</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45177</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45177</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45177</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45177</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45177</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45177</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45177</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45177</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45177</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45177</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45177</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45177</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45177</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45177</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45177</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45177</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45177</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45177</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45177</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45177</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45177</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45177</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45177</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45177</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45177</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45177</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45177</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45177</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45177</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45177</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45177</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45177</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45177</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45177</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45177</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45177</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45177</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45177</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45177</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45177</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45177</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45177</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45177</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45177</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45177</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45177</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45177</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45177</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45177</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45177</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45177</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45177</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45177</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45177</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45177</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45177</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45177</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45177</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45177</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45177</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45177</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45177</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45177</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45177</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45177</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45177</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45177</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45177</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45177</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45177</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45177</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45177</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45177</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45177</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45177</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45177</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45177</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45177</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45177</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45177</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45177</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45177</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45177</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45177</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45177</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45177</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45177</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45177</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45177</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45177</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45177</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45177</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45177</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45177</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45177</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45177</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45177</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45177</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45177</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45177</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45177</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45177</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45177</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45177</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45177</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45177</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45177</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45177</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45177</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45177</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45177</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45177</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45177</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45177</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45177</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45177</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45177</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45177</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45177</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45177</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45177</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45177</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45177</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45177</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45177</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45177</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45177</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45177</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45177</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45177</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45177</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45177</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45177</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45177</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45177</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45177</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45177</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45177</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45177</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45177</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45177</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45177</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45177</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45177</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45177</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45177</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45177</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45177</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45177</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45177</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45177</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45177</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45177</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45177</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45177</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45177</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45177</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45177</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45177</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45177</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45177</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45177</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45177</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45177</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45177</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45177</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45177</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45177</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45177</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45177</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45177</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45177</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45177</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45177</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45177</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45177</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45177</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45177</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45177</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45177</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45177</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45177</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45177</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45177</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45177</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45177</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45177</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45177</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45177</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45177</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45177</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45177</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45177</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45177</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45177</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45177</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45177</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45177</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45177</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45177</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45177</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45177</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45177</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45177</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45177</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45177</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45177</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45177</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45177</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45177</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45177</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45177</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45177</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45177</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45177</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45177</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45177</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45177</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45177</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45177</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45177</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45177</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45177</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45177</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45177</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45177</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45177</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45177</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45177</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45177</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45177</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45177</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45177</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45177</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45177</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45177</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45177</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45177</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45177</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45177</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45177</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45177</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45177</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45177</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45177</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45177</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45177</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45177</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45177</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45177</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45177</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45177</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45177</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45177</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45177</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45177</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45177</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45177</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45177</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45177</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45177</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45177</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45177</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45177</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45177</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45177</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45177</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45177</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45177</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45177</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45177</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45177</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45177</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45177</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45177</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45177</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45177</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45177</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45177</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45177</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45177</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45177</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45177</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45177</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45177</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45177</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45177</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45177</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45177</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45177</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45177</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45177</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45177</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45177</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45177</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45177</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45177</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45177</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45177</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45177</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45177</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45177</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45177</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45177</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45177</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45177</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45177</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45177</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45177</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45177</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45177</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45177</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45177</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45177</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45177</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45177</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45177</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45177</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45177</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45177</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45177</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45177</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45177</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45177</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45177</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45177</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45177</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45177</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45177</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45177</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45177</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45177</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45177</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45177</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45177</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45177</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45177</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45177</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45177</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45177</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45177</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45177</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45177</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45177</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45177</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45177</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45177</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45177</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45177</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45177</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45177</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45177</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45177</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45177</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45177</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45177</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45177</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45177</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45177</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45177</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45177</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45177</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45177</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45177</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45177</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45177</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45177</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45177</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45177</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45177</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45177</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45177</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45177</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45177</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45177</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45177</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45177</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45177</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45177</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45177</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45177</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45177</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45177</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45177</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45177</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45177</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45177</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45177</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45177</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45177</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45177</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45177</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45177</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45177</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45177</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45177</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45177</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45177</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45177</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45177</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45177</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45177</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45177</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45177</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45177</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45177</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45177</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45177</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45177</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45177</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45177</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45177</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45177</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45177</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45177</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45177</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45177</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45177</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45177</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45177</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45177</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45177</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45177</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45177</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45177</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45177</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45177</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45177</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45177</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45177</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45177</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45177</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45177</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45177</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45177</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45177</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45177</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45177</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45177</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45177</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45177</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45177</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45177</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45177</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45177</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45177</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45177</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45177</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45177</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45177</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45177</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45177</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45177</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45177</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45177</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45177</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45177</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45177</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45177</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45177</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45177</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45177</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45177</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45177</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45177</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45177</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45177</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45177</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45177</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45177</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45177</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45177</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45177</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45177</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45177</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45177</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45177</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45177</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45177</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45177</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45177</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45177</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45177</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45177</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45177</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45177</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45177</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45177</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45177</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45177</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45177</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45177</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45177</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45177</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45177</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45177</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45177</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45177</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45177</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45177</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45177</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45177</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45177</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45177</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45177</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45177</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45177</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45177</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45177</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45177</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45177</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45177</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45177</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45177</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45177</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45177</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45177</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45177</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45177</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45177</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45177</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45177</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45177</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45177</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45177</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45177</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45177</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45177</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45177</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45177</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45177</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45177</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45177</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45177</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45177</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45177</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45177</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45177</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45177</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45177</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45177</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45177</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45177</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45177</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45177</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45177</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45177</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45177</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45177</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45177</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45177</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45177</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45177</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45177</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45177</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45177</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45177</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45177</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45177</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45177</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45177</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45177</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45177</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45177</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45177</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45177</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45177</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45177</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45177</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45177</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45177</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45177</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45177</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45177</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45177</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45177</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45177</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45177</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45177</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45177</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45177</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45177</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45177</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45177</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45177</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45177</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45177</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45177</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45177</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45177</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45177</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45177</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45177</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45177</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45177</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45177</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45177</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45177</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45177</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45177</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45177</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45177</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45177</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45177</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45177</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45177</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45177</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45177</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45177</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45177</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45177</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45177</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45177</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45177</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45177</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45177</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45177</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45177</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45177</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45177</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45177</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45177</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45177</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45177</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45177</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45177</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45177</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45177</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45177</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45177</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45177</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45177</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45177</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45177</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45177</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45177</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45177</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45177</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45177</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45177</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45177</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45177</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45177</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45177</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45177</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45177</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45177</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45177</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45177</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45177</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45177</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45177</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45177</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45177</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45177</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45177</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45177</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45177</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45177</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45177</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45177</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45177</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45177</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45177</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45177</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45177</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45177</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45177</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45177</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45177</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45177</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45177</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45177</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45177</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45177</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45177</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45177</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45177</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45177</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45177</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45177</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45177</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45177</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45177</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45177</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45177</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45177</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45177</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45177</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45177</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45177</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45177</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45177</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45177</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45177</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45177</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45177</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45177</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45177</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45177</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45177</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45177</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45177</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45177</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45177</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45177</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45177</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45177</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45177</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45177</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45177</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45177</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45177</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45177</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45177</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45177</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45177</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45177</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45177</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45177</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45177</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45177</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45177</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45177</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45177</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45177</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45177</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45177</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45177</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45177</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45177</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45177</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45177</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45177</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45177</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45177</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45177</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45177</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45177</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45177</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45177</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45177</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45177</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45177</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45177</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45177</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45177</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45177</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45177</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45177</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45177</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45177</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45177</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45177</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45177</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45177</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45177</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45177</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45177</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45177</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45177</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45177</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45177</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45177</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45177</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45177</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45177</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45177</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45177</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45177</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45177</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45177</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45177</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45177</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45177</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45177</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45177</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45177</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45177</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45177</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45177</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45177</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45177</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45177</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45177</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45177</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45177</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45177</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45177</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45177</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45177</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45177</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45177</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45177</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45177</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45177</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45177</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45177</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45177</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45177</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45177</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45177</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45177</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45177</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45177</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45177</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45177</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45177</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45177</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45177</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45177</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45177</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45177</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45177</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45177</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45177</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45177</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45177</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45177</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45177</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45177</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45177</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45177</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45177</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45177</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45177</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45177</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45177</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45177</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45177</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45177</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45177</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45177</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45177</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45177</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45177</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45177</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45177</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45177</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45177</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45177</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45177</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45177</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45177</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45177</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45177</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45177</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45177</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45177</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45177</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45177</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45177</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45177</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45177</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45177</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45177</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45177</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45177</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45177</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45177</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45177</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45177</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45177</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45177</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45177</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45177</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45177</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45177</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45177</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45177</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45177</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45177</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45177</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45177</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45177</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45177</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45177</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45177</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45177</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45177</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45177</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45177</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45177</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45177</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45177</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45177</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45177</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45177</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45177</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45177</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45177</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45177</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45177</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45177</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45177</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45177</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45177</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45177</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45177</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45177</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45177</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45177</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45177</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45177</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45177</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45177</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45177</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45177</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45177</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45177</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45177</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45177</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45177</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45177</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45177</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45177</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45177</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45177</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45177</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45177</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45177</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45177</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45177</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45177</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45177</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45177</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45177</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45177</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45177</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45177</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45177</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45177</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45177</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45177</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45177</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45177</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45177</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45177</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45177</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45177</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45177</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45177</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45177</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45177</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45177</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45177</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45177</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45177</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45177</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45177</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45177</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45177</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45177</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45177</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45177</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45177</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45177</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45177</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45177</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45177</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45177</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45177</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45177</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45177</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45177</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45177</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45177</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45177</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45177</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45177</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45177</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45177</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45177</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45177</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45177</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45177</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45177</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45177</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45177</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45177</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45177</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45177</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45177</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45177</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45177</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45177</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45177</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45177</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45177</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45177</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45177</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45177</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45177</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45177</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45177</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45177</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45177</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45177</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45177</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45177</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45177</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45177</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45177</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45177</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45177</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45177</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45177</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45177</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45177</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45177</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45177</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45177</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45177</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45177</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45177</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45177</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45177</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45177</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45177</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45177</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45177</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45177</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45177</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45177</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45177</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45177</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45177</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45177</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45177</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45177</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45177</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45177</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45177</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45177</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45177</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45177</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45177</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45177</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45177</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45177</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45177</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45177</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45177</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45177</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45177</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45177</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45177</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45177</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45177</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45177</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45177</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45177</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45177</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45177</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45177</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45177</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45177</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45177</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45177</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45177</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45177</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45177</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45177</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45177</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45177</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45177</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45177</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45177</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45177</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45177</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45177</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45177</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45177</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45177</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45177</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45177</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45177</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45177</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45177</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45177</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45177</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45177</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45177</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45177</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45177</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45177</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45177</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45177</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45177</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45177</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45177</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45177</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45177</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45177</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45177</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45177</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45177</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45177</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45177</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45177</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45177</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45177</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45177</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45177</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45177</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45177</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45177</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45177</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45177</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45177</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45177</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45177</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45177</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45177</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45177</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45177</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45177</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45177</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45177</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45177</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45177</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45177</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45177</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45177</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45177</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45177</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45177</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45177</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45177</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45177</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45177</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45177</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45177</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45177</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45177</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45177</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45177</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45177</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45177</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45177</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45177</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45177</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45177</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45177</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45177</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45177</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45177</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45177</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45177</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45177</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45177</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45177</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45177</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45177</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45177</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45177</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45177</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45177</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45177</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45177</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45177</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45177</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45177</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45177</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45177</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45177</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45177</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45177</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45177</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45177</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45177</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45177</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45177</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45177</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45177</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45177</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45177</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45177</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45177</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45177</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45177</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45177</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45177</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45177</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45177</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45177</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45177</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45177</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45177</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45177</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45177</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45177</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45177</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45177</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45177</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45177</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45177</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45177</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45177</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45177</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45177</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45177</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45177</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45177</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45177</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45177</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45177</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45177</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45177</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45177</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45177</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45177</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45177</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45177</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45177</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45177</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45177</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45177</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45177</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45177</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45177</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45177</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45177</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45177</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45177</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45177</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45177</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45177</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45177</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45177</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45177</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45177</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45177</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45177</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45177</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45177</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45177</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45177</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45177</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45177</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45177</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45177</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45177</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45177</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45177</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45177</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45177</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45177</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45177</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45177</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45177</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45177</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45177</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45177</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45177</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45177</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45177</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45177</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45177</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45177</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45177</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45177</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45177</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45177</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45177</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45177</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45177</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45177</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45177</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45177</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45177</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45177</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45177</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45177</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45177</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45177</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45177</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45177</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45177</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45177</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45177</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45177</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45177</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45177</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45177</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45177</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45177</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45177</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45177</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45177</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45177</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45177</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45177</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45177</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45177</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45177</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45177</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45177</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45177</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45177</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45177</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45177</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45177</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45177</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45177</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45177</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45177</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45177</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45177</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45177</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45177</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45177</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45177</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45177</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45177</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45177</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45177</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45177</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45177</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45177</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45177</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45177</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45177</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45177</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45177</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45177</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45177</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45177</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45177</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45177</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45177</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45177</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45177</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45177</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45177</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45177</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45177</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45177</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45177</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45177</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45177</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45177</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45177</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45177</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45177</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45177</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45177</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45177</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45177</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45177</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45177</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45177</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45177</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45177</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45177</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45177</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45177</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45177</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45177</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45177</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45177</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45177</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45177</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45177</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45177</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45177</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45177</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45177</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45177</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45177</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45177</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45177</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45177</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45177</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45177</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45177</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45177</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45177</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45177</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45177</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45177</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45177</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45177</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45177</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45177</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45177</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45177</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45177</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45177</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45177</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45177</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45177</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45177</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45177</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45177</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45177</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45177</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45177</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45177</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45177</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45177</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45177</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45177</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45177</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45177</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45177</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45177</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45177</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45177</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45177</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45177</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45177</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45177</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45177</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45177</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45177</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45177</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45177</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45177</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45177</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45177</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45177</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45177</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45177</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45177</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45177</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45177</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45177</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45177</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45177</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45177</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45177</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45177</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45177</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45177</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45177</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45177</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45177</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45177</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45177</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45177</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45177</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45177</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45177</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45177</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45177</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45177</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45177</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45177</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45177</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45177</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45177</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45177</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45177</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45177</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45177</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45177</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45177</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45177</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45177</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45177</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45177</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45177</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45177</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45177</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45177</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45177</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45177</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45177</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45177</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45177</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45177</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45177</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45177</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45177</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45177</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45177</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45177</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45177</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45177</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45177</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45177</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45177</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45177</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45177</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45177</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45177</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45177</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45177</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45177</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45177</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45177</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45177</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45177</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45177</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45177</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45177</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45177</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45177</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45177</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45177</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45177</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45177</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45177</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45177</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45177</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45177</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45177</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45177</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45177</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45177</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45177</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45177</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45177</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45177</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45177</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45177</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45177</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45177</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45177</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45177</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45177</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45177</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45177</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45177</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45177</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45177</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45177</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45177</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45177</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45177</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45177</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45177</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45177</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45177</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45177</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45177</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45177</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45177</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45177</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45177</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45177</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45177</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45177</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45177</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45177</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45177</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45177</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45177</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45177</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45177</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45177</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45177</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45177</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45177</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45177</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45177</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45177</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45177</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45177</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45177</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45177</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45177</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45177</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45177</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45177</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45177</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45177</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45177</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45177</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45177</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45177</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45177</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45177</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45177</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45177</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45177</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45177</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45177</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45177</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45177</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45177</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45177</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45177</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45177</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45177</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45177</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45177</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45177</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45177</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45177</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45177</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45177</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45177</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45177</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45177</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45177</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45177</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45177</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45177</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45177</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45177</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45177</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45177</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45177</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45177</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45177</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45177</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45177</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45177</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45177</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45177</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45177</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45177</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45177</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45177</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45177</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45177</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45177</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45177</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45177</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45177</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45177</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45177</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45177</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45177</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45177</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45177</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45177</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45177</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45177</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45177</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45177</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45177</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45177</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45177</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45177</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45177</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45177</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45177</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45177</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45177</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45177</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45177</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45177</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45177</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45177</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45177</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45177</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45177</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45177</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45177</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45177</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45177</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45177</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45177</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45177</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45177</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45177</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45177</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45177</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45177</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45177</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45177</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45177</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45177</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45177</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45177</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45177</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45177</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45177</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45177</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45177</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45177</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45177</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45177</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45177</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45177</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45177</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45177</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45177</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45177</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45177</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45177</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45177</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45177</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45177</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45177</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45177</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45177</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45177</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45177</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45177</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45177</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45177</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45177</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45177</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45177</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45177</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45177</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45177</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45177</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45177</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45177</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45177</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45177</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45177</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45177</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45177</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45177</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45177</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45177</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45177</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45177</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45177</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45177</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45177</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45177</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45177</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45177</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45177</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45177</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45177</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45177</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45177</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45177</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45177</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45177</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45177</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45177</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45177</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45177</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45177</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45177</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45177</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45177</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45177</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45177</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45177</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45177</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45177</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45177</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45177</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45177</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45177</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45177</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45177</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45177</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45177</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45177</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45177</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45177</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45177</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45177</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45177</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45177</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45177</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45177</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45177</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45177</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45177</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45177</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45177</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45177</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45177</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45177</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45177</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45177</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45177</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45177</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45177</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45177</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45177</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45177</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45177</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45177</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45177</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45177</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45177</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45177</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45177</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45177</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45177</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45177</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45177</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45177</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45177</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45177</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45177</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45177</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45177</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45177</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45177</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45177</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45177</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45177</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45177</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45177</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45177</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45177</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45177</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45177</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45177</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45177</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45177</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45177</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45177</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45177</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45177</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45177</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45177</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45177</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45177</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45177</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45177</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45177</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45177</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45177</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45177</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45177</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45177</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45177</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45177</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45177</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45177</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45177</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45177</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45177</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45177</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45177</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45177</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45177</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45177</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45177</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45177</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45177</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45177</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45177</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45177</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45177</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45177</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45177</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45177</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45177</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45177</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45177</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45177</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45177</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45177</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45177</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45177</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45177</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45177</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45177</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45177</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45177</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45177</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45177</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45177</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45177</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45177</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45177</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45177</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45177</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45177</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45177</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45177</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45177</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45177</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45177</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45177</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45177</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45177</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45177</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45177</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45177</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45177</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45177</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45177</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45177</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45177</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45177</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45177</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45177</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45177</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45177</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45177</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45177</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45177</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45177</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45177</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45177</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45177</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45177</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45177</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45177</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45177</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45177</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45177</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45177</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45177</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45177</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45177</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45177</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45177</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45177</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45177</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45177</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45177</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45177</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45177</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45177</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45177</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45177</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45177</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45177</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45177</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45177</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45177</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45177</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45177</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45177</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45177</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45177</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45177</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45177</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45177</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45177</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45177</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45177</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45177</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45177</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45177</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45177</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45177</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45177</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45177</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45177</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45177</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45177</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45177</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45177</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45177</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45177</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45177</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45177</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45177</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45177</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45177</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45177</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45177</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45177</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45177</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45177</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45177</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45177</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45177</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45177</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45177</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45177</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45177</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45177</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45177</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45177</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45177</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45177</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45177</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45177</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45177</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45177</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45177</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45177</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45177</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45177</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45177</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45177</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45177</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45177</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45177</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45177</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45177</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45177</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45177</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45177</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45177</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45177</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45177</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45177</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45177</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45177</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45177</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45177</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45177</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45177</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45177</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45177</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45177</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45177</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45177</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45177</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45177</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45177</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45177</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45177</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45177</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45177</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45177</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45177</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45177</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45177</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45177</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45177</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45177</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45177</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45177</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45177</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45177</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45177</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45177</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45177</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45177</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45177</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45177</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45177</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45177</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45177</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45177</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45177</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45177</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45177</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45177</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45177</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45177</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45177</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45177</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45177</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45177</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45177</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45177</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45177</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45177</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45177</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45177</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45177</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45177</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45177</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45177</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45177</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45177</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45177</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45177</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45177</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45177</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45177</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45177</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45177</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45177</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45177</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45177</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45177</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45177</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45177</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45177</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45177</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45177</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45177</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45177</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45177</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45177</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45177</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45177</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45177</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45177</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45177</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45177</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45177</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45177</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45177</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45177</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45177</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45177</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45177</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45177</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45177</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45177</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45177</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45177</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45177</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45177</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45177</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45177</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45177</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45177</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45177</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45177</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45177</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45177</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45177</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45177</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45177</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45177</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45177</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45177</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45177</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45177</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45177</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45177</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45177</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45177</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45177</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45177</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45177</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45177</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45177</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45177</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45177</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45177</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45177</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45177</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45177</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45177</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45177</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45177</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45177</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45177</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45177</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45177</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45177</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45177</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45177</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45177</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45177</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45177</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45177</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45177</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45177</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45177</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45177</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45177</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45177</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45177</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45177</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45177</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45177</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45177</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45177</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45177</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45177</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45177</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45177</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45177</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45177</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45177</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45177</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45177</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45177</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45177</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45177</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45177</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45177</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45177</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45177</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45177</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45177</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45177</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45177</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45177</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45177</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45177</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45177</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45177</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45177</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45177</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45177</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45177</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45177</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45177</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45177</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45177</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45177</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45177</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45177</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45177</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45177</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45177</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45177</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45177</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45177</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45177</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45177</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45177</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45177</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45177</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45177</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45177</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45177</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45177</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45177</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45177</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45177</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45177</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45177</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45177</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45177</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45177</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45177</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45177</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45177</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45177</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45177</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45177</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45177</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45177</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45177</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45177</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45177</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45177</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45177</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45177</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45177</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45177</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45177</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45177</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45177</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45177</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45177</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45177</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45177</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45177</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45177</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45177</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45177</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45177</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45177</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45177</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45177</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45177</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45177</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45177</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45177</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45177</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45177</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45177</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45177</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45177</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45177</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45177</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45177</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45177</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45177</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45177</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45177</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45177</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45177</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45177</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45177</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45177</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45177</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45177</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45177</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45177</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45177</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45177</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45177</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45177</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45177</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45177</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45177</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45177</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45177</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45177</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45177</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45177</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45177</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45177</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45177</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45177</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45177</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45177</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45177</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45177</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45177</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45177</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45177</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45177</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45177</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45177</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45177</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45177</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45177</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45177</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45177</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45177</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45177</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45177</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45177</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45177</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45177</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45177</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45177</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45177</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45177</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45177</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45177</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45177</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45177</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45177</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45177</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45177</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45177</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45177</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45177</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45177</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45177</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45177</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45177</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45177</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45177</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45177</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45177</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45177</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45177</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45177</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45177</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45177</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45177</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45177</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45177</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45177</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45177</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45177</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45177</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45177</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45177</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45177</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45177</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45177</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45177</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45177</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45177</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45177</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45177</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45177</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45177</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45177</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45177</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45177</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45177</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45177</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45177</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45177</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45177</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45177</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45177</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45177</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45177</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45177</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45177</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45177</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45177</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45177</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45177</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45177</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45177</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45177</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45177</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45177</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45177</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45177</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45177</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45177</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45177</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45177</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45177</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45177</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45177</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45177</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45177</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45177</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45177</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45177</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45177</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45177</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45177</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45177</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45177</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45177</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45177</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45177</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45177</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45177</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45177</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45177</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45177</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45177</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45177</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45177</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45177</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45177</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45177</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45177</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45177</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45177</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45177</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45177</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45177</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45177</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45177</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45177</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45177</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45177</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45177</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45177</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45177</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45177</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45177</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45177</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45177</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45177</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45177</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45177</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45177</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45177</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45177</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45177</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45177</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45177</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45177</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45177</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45177</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45177</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45177</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45177</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45177</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45177</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45177</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45177</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45177</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45177</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45177</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45177</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45177</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45177</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45177</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45177</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45177</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45177</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45177</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45177</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45177</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45177</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45177</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45177</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45177</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45177</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45177</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45177</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45177</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45177</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45177</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45177</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45177</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45177</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45177</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45177</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45177</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45177</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45177</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45177</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45177</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45177</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45177</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45177</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45177</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45177</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45177</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45177</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45177</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45177</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45177</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45177</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45177</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45177</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45177</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45177</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45177</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45177</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45177</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45177</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45177</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45177</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45177</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45177</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45177</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45177</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45177</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45177</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45177</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45177</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45177</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45177</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45177</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45177</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45177</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45177</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45177</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45177</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45177</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45177</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45177</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45177</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45177</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45177</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45177</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45177</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45177</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45177</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45177</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45177</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45177</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45177</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45177</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45177</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45177</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45177</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45177</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45177</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45177</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45177</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45177</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45177</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45177</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45177</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45177</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45177</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45177</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45177</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45177</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45177</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45177</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45177</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45177</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45177</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45177</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45177</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45177</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45177</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45177</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45177</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45177</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45177</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45177</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45177</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45177</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45177</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45177</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45177</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45177</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45177</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45177</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45177</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45177</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45177</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45177</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45177</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45177</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45177</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45177</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45177</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45177</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45177</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45177</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45177</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45177</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45177</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45177</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45177</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45177</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45177</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45177</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45177</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45177</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45177</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45177</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45177</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45177</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45177</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45177</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45177</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45177</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45177</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45177</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45177</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45177</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45177</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45177</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45177</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45177</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45177</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45177</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45177</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45177</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45177</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45177</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45177</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45177</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45177</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45177</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45177</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45177</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45177</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45177</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45177</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45177</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45177</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45177</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45177</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45177</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45177</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45177</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45177</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45177</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45177</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45177</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45177</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45177</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45177</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45177</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45177</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45177</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45177</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45177</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45177</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45177</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45177</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45177</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45177</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45177</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45177</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45177</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45177</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45177</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45177</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45177</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45177</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45177</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45177</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45177</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45177</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45177</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45177</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45177</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45177</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45177</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45177</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45177</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45177</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45177</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45177</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45177</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45177</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45177</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45177</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45177</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45177</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45177</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45177</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45177</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45177</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45177</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45177</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45177</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45177</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45177</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45177</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45177</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45177</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45177</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45177</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45177</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45177</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45177</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45177</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45177</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45177</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45177</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45177</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45177</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45177</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45177</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45177</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45177</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45177</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45177</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45177</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45177</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45177</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45177</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45177</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45177</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45177</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45177</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45177</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45177</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45177</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45177</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45177</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45177</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45177</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45177</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45177</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45177</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45177</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45177</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45177</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45177</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45177</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45177</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45177</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45177</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45177</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45177</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45177</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45177</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45177</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45177</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45177</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45177</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45177</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45177</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45177</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45177</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45177</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45177</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45177</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45177</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45177</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45177</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45177</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45177</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45177</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45177</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45177</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45177</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45177</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45177</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45177</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45177</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45177</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45177</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45177</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45177</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45177</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45177</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45177</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45177</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45177</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45177</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45177</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45177</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45177</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45177</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45177</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45177</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45177</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45177</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45177</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45177</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45177</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45177</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45177</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45177</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45177</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45177</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45177</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45177</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45177</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45177</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45177</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45177</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45177</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45177</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45177</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45177</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45177</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45177</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45177</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45177</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45177</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45177</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45177</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45177</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45177</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45177</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45177</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45177</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45177</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45177</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45177</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45177</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45177</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45177</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45177</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45177</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45177</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45177</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45177</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45177</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45177</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45177</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45177</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45177</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45177</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45177</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45177</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45177</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45177</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45177</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45177</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45177</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45177</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45177</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45177</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45177</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45177</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45177</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45177</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45177</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45177</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45177</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45177</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45177</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45177</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45177</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45177</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45177</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45177</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45177</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45177</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45177</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45177</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45177</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45177</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45177</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45177</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45177</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45177</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45177</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45177</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45177</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45177</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45177</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45177</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45177</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45177</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45177</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45177</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45177</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45177</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45177</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45177</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45177</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45177</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45177</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45177</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45177</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45177</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45177</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45177</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45177</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45177</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45177</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45177</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45177</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45177</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45177</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45177</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45177</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45177</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45177</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45177</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45177</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45177</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45177</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45177</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45177</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45177</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45177</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45177</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45177</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45177</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45177</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45177</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45177</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45177</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45177</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45177</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45177</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45177</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45177</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45177</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45177</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45177</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45177</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45177</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45177</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45177</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45177</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45177</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45177</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45177</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45177</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45177</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45177</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45177</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45177</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45177</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45177</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45177</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45177</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45177</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45177</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45177</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45177</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45177</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45177</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45177</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45177</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45177</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45177</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45177</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45177</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45177</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45177</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45177</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45177</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45177</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45177</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45177</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45177</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45177</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45177</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45177</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45177</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45177</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45177</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45177</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45177</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45177</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45177</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45177</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45177</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45177</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45177</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45177</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45177</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45177</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45177</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45177</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45177</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45177</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45177</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45177</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45177</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45177</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45177</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45177</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45177</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45177</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45177</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45177</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45177</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45177</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45177</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45177</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45177</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45177</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45177</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45177</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45177</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45177</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45177</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45177</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45177</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45177</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45177</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45177</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45177</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45177</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45177</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45177</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45177</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45177</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45177</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45177</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45177</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45177</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45177</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45177</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45177</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45177</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45177</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45177</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45177</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45177</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45177</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45177</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45177</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45177</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45177</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45177</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45177</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45177</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45177</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45177</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45177</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45177</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45177</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45177</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45177</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45177</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45177</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45177</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45177</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45177</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45177</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45177</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45177</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45177</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45177</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45177</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45177</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45177</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45177</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45177</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45177</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45177</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45177</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45177</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45177</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45177</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45177</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45177</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45177</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45177</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45177</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45177</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45177</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45177</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45177</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45177</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45177</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45177</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45177</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45177</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45177</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45177</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45177</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45177</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45177</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45177</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45177</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45177</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45177</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45177</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45177</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45177</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45177</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45177</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45177</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45177</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45177</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45177</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45177</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45177</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45177</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45177</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45177</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45177</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45177</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45177</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45177</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45177</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45177</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45177</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45177</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45177</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45177</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45177</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45177</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45177</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45177</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45177</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45177</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45177</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45177</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45177</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45177</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45177</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45177</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45177</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45177</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45177</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45177</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45177</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45177</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45177</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45177</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45177</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45177</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45177</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45177</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45177</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45177</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45177</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45177</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45177</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45177</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45177</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45177</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45177</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45177</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45177</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45177</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45177</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45177</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45177</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45177</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45177</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45177</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45177</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45177</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45177</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45177</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45177</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45177</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45177</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45177</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45177</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45177</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45177</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45177</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45177</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45177</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45177</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45177</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45177</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45177</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45177</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45177</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45177</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45177</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45177</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45177</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45177</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45177</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45177</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45177</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45177</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45177</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45177</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45177</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45177</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45177</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45177</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45177</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45177</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45177</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45177</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45177</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45177</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45177</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45177</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45177</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45177</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45177</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45177</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45177</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45177</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45177</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45177</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45177</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45177</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45177</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45177</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45177</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45177</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45177</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45177</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45177</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45177</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45177</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45177</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45177</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45177</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45177</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45177</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45177</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45177</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45177</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45177</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45177</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45177</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45177</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45177</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45177</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45177</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45177</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45177</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45177</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45177</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45177</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45177</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45177</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45177</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45177</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45177</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45177</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45177</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45177</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45177</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45177</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45177</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45177</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45177</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45177</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45177</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45177</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45177</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45177</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45177</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45177</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45177</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45177</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45177</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45177</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45177</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45177</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45177</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45177</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45177</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45177</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45177</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45177</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45177</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45177</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45177</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45177</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45177</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45177</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45177</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45177</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45177</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45177</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45177</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45177</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45177</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45177</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45177</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45177</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45177</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45177</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45177</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45177</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45177</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45177</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45177</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45177</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45177</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45177</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45177</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45177</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45177</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45177</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45177</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45177</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45177</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45177</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45177</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45177</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45177</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45177</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45177</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45177</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45177</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45177</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45177</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45177</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45177</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45177</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45177</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45177</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45177</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45177</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45177</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45177</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45177</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45177</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45177</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45177</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45177</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45177</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45177</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45177</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45177</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45177</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45177</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45177</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45177</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45177</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45177</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45177</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45177</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45177</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45177</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45177</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45177</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45177</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45177</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45177</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45177</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45177</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45177</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45177</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45177</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45177</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45177</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45177</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45177</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45177</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45177</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45177</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45177</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45177</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45177</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45177</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45177</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45177</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45177</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45177</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45177</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45177</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45177</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45177</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45177</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45177</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45177</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45177</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45177</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45177</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45177</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45177</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45177</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45177</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45177</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45177</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45177</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45177</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45177</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45177</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45177</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45177</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45177</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45177</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45177</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45177</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45177</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45177</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45177</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45177</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45177</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45177</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45177</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45177</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45177</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45177</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45177</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45177</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45177</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45177</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45177</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45177</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45177</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45177</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45177</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45177</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45177</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45177</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45177</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45177</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45177</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45177</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45177</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45177</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45177</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45177</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45177</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45177</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45177</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45177</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45177</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45177</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45177</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45177</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45177</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45177</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45177</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45177</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45177</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45177</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45177</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45177</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45177</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45177</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45177</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45177</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45177</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45177</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45177</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45177</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45177</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45177</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45177</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45177</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45177</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45177</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45177</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45177</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45177</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45177</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45177</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45177</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45177</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45177</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45177</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45177</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45177</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45177</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45177</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45177</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45177</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45177</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45177</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45177</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45177</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45177</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45177</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45177</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45177</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45177</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45177</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45177</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45177</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45177</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45177</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45177</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45177</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45177</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45177</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45177</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45177</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45177</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45177</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45177</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45177</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45177</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45177</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45177</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45177</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45177</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45177</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45177</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45177</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45177</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45177</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45177</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45177</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45177</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45177</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45177</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45177</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45177</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45177</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45177</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45177</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45177</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45177</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45177</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45177</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45177</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45177</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45177</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45177</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45177</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45177</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45177</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45177</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45177</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45177</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45177</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45177</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45177</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45177</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45177</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45177</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45177</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45177</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45177</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45177</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45177</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45177</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45177</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45177</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45177</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45177</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45177</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45177</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45177</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45177</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45177</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45177</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45177</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45177</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45177</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45177</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45177</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45177</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45177</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45177</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45177</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45177</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45177</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45177</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45177</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45177</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45177</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45177</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45177</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45177</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45177</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45177</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45177</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45177</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45177</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45177</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45177</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45177</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45177</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45177</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45177</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45177</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45177</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45177</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45177</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45177</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45177</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45177</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45177</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45177</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45177</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45177</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45177</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45177</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45177</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45177</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45177</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45177</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45177</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45177</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45177</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45177</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45177</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45177</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45177</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45177</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45177</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45177</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45177</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45177</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45177</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45177</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45177</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45177</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45177</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45177</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45177</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45177</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45177</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45177</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45177</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45177</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45177</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45177</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45177</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45177</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45177</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45177</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45177</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45177</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45177</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45177</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45177</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45177</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45177</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45177</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45177</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45177</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45177</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45177</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45177</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45177</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45177</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45177</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45177</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45177</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45177</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45177</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45177</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45177</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45177</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45177</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45177</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45177</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45177</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45177</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45177</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45177</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45177</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45177</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45177</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45177</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45177</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45177</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45177</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45177</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45177</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45177</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45177</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45177</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45177</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45177</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45177</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45177</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45177</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45177</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45177</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45177</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45177</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45177</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45177</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45177</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45177</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45177</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45177</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45177</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45177</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45177</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45177</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45177</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45177</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45177</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45177</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45177</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45177</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45177</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45177</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45177</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45177</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45177</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45177</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45177</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45177</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45177</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45177</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45177</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45177</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45177</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45177</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45177</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45177</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45177</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45177</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45177</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45177</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45177</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45177</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45177</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45177</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45177</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45177</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45177</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45177</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45177</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45177</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45177</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45177</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45177</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45177</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45177</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45177</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45177</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45177</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45177</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45177</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45177</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45177</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45177</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45177</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45177</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45177</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45177</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45177</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45177</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45177</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45177</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45177</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45177</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45177</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45177</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45177</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45177</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45177</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45177</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45177</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45177</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45177</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45177</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45177</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45177</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45177</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45177</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45177</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45177</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45177</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45177</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45177</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45177</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45177</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45177</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45177</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45177</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45177</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45177</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45177</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45177</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45177</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45177</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45177</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45177</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45177</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45177</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45177</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45177</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45177</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45177</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45177</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45177</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45177</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45177</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45177</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45177</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45177</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45177</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45177</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45177</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45177</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45177</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45177</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45177</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45177</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45177</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45177</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45177</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45177</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45177</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45177</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45177</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45177</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45177</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45177</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45177</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45177</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45177</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45177</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45177</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45177</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45177</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45177</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45177</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45177</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45177</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45177</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45177</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45177</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45177</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45177</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45177</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45177</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45177</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45177</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45177</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45177</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45177</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45177</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45177</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45177</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45177</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45177</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45177</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45177</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45177</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45177</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45177</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45177</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45177</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45177</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45177</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45177</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45177</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45177</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45177</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45177</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45177</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45177</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45177</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45177</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45177</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45177</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45177</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45177</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45177</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45177</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45177</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45177</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45177</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45177</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45177</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45177</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45177</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45177</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45177</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45177</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45177</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45177</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45177</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45177</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45177</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45177</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45177</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45177</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45177</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45177</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45177</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45177</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45177</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45177</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45177</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45177</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45177</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45177</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45177</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45177</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45177</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45177</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45177</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45177</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45177</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45177</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45177</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45177</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45177</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45177</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45177</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45177</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45177</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45177</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45177</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45177</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45177</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45177</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45177</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45177</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45177</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45177</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45177</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45177</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45177</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45177</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45177</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45177</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45177</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45177</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45177</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45177</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45177</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45177</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45177</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45177</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45177</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45177</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45177</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45177</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45177</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45177</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45177</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45177</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45177</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45177</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45177</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45177</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45177</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45177</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45177</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45177</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45177</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45177</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45177</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45177</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45177</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45177</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45177</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45177</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45177</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45177</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45177</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45177</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45177</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45177</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45177</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45177</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45177</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45177</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45177</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45177</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45177</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45177</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45177</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45177</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45177</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45177</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45177</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45177</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45177</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45177</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45177</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45177</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45177</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45177</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45177</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45177</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45177</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45177</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45177</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45177</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45177</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45177</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45177</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45177</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45177</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45177</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45177</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45177</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45177</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45177</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45177</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45177</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45177</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45177</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45177</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45177</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45177</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45177</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45177</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45177</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45177</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45177</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45177</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45177</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45177</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45177</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45177</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45177</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45177</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45177</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45177</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45177</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45177</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45177</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45177</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45177</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45177</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45177</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45177</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45177</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45177</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45177</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45177</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45177</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45177</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45177</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45177</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45177</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45177</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45177</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45177</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45177</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45177</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45177</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45177</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45177</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45177</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45177</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45177</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45177</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45177</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45177</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45177</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45177</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45177</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45177</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45177</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45177</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45177</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45177</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45177</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45177</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45177</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45177</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45177</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45177</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45177</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45177</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45177</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45177</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45177</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45177</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45177</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45177</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45177</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45177</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45177</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45177</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45177</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45177</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45177</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45177</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45177</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45177</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45177</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45177</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45177</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45177</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45177</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45177</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45177</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45177</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45177</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45177</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45177</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45177</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45177</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45177</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45177</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45177</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45177</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45177</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45177</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45177</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45177</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45177</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45177</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45177</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45177</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45177</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45177</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45177</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45177</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45177</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45177</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45177</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45177</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45177</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45177</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45177</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45177</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45177</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45177</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45177</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45177</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45177</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45177</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45177</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45177</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45177</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45177</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45177</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45177</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45177</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45177</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45177</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45177</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45177</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45177</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45177</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45177</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45177</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45177</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45177</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45177</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45177</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45177</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45177</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45177</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45177</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45177</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45177</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45177</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45177</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45177</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45177</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c r="A6960" t="inlineStr">
        <is>
          <t>A 41539-2023</t>
        </is>
      </c>
      <c r="B6960" s="1" t="n">
        <v>45175</v>
      </c>
      <c r="C6960" s="1" t="n">
        <v>45177</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2023-09-08T04:37:48Z</dcterms:created>
  <dcterms:modified xmlns:dcterms="http://purl.org/dc/terms/" xmlns:xsi="http://www.w3.org/2001/XMLSchema-instance" xsi:type="dcterms:W3CDTF">2023-09-08T04:37:50Z</dcterms:modified>
</cp:coreProperties>
</file>