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45203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45203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4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8</v>
      </c>
      <c r="R3" s="2" t="inlineStr">
        <is>
          <t>Grangråticka
Taggfingersvamp
Dofttaggsvamp
Fjällig taggsvamp s.str.
Rödgul trumpetsvamp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45203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45203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45203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45203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45203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45203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23049-2019</t>
        </is>
      </c>
      <c r="B10" s="1" t="n">
        <v>43591</v>
      </c>
      <c r="C10" s="1" t="n">
        <v>45203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1.7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Talltita
Brandticka
Vedticka</t>
        </is>
      </c>
      <c r="S10">
        <f>HYPERLINK("https://klasma.github.io/Logging_KARLSTAD/artfynd/A 23049-2019.xlsx", "A 23049-2019")</f>
        <v/>
      </c>
      <c r="T10">
        <f>HYPERLINK("https://klasma.github.io/Logging_KARLSTAD/kartor/A 23049-2019.png", "A 23049-2019")</f>
        <v/>
      </c>
      <c r="V10">
        <f>HYPERLINK("https://klasma.github.io/Logging_KARLSTAD/klagomål/A 23049-2019.docx", "A 23049-2019")</f>
        <v/>
      </c>
      <c r="W10">
        <f>HYPERLINK("https://klasma.github.io/Logging_KARLSTAD/klagomålsmail/A 23049-2019.docx", "A 23049-2019")</f>
        <v/>
      </c>
      <c r="X10">
        <f>HYPERLINK("https://klasma.github.io/Logging_KARLSTAD/tillsyn/A 23049-2019.docx", "A 23049-2019")</f>
        <v/>
      </c>
      <c r="Y10">
        <f>HYPERLINK("https://klasma.github.io/Logging_KARLSTAD/tillsynsmail/A 23049-2019.docx", "A 23049-2019")</f>
        <v/>
      </c>
    </row>
    <row r="11" ht="15" customHeight="1">
      <c r="A11" t="inlineStr">
        <is>
          <t>A 5520-2020</t>
        </is>
      </c>
      <c r="B11" s="1" t="n">
        <v>43861</v>
      </c>
      <c r="C11" s="1" t="n">
        <v>45203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0.8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Svedjenäva
Skogsknipprot
Springkorn</t>
        </is>
      </c>
      <c r="S11">
        <f>HYPERLINK("https://klasma.github.io/Logging_KARLSTAD/artfynd/A 5520-2020.xlsx", "A 5520-2020")</f>
        <v/>
      </c>
      <c r="T11">
        <f>HYPERLINK("https://klasma.github.io/Logging_KARLSTAD/kartor/A 5520-2020.png", "A 5520-2020")</f>
        <v/>
      </c>
      <c r="V11">
        <f>HYPERLINK("https://klasma.github.io/Logging_KARLSTAD/klagomål/A 5520-2020.docx", "A 5520-2020")</f>
        <v/>
      </c>
      <c r="W11">
        <f>HYPERLINK("https://klasma.github.io/Logging_KARLSTAD/klagomålsmail/A 5520-2020.docx", "A 5520-2020")</f>
        <v/>
      </c>
      <c r="X11">
        <f>HYPERLINK("https://klasma.github.io/Logging_KARLSTAD/tillsyn/A 5520-2020.docx", "A 5520-2020")</f>
        <v/>
      </c>
      <c r="Y11">
        <f>HYPERLINK("https://klasma.github.io/Logging_KARLSTAD/tillsynsmail/A 5520-2020.docx", "A 5520-2020")</f>
        <v/>
      </c>
    </row>
    <row r="12" ht="15" customHeight="1">
      <c r="A12" t="inlineStr">
        <is>
          <t>A 40945-2020</t>
        </is>
      </c>
      <c r="B12" s="1" t="n">
        <v>44070</v>
      </c>
      <c r="C12" s="1" t="n">
        <v>45203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5.6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Ullticka
Bronshjon</t>
        </is>
      </c>
      <c r="S12">
        <f>HYPERLINK("https://klasma.github.io/Logging_KARLSTAD/artfynd/A 40945-2020.xlsx", "A 40945-2020")</f>
        <v/>
      </c>
      <c r="T12">
        <f>HYPERLINK("https://klasma.github.io/Logging_KARLSTAD/kartor/A 40945-2020.png", "A 40945-2020")</f>
        <v/>
      </c>
      <c r="U12">
        <f>HYPERLINK("https://klasma.github.io/Logging_KARLSTAD/knärot/A 40945-2020.png", "A 40945-2020")</f>
        <v/>
      </c>
      <c r="V12">
        <f>HYPERLINK("https://klasma.github.io/Logging_KARLSTAD/klagomål/A 40945-2020.docx", "A 40945-2020")</f>
        <v/>
      </c>
      <c r="W12">
        <f>HYPERLINK("https://klasma.github.io/Logging_KARLSTAD/klagomålsmail/A 40945-2020.docx", "A 40945-2020")</f>
        <v/>
      </c>
      <c r="X12">
        <f>HYPERLINK("https://klasma.github.io/Logging_KARLSTAD/tillsyn/A 40945-2020.docx", "A 40945-2020")</f>
        <v/>
      </c>
      <c r="Y12">
        <f>HYPERLINK("https://klasma.github.io/Logging_KARLSTAD/tillsynsmail/A 40945-2020.docx", "A 40945-2020")</f>
        <v/>
      </c>
    </row>
    <row r="13" ht="15" customHeight="1">
      <c r="A13" t="inlineStr">
        <is>
          <t>A 11927-2022</t>
        </is>
      </c>
      <c r="B13" s="1" t="n">
        <v>44635</v>
      </c>
      <c r="C13" s="1" t="n">
        <v>45203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12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Ullticka
Barkticka
Kornig nållav</t>
        </is>
      </c>
      <c r="S13">
        <f>HYPERLINK("https://klasma.github.io/Logging_KARLSTAD/artfynd/A 11927-2022.xlsx", "A 11927-2022")</f>
        <v/>
      </c>
      <c r="T13">
        <f>HYPERLINK("https://klasma.github.io/Logging_KARLSTAD/kartor/A 11927-2022.png", "A 11927-2022")</f>
        <v/>
      </c>
      <c r="V13">
        <f>HYPERLINK("https://klasma.github.io/Logging_KARLSTAD/klagomål/A 11927-2022.docx", "A 11927-2022")</f>
        <v/>
      </c>
      <c r="W13">
        <f>HYPERLINK("https://klasma.github.io/Logging_KARLSTAD/klagomålsmail/A 11927-2022.docx", "A 11927-2022")</f>
        <v/>
      </c>
      <c r="X13">
        <f>HYPERLINK("https://klasma.github.io/Logging_KARLSTAD/tillsyn/A 11927-2022.docx", "A 11927-2022")</f>
        <v/>
      </c>
      <c r="Y13">
        <f>HYPERLINK("https://klasma.github.io/Logging_KARLSTAD/tillsynsmail/A 11927-2022.docx", "A 11927-2022")</f>
        <v/>
      </c>
    </row>
    <row r="14" ht="15" customHeight="1">
      <c r="A14" t="inlineStr">
        <is>
          <t>A 31151-2022</t>
        </is>
      </c>
      <c r="B14" s="1" t="n">
        <v>44770</v>
      </c>
      <c r="C14" s="1" t="n">
        <v>45203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7.8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Mattlummer
Revlummer</t>
        </is>
      </c>
      <c r="S14">
        <f>HYPERLINK("https://klasma.github.io/Logging_KARLSTAD/artfynd/A 31151-2022.xlsx", "A 31151-2022")</f>
        <v/>
      </c>
      <c r="T14">
        <f>HYPERLINK("https://klasma.github.io/Logging_KARLSTAD/kartor/A 31151-2022.png", "A 31151-2022")</f>
        <v/>
      </c>
      <c r="V14">
        <f>HYPERLINK("https://klasma.github.io/Logging_KARLSTAD/klagomål/A 31151-2022.docx", "A 31151-2022")</f>
        <v/>
      </c>
      <c r="W14">
        <f>HYPERLINK("https://klasma.github.io/Logging_KARLSTAD/klagomålsmail/A 31151-2022.docx", "A 31151-2022")</f>
        <v/>
      </c>
      <c r="X14">
        <f>HYPERLINK("https://klasma.github.io/Logging_KARLSTAD/tillsyn/A 31151-2022.docx", "A 31151-2022")</f>
        <v/>
      </c>
      <c r="Y14">
        <f>HYPERLINK("https://klasma.github.io/Logging_KARLSTAD/tillsynsmail/A 31151-2022.docx", "A 31151-2022")</f>
        <v/>
      </c>
    </row>
    <row r="15" ht="15" customHeight="1">
      <c r="A15" t="inlineStr">
        <is>
          <t>A 53051-2022</t>
        </is>
      </c>
      <c r="B15" s="1" t="n">
        <v>44876</v>
      </c>
      <c r="C15" s="1" t="n">
        <v>45203</v>
      </c>
      <c r="D15" t="inlineStr">
        <is>
          <t>VÄRMLANDS LÄN</t>
        </is>
      </c>
      <c r="E15" t="inlineStr">
        <is>
          <t>KARLSTAD</t>
        </is>
      </c>
      <c r="G15" t="n">
        <v>1.3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Storgröe
Strutbräken
Blåsippa</t>
        </is>
      </c>
      <c r="S15">
        <f>HYPERLINK("https://klasma.github.io/Logging_KARLSTAD/artfynd/A 53051-2022.xlsx", "A 53051-2022")</f>
        <v/>
      </c>
      <c r="T15">
        <f>HYPERLINK("https://klasma.github.io/Logging_KARLSTAD/kartor/A 53051-2022.png", "A 53051-2022")</f>
        <v/>
      </c>
      <c r="V15">
        <f>HYPERLINK("https://klasma.github.io/Logging_KARLSTAD/klagomål/A 53051-2022.docx", "A 53051-2022")</f>
        <v/>
      </c>
      <c r="W15">
        <f>HYPERLINK("https://klasma.github.io/Logging_KARLSTAD/klagomålsmail/A 53051-2022.docx", "A 53051-2022")</f>
        <v/>
      </c>
      <c r="X15">
        <f>HYPERLINK("https://klasma.github.io/Logging_KARLSTAD/tillsyn/A 53051-2022.docx", "A 53051-2022")</f>
        <v/>
      </c>
      <c r="Y15">
        <f>HYPERLINK("https://klasma.github.io/Logging_KARLSTAD/tillsynsmail/A 53051-2022.docx", "A 53051-2022")</f>
        <v/>
      </c>
    </row>
    <row r="16" ht="15" customHeight="1">
      <c r="A16" t="inlineStr">
        <is>
          <t>A 11615-2023</t>
        </is>
      </c>
      <c r="B16" s="1" t="n">
        <v>44994</v>
      </c>
      <c r="C16" s="1" t="n">
        <v>45203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Svedjenäva
Skogsknipprot
Springkorn</t>
        </is>
      </c>
      <c r="S16">
        <f>HYPERLINK("https://klasma.github.io/Logging_KARLSTAD/artfynd/A 11615-2023.xlsx", "A 11615-2023")</f>
        <v/>
      </c>
      <c r="T16">
        <f>HYPERLINK("https://klasma.github.io/Logging_KARLSTAD/kartor/A 11615-2023.png", "A 11615-2023")</f>
        <v/>
      </c>
      <c r="V16">
        <f>HYPERLINK("https://klasma.github.io/Logging_KARLSTAD/klagomål/A 11615-2023.docx", "A 11615-2023")</f>
        <v/>
      </c>
      <c r="W16">
        <f>HYPERLINK("https://klasma.github.io/Logging_KARLSTAD/klagomålsmail/A 11615-2023.docx", "A 11615-2023")</f>
        <v/>
      </c>
      <c r="X16">
        <f>HYPERLINK("https://klasma.github.io/Logging_KARLSTAD/tillsyn/A 11615-2023.docx", "A 11615-2023")</f>
        <v/>
      </c>
      <c r="Y16">
        <f>HYPERLINK("https://klasma.github.io/Logging_KARLSTAD/tillsynsmail/A 11615-2023.docx", "A 11615-2023")</f>
        <v/>
      </c>
    </row>
    <row r="17" ht="15" customHeight="1">
      <c r="A17" t="inlineStr">
        <is>
          <t>A 14815-2023</t>
        </is>
      </c>
      <c r="B17" s="1" t="n">
        <v>45014</v>
      </c>
      <c r="C17" s="1" t="n">
        <v>45203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5.4</v>
      </c>
      <c r="H17" t="n">
        <v>0</v>
      </c>
      <c r="I17" t="n">
        <v>2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Vaddporing
Rödgul trumpetsvamp
Vågbandad barkbock</t>
        </is>
      </c>
      <c r="S17">
        <f>HYPERLINK("https://klasma.github.io/Logging_KARLSTAD/artfynd/A 14815-2023.xlsx", "A 14815-2023")</f>
        <v/>
      </c>
      <c r="T17">
        <f>HYPERLINK("https://klasma.github.io/Logging_KARLSTAD/kartor/A 14815-2023.png", "A 14815-2023")</f>
        <v/>
      </c>
      <c r="U17">
        <f>HYPERLINK("https://klasma.github.io/Logging_KARLSTAD/knärot/A 14815-2023.png", "A 14815-2023")</f>
        <v/>
      </c>
      <c r="V17">
        <f>HYPERLINK("https://klasma.github.io/Logging_KARLSTAD/klagomål/A 14815-2023.docx", "A 14815-2023")</f>
        <v/>
      </c>
      <c r="W17">
        <f>HYPERLINK("https://klasma.github.io/Logging_KARLSTAD/klagomålsmail/A 14815-2023.docx", "A 14815-2023")</f>
        <v/>
      </c>
      <c r="X17">
        <f>HYPERLINK("https://klasma.github.io/Logging_KARLSTAD/tillsyn/A 14815-2023.docx", "A 14815-2023")</f>
        <v/>
      </c>
      <c r="Y17">
        <f>HYPERLINK("https://klasma.github.io/Logging_KARLSTAD/tillsynsmail/A 14815-2023.docx", "A 14815-2023")</f>
        <v/>
      </c>
    </row>
    <row r="18" ht="15" customHeight="1">
      <c r="A18" t="inlineStr">
        <is>
          <t>A 18231-2020</t>
        </is>
      </c>
      <c r="B18" s="1" t="n">
        <v>43928</v>
      </c>
      <c r="C18" s="1" t="n">
        <v>45203</v>
      </c>
      <c r="D18" t="inlineStr">
        <is>
          <t>VÄRMLANDS LÄN</t>
        </is>
      </c>
      <c r="E18" t="inlineStr">
        <is>
          <t>KARLSTAD</t>
        </is>
      </c>
      <c r="G18" t="n">
        <v>0.5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HYPERLINK("https://klasma.github.io/Logging_KARLSTAD/artfynd/A 18231-2020.xlsx", "A 18231-2020")</f>
        <v/>
      </c>
      <c r="T18">
        <f>HYPERLINK("https://klasma.github.io/Logging_KARLSTAD/kartor/A 18231-2020.png", "A 18231-2020")</f>
        <v/>
      </c>
      <c r="U18">
        <f>HYPERLINK("https://klasma.github.io/Logging_KARLSTAD/knärot/A 18231-2020.png", "A 18231-2020")</f>
        <v/>
      </c>
      <c r="V18">
        <f>HYPERLINK("https://klasma.github.io/Logging_KARLSTAD/klagomål/A 18231-2020.docx", "A 18231-2020")</f>
        <v/>
      </c>
      <c r="W18">
        <f>HYPERLINK("https://klasma.github.io/Logging_KARLSTAD/klagomålsmail/A 18231-2020.docx", "A 18231-2020")</f>
        <v/>
      </c>
      <c r="X18">
        <f>HYPERLINK("https://klasma.github.io/Logging_KARLSTAD/tillsyn/A 18231-2020.docx", "A 18231-2020")</f>
        <v/>
      </c>
      <c r="Y18">
        <f>HYPERLINK("https://klasma.github.io/Logging_KARLSTAD/tillsynsmail/A 18231-2020.docx", "A 18231-2020")</f>
        <v/>
      </c>
    </row>
    <row r="19" ht="15" customHeight="1">
      <c r="A19" t="inlineStr">
        <is>
          <t>A 11581-2021</t>
        </is>
      </c>
      <c r="B19" s="1" t="n">
        <v>44264</v>
      </c>
      <c r="C19" s="1" t="n">
        <v>45203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Vågbandad barkbock</t>
        </is>
      </c>
      <c r="S19">
        <f>HYPERLINK("https://klasma.github.io/Logging_KARLSTAD/artfynd/A 11581-2021.xlsx", "A 11581-2021")</f>
        <v/>
      </c>
      <c r="T19">
        <f>HYPERLINK("https://klasma.github.io/Logging_KARLSTAD/kartor/A 11581-2021.png", "A 11581-2021")</f>
        <v/>
      </c>
      <c r="V19">
        <f>HYPERLINK("https://klasma.github.io/Logging_KARLSTAD/klagomål/A 11581-2021.docx", "A 11581-2021")</f>
        <v/>
      </c>
      <c r="W19">
        <f>HYPERLINK("https://klasma.github.io/Logging_KARLSTAD/klagomålsmail/A 11581-2021.docx", "A 11581-2021")</f>
        <v/>
      </c>
      <c r="X19">
        <f>HYPERLINK("https://klasma.github.io/Logging_KARLSTAD/tillsyn/A 11581-2021.docx", "A 11581-2021")</f>
        <v/>
      </c>
      <c r="Y19">
        <f>HYPERLINK("https://klasma.github.io/Logging_KARLSTAD/tillsynsmail/A 11581-2021.docx", "A 11581-2021")</f>
        <v/>
      </c>
    </row>
    <row r="20" ht="15" customHeight="1">
      <c r="A20" t="inlineStr">
        <is>
          <t>A 33866-2021</t>
        </is>
      </c>
      <c r="B20" s="1" t="n">
        <v>44378</v>
      </c>
      <c r="C20" s="1" t="n">
        <v>45203</v>
      </c>
      <c r="D20" t="inlineStr">
        <is>
          <t>VÄRMLANDS LÄN</t>
        </is>
      </c>
      <c r="E20" t="inlineStr">
        <is>
          <t>KARLSTAD</t>
        </is>
      </c>
      <c r="F20" t="inlineStr">
        <is>
          <t>Kyrkan</t>
        </is>
      </c>
      <c r="G20" t="n">
        <v>5.8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Mattlummer</t>
        </is>
      </c>
      <c r="S20">
        <f>HYPERLINK("https://klasma.github.io/Logging_KARLSTAD/artfynd/A 33866-2021.xlsx", "A 33866-2021")</f>
        <v/>
      </c>
      <c r="T20">
        <f>HYPERLINK("https://klasma.github.io/Logging_KARLSTAD/kartor/A 33866-2021.png", "A 33866-2021")</f>
        <v/>
      </c>
      <c r="V20">
        <f>HYPERLINK("https://klasma.github.io/Logging_KARLSTAD/klagomål/A 33866-2021.docx", "A 33866-2021")</f>
        <v/>
      </c>
      <c r="W20">
        <f>HYPERLINK("https://klasma.github.io/Logging_KARLSTAD/klagomålsmail/A 33866-2021.docx", "A 33866-2021")</f>
        <v/>
      </c>
      <c r="X20">
        <f>HYPERLINK("https://klasma.github.io/Logging_KARLSTAD/tillsyn/A 33866-2021.docx", "A 33866-2021")</f>
        <v/>
      </c>
      <c r="Y20">
        <f>HYPERLINK("https://klasma.github.io/Logging_KARLSTAD/tillsynsmail/A 33866-2021.docx", "A 33866-2021")</f>
        <v/>
      </c>
    </row>
    <row r="21" ht="15" customHeight="1">
      <c r="A21" t="inlineStr">
        <is>
          <t>A 20765-2022</t>
        </is>
      </c>
      <c r="B21" s="1" t="n">
        <v>44701</v>
      </c>
      <c r="C21" s="1" t="n">
        <v>45203</v>
      </c>
      <c r="D21" t="inlineStr">
        <is>
          <t>VÄRMLANDS LÄN</t>
        </is>
      </c>
      <c r="E21" t="inlineStr">
        <is>
          <t>KARLSTAD</t>
        </is>
      </c>
      <c r="F21" t="inlineStr">
        <is>
          <t>Bergvik skog väst AB</t>
        </is>
      </c>
      <c r="G21" t="n">
        <v>3.4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Mattlummer</t>
        </is>
      </c>
      <c r="S21">
        <f>HYPERLINK("https://klasma.github.io/Logging_KARLSTAD/artfynd/A 20765-2022.xlsx", "A 20765-2022")</f>
        <v/>
      </c>
      <c r="T21">
        <f>HYPERLINK("https://klasma.github.io/Logging_KARLSTAD/kartor/A 20765-2022.png", "A 20765-2022")</f>
        <v/>
      </c>
      <c r="V21">
        <f>HYPERLINK("https://klasma.github.io/Logging_KARLSTAD/klagomål/A 20765-2022.docx", "A 20765-2022")</f>
        <v/>
      </c>
      <c r="W21">
        <f>HYPERLINK("https://klasma.github.io/Logging_KARLSTAD/klagomålsmail/A 20765-2022.docx", "A 20765-2022")</f>
        <v/>
      </c>
      <c r="X21">
        <f>HYPERLINK("https://klasma.github.io/Logging_KARLSTAD/tillsyn/A 20765-2022.docx", "A 20765-2022")</f>
        <v/>
      </c>
      <c r="Y21">
        <f>HYPERLINK("https://klasma.github.io/Logging_KARLSTAD/tillsynsmail/A 20765-2022.docx", "A 20765-2022")</f>
        <v/>
      </c>
    </row>
    <row r="22" ht="15" customHeight="1">
      <c r="A22" t="inlineStr">
        <is>
          <t>A 41507-2023</t>
        </is>
      </c>
      <c r="B22" s="1" t="n">
        <v>45175</v>
      </c>
      <c r="C22" s="1" t="n">
        <v>45203</v>
      </c>
      <c r="D22" t="inlineStr">
        <is>
          <t>VÄRMLANDS LÄN</t>
        </is>
      </c>
      <c r="E22" t="inlineStr">
        <is>
          <t>KARLSTAD</t>
        </is>
      </c>
      <c r="G22" t="n">
        <v>11.4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Thomsons trägnagare</t>
        </is>
      </c>
      <c r="S22">
        <f>HYPERLINK("https://klasma.github.io/Logging_KARLSTAD/artfynd/A 41507-2023.xlsx", "A 41507-2023")</f>
        <v/>
      </c>
      <c r="T22">
        <f>HYPERLINK("https://klasma.github.io/Logging_KARLSTAD/kartor/A 41507-2023.png", "A 41507-2023")</f>
        <v/>
      </c>
      <c r="V22">
        <f>HYPERLINK("https://klasma.github.io/Logging_KARLSTAD/klagomål/A 41507-2023.docx", "A 41507-2023")</f>
        <v/>
      </c>
      <c r="W22">
        <f>HYPERLINK("https://klasma.github.io/Logging_KARLSTAD/klagomålsmail/A 41507-2023.docx", "A 41507-2023")</f>
        <v/>
      </c>
      <c r="X22">
        <f>HYPERLINK("https://klasma.github.io/Logging_KARLSTAD/tillsyn/A 41507-2023.docx", "A 41507-2023")</f>
        <v/>
      </c>
      <c r="Y22">
        <f>HYPERLINK("https://klasma.github.io/Logging_KARLSTAD/tillsynsmail/A 41507-2023.docx", "A 41507-2023")</f>
        <v/>
      </c>
    </row>
    <row r="23" ht="15" customHeight="1">
      <c r="A23" t="inlineStr">
        <is>
          <t>A 59564-2018</t>
        </is>
      </c>
      <c r="B23" s="1" t="n">
        <v>43419</v>
      </c>
      <c r="C23" s="1" t="n">
        <v>45203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HYPERLINK("https://klasma.github.io/Logging_KARLSTAD/artfynd/A 59564-2018.xlsx", "A 59564-2018")</f>
        <v/>
      </c>
      <c r="T23">
        <f>HYPERLINK("https://klasma.github.io/Logging_KARLSTAD/kartor/A 59564-2018.png", "A 59564-2018")</f>
        <v/>
      </c>
      <c r="V23">
        <f>HYPERLINK("https://klasma.github.io/Logging_KARLSTAD/klagomål/A 59564-2018.docx", "A 59564-2018")</f>
        <v/>
      </c>
      <c r="W23">
        <f>HYPERLINK("https://klasma.github.io/Logging_KARLSTAD/klagomålsmail/A 59564-2018.docx", "A 59564-2018")</f>
        <v/>
      </c>
      <c r="X23">
        <f>HYPERLINK("https://klasma.github.io/Logging_KARLSTAD/tillsyn/A 59564-2018.docx", "A 59564-2018")</f>
        <v/>
      </c>
      <c r="Y23">
        <f>HYPERLINK("https://klasma.github.io/Logging_KARLSTAD/tillsynsmail/A 59564-2018.docx", "A 59564-2018")</f>
        <v/>
      </c>
    </row>
    <row r="24" ht="15" customHeight="1">
      <c r="A24" t="inlineStr">
        <is>
          <t>A 9067-2019</t>
        </is>
      </c>
      <c r="B24" s="1" t="n">
        <v>43504</v>
      </c>
      <c r="C24" s="1" t="n">
        <v>45203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HYPERLINK("https://klasma.github.io/Logging_KARLSTAD/artfynd/A 9067-2019.xlsx", "A 9067-2019")</f>
        <v/>
      </c>
      <c r="T24">
        <f>HYPERLINK("https://klasma.github.io/Logging_KARLSTAD/kartor/A 9067-2019.png", "A 9067-2019")</f>
        <v/>
      </c>
      <c r="V24">
        <f>HYPERLINK("https://klasma.github.io/Logging_KARLSTAD/klagomål/A 9067-2019.docx", "A 9067-2019")</f>
        <v/>
      </c>
      <c r="W24">
        <f>HYPERLINK("https://klasma.github.io/Logging_KARLSTAD/klagomålsmail/A 9067-2019.docx", "A 9067-2019")</f>
        <v/>
      </c>
      <c r="X24">
        <f>HYPERLINK("https://klasma.github.io/Logging_KARLSTAD/tillsyn/A 9067-2019.docx", "A 9067-2019")</f>
        <v/>
      </c>
      <c r="Y24">
        <f>HYPERLINK("https://klasma.github.io/Logging_KARLSTAD/tillsynsmail/A 9067-2019.docx", "A 9067-2019")</f>
        <v/>
      </c>
    </row>
    <row r="25" ht="15" customHeight="1">
      <c r="A25" t="inlineStr">
        <is>
          <t>A 18838-2019</t>
        </is>
      </c>
      <c r="B25" s="1" t="n">
        <v>43563</v>
      </c>
      <c r="C25" s="1" t="n">
        <v>45203</v>
      </c>
      <c r="D25" t="inlineStr">
        <is>
          <t>VÄRMLANDS LÄN</t>
        </is>
      </c>
      <c r="E25" t="inlineStr">
        <is>
          <t>KARLSTAD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HYPERLINK("https://klasma.github.io/Logging_KARLSTAD/artfynd/A 18838-2019.xlsx", "A 18838-2019")</f>
        <v/>
      </c>
      <c r="T25">
        <f>HYPERLINK("https://klasma.github.io/Logging_KARLSTAD/kartor/A 18838-2019.png", "A 18838-2019")</f>
        <v/>
      </c>
      <c r="V25">
        <f>HYPERLINK("https://klasma.github.io/Logging_KARLSTAD/klagomål/A 18838-2019.docx", "A 18838-2019")</f>
        <v/>
      </c>
      <c r="W25">
        <f>HYPERLINK("https://klasma.github.io/Logging_KARLSTAD/klagomålsmail/A 18838-2019.docx", "A 18838-2019")</f>
        <v/>
      </c>
      <c r="X25">
        <f>HYPERLINK("https://klasma.github.io/Logging_KARLSTAD/tillsyn/A 18838-2019.docx", "A 18838-2019")</f>
        <v/>
      </c>
      <c r="Y25">
        <f>HYPERLINK("https://klasma.github.io/Logging_KARLSTAD/tillsynsmail/A 18838-2019.docx", "A 18838-2019")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45203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25652-2019.xlsx", "A 25652-2019")</f>
        <v/>
      </c>
      <c r="T26">
        <f>HYPERLINK("https://klasma.github.io/Logging_KARLSTAD/kartor/A 25652-2019.png", "A 25652-2019")</f>
        <v/>
      </c>
      <c r="V26">
        <f>HYPERLINK("https://klasma.github.io/Logging_KARLSTAD/klagomål/A 25652-2019.docx", "A 25652-2019")</f>
        <v/>
      </c>
      <c r="W26">
        <f>HYPERLINK("https://klasma.github.io/Logging_KARLSTAD/klagomålsmail/A 25652-2019.docx", "A 25652-2019")</f>
        <v/>
      </c>
      <c r="X26">
        <f>HYPERLINK("https://klasma.github.io/Logging_KARLSTAD/tillsyn/A 25652-2019.docx", "A 25652-2019")</f>
        <v/>
      </c>
      <c r="Y26">
        <f>HYPERLINK("https://klasma.github.io/Logging_KARLSTAD/tillsynsmail/A 25652-2019.docx", "A 25652-2019")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45203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27311-2019.xlsx", "A 27311-2019")</f>
        <v/>
      </c>
      <c r="T27">
        <f>HYPERLINK("https://klasma.github.io/Logging_KARLSTAD/kartor/A 27311-2019.png", "A 27311-2019")</f>
        <v/>
      </c>
      <c r="V27">
        <f>HYPERLINK("https://klasma.github.io/Logging_KARLSTAD/klagomål/A 27311-2019.docx", "A 27311-2019")</f>
        <v/>
      </c>
      <c r="W27">
        <f>HYPERLINK("https://klasma.github.io/Logging_KARLSTAD/klagomålsmail/A 27311-2019.docx", "A 27311-2019")</f>
        <v/>
      </c>
      <c r="X27">
        <f>HYPERLINK("https://klasma.github.io/Logging_KARLSTAD/tillsyn/A 27311-2019.docx", "A 27311-2019")</f>
        <v/>
      </c>
      <c r="Y27">
        <f>HYPERLINK("https://klasma.github.io/Logging_KARLSTAD/tillsynsmail/A 27311-2019.docx", "A 27311-2019")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45203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6299-2020.xlsx", "A 6299-2020")</f>
        <v/>
      </c>
      <c r="T28">
        <f>HYPERLINK("https://klasma.github.io/Logging_KARLSTAD/kartor/A 6299-2020.png", "A 6299-2020")</f>
        <v/>
      </c>
      <c r="V28">
        <f>HYPERLINK("https://klasma.github.io/Logging_KARLSTAD/klagomål/A 6299-2020.docx", "A 6299-2020")</f>
        <v/>
      </c>
      <c r="W28">
        <f>HYPERLINK("https://klasma.github.io/Logging_KARLSTAD/klagomålsmail/A 6299-2020.docx", "A 6299-2020")</f>
        <v/>
      </c>
      <c r="X28">
        <f>HYPERLINK("https://klasma.github.io/Logging_KARLSTAD/tillsyn/A 6299-2020.docx", "A 6299-2020")</f>
        <v/>
      </c>
      <c r="Y28">
        <f>HYPERLINK("https://klasma.github.io/Logging_KARLSTAD/tillsynsmail/A 6299-2020.docx", "A 6299-2020")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45203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18075-2020.xlsx", "A 18075-2020")</f>
        <v/>
      </c>
      <c r="T29">
        <f>HYPERLINK("https://klasma.github.io/Logging_KARLSTAD/kartor/A 18075-2020.png", "A 18075-2020")</f>
        <v/>
      </c>
      <c r="V29">
        <f>HYPERLINK("https://klasma.github.io/Logging_KARLSTAD/klagomål/A 18075-2020.docx", "A 18075-2020")</f>
        <v/>
      </c>
      <c r="W29">
        <f>HYPERLINK("https://klasma.github.io/Logging_KARLSTAD/klagomålsmail/A 18075-2020.docx", "A 18075-2020")</f>
        <v/>
      </c>
      <c r="X29">
        <f>HYPERLINK("https://klasma.github.io/Logging_KARLSTAD/tillsyn/A 18075-2020.docx", "A 18075-2020")</f>
        <v/>
      </c>
      <c r="Y29">
        <f>HYPERLINK("https://klasma.github.io/Logging_KARLSTAD/tillsynsmail/A 18075-2020.docx", "A 18075-2020")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45203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28368-2020.xlsx", "A 28368-2020")</f>
        <v/>
      </c>
      <c r="T30">
        <f>HYPERLINK("https://klasma.github.io/Logging_KARLSTAD/kartor/A 28368-2020.png", "A 28368-2020")</f>
        <v/>
      </c>
      <c r="V30">
        <f>HYPERLINK("https://klasma.github.io/Logging_KARLSTAD/klagomål/A 28368-2020.docx", "A 28368-2020")</f>
        <v/>
      </c>
      <c r="W30">
        <f>HYPERLINK("https://klasma.github.io/Logging_KARLSTAD/klagomålsmail/A 28368-2020.docx", "A 28368-2020")</f>
        <v/>
      </c>
      <c r="X30">
        <f>HYPERLINK("https://klasma.github.io/Logging_KARLSTAD/tillsyn/A 28368-2020.docx", "A 28368-2020")</f>
        <v/>
      </c>
      <c r="Y30">
        <f>HYPERLINK("https://klasma.github.io/Logging_KARLSTAD/tillsynsmail/A 28368-2020.docx", "A 28368-2020")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45203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65851-2020.xlsx", "A 65851-2020")</f>
        <v/>
      </c>
      <c r="T31">
        <f>HYPERLINK("https://klasma.github.io/Logging_KARLSTAD/kartor/A 65851-2020.png", "A 65851-2020")</f>
        <v/>
      </c>
      <c r="V31">
        <f>HYPERLINK("https://klasma.github.io/Logging_KARLSTAD/klagomål/A 65851-2020.docx", "A 65851-2020")</f>
        <v/>
      </c>
      <c r="W31">
        <f>HYPERLINK("https://klasma.github.io/Logging_KARLSTAD/klagomålsmail/A 65851-2020.docx", "A 65851-2020")</f>
        <v/>
      </c>
      <c r="X31">
        <f>HYPERLINK("https://klasma.github.io/Logging_KARLSTAD/tillsyn/A 65851-2020.docx", "A 65851-2020")</f>
        <v/>
      </c>
      <c r="Y31">
        <f>HYPERLINK("https://klasma.github.io/Logging_KARLSTAD/tillsynsmail/A 65851-2020.docx", "A 65851-2020")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45203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67928-2020.xlsx", "A 67928-2020")</f>
        <v/>
      </c>
      <c r="T32">
        <f>HYPERLINK("https://klasma.github.io/Logging_KARLSTAD/kartor/A 67928-2020.png", "A 67928-2020")</f>
        <v/>
      </c>
      <c r="V32">
        <f>HYPERLINK("https://klasma.github.io/Logging_KARLSTAD/klagomål/A 67928-2020.docx", "A 67928-2020")</f>
        <v/>
      </c>
      <c r="W32">
        <f>HYPERLINK("https://klasma.github.io/Logging_KARLSTAD/klagomålsmail/A 67928-2020.docx", "A 67928-2020")</f>
        <v/>
      </c>
      <c r="X32">
        <f>HYPERLINK("https://klasma.github.io/Logging_KARLSTAD/tillsyn/A 67928-2020.docx", "A 67928-2020")</f>
        <v/>
      </c>
      <c r="Y32">
        <f>HYPERLINK("https://klasma.github.io/Logging_KARLSTAD/tillsynsmail/A 67928-2020.docx", "A 67928-2020")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45203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2194-2021.xlsx", "A 2194-2021")</f>
        <v/>
      </c>
      <c r="T33">
        <f>HYPERLINK("https://klasma.github.io/Logging_KARLSTAD/kartor/A 2194-2021.png", "A 2194-2021")</f>
        <v/>
      </c>
      <c r="U33">
        <f>HYPERLINK("https://klasma.github.io/Logging_KARLSTAD/knärot/A 2194-2021.png", "A 2194-2021")</f>
        <v/>
      </c>
      <c r="V33">
        <f>HYPERLINK("https://klasma.github.io/Logging_KARLSTAD/klagomål/A 2194-2021.docx", "A 2194-2021")</f>
        <v/>
      </c>
      <c r="W33">
        <f>HYPERLINK("https://klasma.github.io/Logging_KARLSTAD/klagomålsmail/A 2194-2021.docx", "A 2194-2021")</f>
        <v/>
      </c>
      <c r="X33">
        <f>HYPERLINK("https://klasma.github.io/Logging_KARLSTAD/tillsyn/A 2194-2021.docx", "A 2194-2021")</f>
        <v/>
      </c>
      <c r="Y33">
        <f>HYPERLINK("https://klasma.github.io/Logging_KARLSTAD/tillsynsmail/A 2194-2021.docx", "A 2194-2021")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45203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4799-2021.xlsx", "A 4799-2021")</f>
        <v/>
      </c>
      <c r="T34">
        <f>HYPERLINK("https://klasma.github.io/Logging_KARLSTAD/kartor/A 4799-2021.png", "A 4799-2021")</f>
        <v/>
      </c>
      <c r="V34">
        <f>HYPERLINK("https://klasma.github.io/Logging_KARLSTAD/klagomål/A 4799-2021.docx", "A 4799-2021")</f>
        <v/>
      </c>
      <c r="W34">
        <f>HYPERLINK("https://klasma.github.io/Logging_KARLSTAD/klagomålsmail/A 4799-2021.docx", "A 4799-2021")</f>
        <v/>
      </c>
      <c r="X34">
        <f>HYPERLINK("https://klasma.github.io/Logging_KARLSTAD/tillsyn/A 4799-2021.docx", "A 4799-2021")</f>
        <v/>
      </c>
      <c r="Y34">
        <f>HYPERLINK("https://klasma.github.io/Logging_KARLSTAD/tillsynsmail/A 4799-2021.docx", "A 4799-2021")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45203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47134-2021.xlsx", "A 47134-2021")</f>
        <v/>
      </c>
      <c r="T35">
        <f>HYPERLINK("https://klasma.github.io/Logging_KARLSTAD/kartor/A 47134-2021.png", "A 47134-2021")</f>
        <v/>
      </c>
      <c r="V35">
        <f>HYPERLINK("https://klasma.github.io/Logging_KARLSTAD/klagomål/A 47134-2021.docx", "A 47134-2021")</f>
        <v/>
      </c>
      <c r="W35">
        <f>HYPERLINK("https://klasma.github.io/Logging_KARLSTAD/klagomålsmail/A 47134-2021.docx", "A 47134-2021")</f>
        <v/>
      </c>
      <c r="X35">
        <f>HYPERLINK("https://klasma.github.io/Logging_KARLSTAD/tillsyn/A 47134-2021.docx", "A 47134-2021")</f>
        <v/>
      </c>
      <c r="Y35">
        <f>HYPERLINK("https://klasma.github.io/Logging_KARLSTAD/tillsynsmail/A 47134-2021.docx", "A 47134-2021")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45203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55264-2021.xlsx", "A 55264-2021")</f>
        <v/>
      </c>
      <c r="T36">
        <f>HYPERLINK("https://klasma.github.io/Logging_KARLSTAD/kartor/A 55264-2021.png", "A 55264-2021")</f>
        <v/>
      </c>
      <c r="V36">
        <f>HYPERLINK("https://klasma.github.io/Logging_KARLSTAD/klagomål/A 55264-2021.docx", "A 55264-2021")</f>
        <v/>
      </c>
      <c r="W36">
        <f>HYPERLINK("https://klasma.github.io/Logging_KARLSTAD/klagomålsmail/A 55264-2021.docx", "A 55264-2021")</f>
        <v/>
      </c>
      <c r="X36">
        <f>HYPERLINK("https://klasma.github.io/Logging_KARLSTAD/tillsyn/A 55264-2021.docx", "A 55264-2021")</f>
        <v/>
      </c>
      <c r="Y36">
        <f>HYPERLINK("https://klasma.github.io/Logging_KARLSTAD/tillsynsmail/A 55264-2021.docx", "A 55264-2021")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45203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55210-2021.xlsx", "A 55210-2021")</f>
        <v/>
      </c>
      <c r="T37">
        <f>HYPERLINK("https://klasma.github.io/Logging_KARLSTAD/kartor/A 55210-2021.png", "A 55210-2021")</f>
        <v/>
      </c>
      <c r="V37">
        <f>HYPERLINK("https://klasma.github.io/Logging_KARLSTAD/klagomål/A 55210-2021.docx", "A 55210-2021")</f>
        <v/>
      </c>
      <c r="W37">
        <f>HYPERLINK("https://klasma.github.io/Logging_KARLSTAD/klagomålsmail/A 55210-2021.docx", "A 55210-2021")</f>
        <v/>
      </c>
      <c r="X37">
        <f>HYPERLINK("https://klasma.github.io/Logging_KARLSTAD/tillsyn/A 55210-2021.docx", "A 55210-2021")</f>
        <v/>
      </c>
      <c r="Y37">
        <f>HYPERLINK("https://klasma.github.io/Logging_KARLSTAD/tillsynsmail/A 55210-2021.docx", "A 55210-2021")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45203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66274-2021.xlsx", "A 66274-2021")</f>
        <v/>
      </c>
      <c r="T38">
        <f>HYPERLINK("https://klasma.github.io/Logging_KARLSTAD/kartor/A 66274-2021.png", "A 66274-2021")</f>
        <v/>
      </c>
      <c r="V38">
        <f>HYPERLINK("https://klasma.github.io/Logging_KARLSTAD/klagomål/A 66274-2021.docx", "A 66274-2021")</f>
        <v/>
      </c>
      <c r="W38">
        <f>HYPERLINK("https://klasma.github.io/Logging_KARLSTAD/klagomålsmail/A 66274-2021.docx", "A 66274-2021")</f>
        <v/>
      </c>
      <c r="X38">
        <f>HYPERLINK("https://klasma.github.io/Logging_KARLSTAD/tillsyn/A 66274-2021.docx", "A 66274-2021")</f>
        <v/>
      </c>
      <c r="Y38">
        <f>HYPERLINK("https://klasma.github.io/Logging_KARLSTAD/tillsynsmail/A 66274-2021.docx", "A 66274-2021")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45203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72045-2021.xlsx", "A 72045-2021")</f>
        <v/>
      </c>
      <c r="T39">
        <f>HYPERLINK("https://klasma.github.io/Logging_KARLSTAD/kartor/A 72045-2021.png", "A 72045-2021")</f>
        <v/>
      </c>
      <c r="V39">
        <f>HYPERLINK("https://klasma.github.io/Logging_KARLSTAD/klagomål/A 72045-2021.docx", "A 72045-2021")</f>
        <v/>
      </c>
      <c r="W39">
        <f>HYPERLINK("https://klasma.github.io/Logging_KARLSTAD/klagomålsmail/A 72045-2021.docx", "A 72045-2021")</f>
        <v/>
      </c>
      <c r="X39">
        <f>HYPERLINK("https://klasma.github.io/Logging_KARLSTAD/tillsyn/A 72045-2021.docx", "A 72045-2021")</f>
        <v/>
      </c>
      <c r="Y39">
        <f>HYPERLINK("https://klasma.github.io/Logging_KARLSTAD/tillsynsmail/A 72045-2021.docx", "A 72045-2021")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45203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4664-2022.xlsx", "A 4664-2022")</f>
        <v/>
      </c>
      <c r="T40">
        <f>HYPERLINK("https://klasma.github.io/Logging_KARLSTAD/kartor/A 4664-2022.png", "A 4664-2022")</f>
        <v/>
      </c>
      <c r="V40">
        <f>HYPERLINK("https://klasma.github.io/Logging_KARLSTAD/klagomål/A 4664-2022.docx", "A 4664-2022")</f>
        <v/>
      </c>
      <c r="W40">
        <f>HYPERLINK("https://klasma.github.io/Logging_KARLSTAD/klagomålsmail/A 4664-2022.docx", "A 4664-2022")</f>
        <v/>
      </c>
      <c r="X40">
        <f>HYPERLINK("https://klasma.github.io/Logging_KARLSTAD/tillsyn/A 4664-2022.docx", "A 4664-2022")</f>
        <v/>
      </c>
      <c r="Y40">
        <f>HYPERLINK("https://klasma.github.io/Logging_KARLSTAD/tillsynsmail/A 4664-2022.docx", "A 4664-2022")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45203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13548-2022.xlsx", "A 13548-2022")</f>
        <v/>
      </c>
      <c r="T41">
        <f>HYPERLINK("https://klasma.github.io/Logging_KARLSTAD/kartor/A 13548-2022.png", "A 13548-2022")</f>
        <v/>
      </c>
      <c r="V41">
        <f>HYPERLINK("https://klasma.github.io/Logging_KARLSTAD/klagomål/A 13548-2022.docx", "A 13548-2022")</f>
        <v/>
      </c>
      <c r="W41">
        <f>HYPERLINK("https://klasma.github.io/Logging_KARLSTAD/klagomålsmail/A 13548-2022.docx", "A 13548-2022")</f>
        <v/>
      </c>
      <c r="X41">
        <f>HYPERLINK("https://klasma.github.io/Logging_KARLSTAD/tillsyn/A 13548-2022.docx", "A 13548-2022")</f>
        <v/>
      </c>
      <c r="Y41">
        <f>HYPERLINK("https://klasma.github.io/Logging_KARLSTAD/tillsynsmail/A 13548-2022.docx", "A 13548-2022")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45203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14002-2022.xlsx", "A 14002-2022")</f>
        <v/>
      </c>
      <c r="T42">
        <f>HYPERLINK("https://klasma.github.io/Logging_KARLSTAD/kartor/A 14002-2022.png", "A 14002-2022")</f>
        <v/>
      </c>
      <c r="U42">
        <f>HYPERLINK("https://klasma.github.io/Logging_KARLSTAD/knärot/A 14002-2022.png", "A 14002-2022")</f>
        <v/>
      </c>
      <c r="V42">
        <f>HYPERLINK("https://klasma.github.io/Logging_KARLSTAD/klagomål/A 14002-2022.docx", "A 14002-2022")</f>
        <v/>
      </c>
      <c r="W42">
        <f>HYPERLINK("https://klasma.github.io/Logging_KARLSTAD/klagomålsmail/A 14002-2022.docx", "A 14002-2022")</f>
        <v/>
      </c>
      <c r="X42">
        <f>HYPERLINK("https://klasma.github.io/Logging_KARLSTAD/tillsyn/A 14002-2022.docx", "A 14002-2022")</f>
        <v/>
      </c>
      <c r="Y42">
        <f>HYPERLINK("https://klasma.github.io/Logging_KARLSTAD/tillsynsmail/A 14002-2022.docx", "A 14002-2022")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45203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14594-2022.xlsx", "A 14594-2022")</f>
        <v/>
      </c>
      <c r="T43">
        <f>HYPERLINK("https://klasma.github.io/Logging_KARLSTAD/kartor/A 14594-2022.png", "A 14594-2022")</f>
        <v/>
      </c>
      <c r="V43">
        <f>HYPERLINK("https://klasma.github.io/Logging_KARLSTAD/klagomål/A 14594-2022.docx", "A 14594-2022")</f>
        <v/>
      </c>
      <c r="W43">
        <f>HYPERLINK("https://klasma.github.io/Logging_KARLSTAD/klagomålsmail/A 14594-2022.docx", "A 14594-2022")</f>
        <v/>
      </c>
      <c r="X43">
        <f>HYPERLINK("https://klasma.github.io/Logging_KARLSTAD/tillsyn/A 14594-2022.docx", "A 14594-2022")</f>
        <v/>
      </c>
      <c r="Y43">
        <f>HYPERLINK("https://klasma.github.io/Logging_KARLSTAD/tillsynsmail/A 14594-2022.docx", "A 14594-2022")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45203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21934-2023.xlsx", "A 21934-2023")</f>
        <v/>
      </c>
      <c r="T44">
        <f>HYPERLINK("https://klasma.github.io/Logging_KARLSTAD/kartor/A 21934-2023.png", "A 21934-2023")</f>
        <v/>
      </c>
      <c r="V44">
        <f>HYPERLINK("https://klasma.github.io/Logging_KARLSTAD/klagomål/A 21934-2023.docx", "A 21934-2023")</f>
        <v/>
      </c>
      <c r="W44">
        <f>HYPERLINK("https://klasma.github.io/Logging_KARLSTAD/klagomålsmail/A 21934-2023.docx", "A 21934-2023")</f>
        <v/>
      </c>
      <c r="X44">
        <f>HYPERLINK("https://klasma.github.io/Logging_KARLSTAD/tillsyn/A 21934-2023.docx", "A 21934-2023")</f>
        <v/>
      </c>
      <c r="Y44">
        <f>HYPERLINK("https://klasma.github.io/Logging_KARLSTAD/tillsynsmail/A 21934-2023.docx", "A 21934-2023")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45203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21919-2023.xlsx", "A 21919-2023")</f>
        <v/>
      </c>
      <c r="T45">
        <f>HYPERLINK("https://klasma.github.io/Logging_KARLSTAD/kartor/A 21919-2023.png", "A 21919-2023")</f>
        <v/>
      </c>
      <c r="V45">
        <f>HYPERLINK("https://klasma.github.io/Logging_KARLSTAD/klagomål/A 21919-2023.docx", "A 21919-2023")</f>
        <v/>
      </c>
      <c r="W45">
        <f>HYPERLINK("https://klasma.github.io/Logging_KARLSTAD/klagomålsmail/A 21919-2023.docx", "A 21919-2023")</f>
        <v/>
      </c>
      <c r="X45">
        <f>HYPERLINK("https://klasma.github.io/Logging_KARLSTAD/tillsyn/A 21919-2023.docx", "A 21919-2023")</f>
        <v/>
      </c>
      <c r="Y45">
        <f>HYPERLINK("https://klasma.github.io/Logging_KARLSTAD/tillsynsmail/A 21919-2023.docx", "A 21919-2023")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45203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25144-2023.xlsx", "A 25144-2023")</f>
        <v/>
      </c>
      <c r="T46">
        <f>HYPERLINK("https://klasma.github.io/Logging_KARLSTAD/kartor/A 25144-2023.png", "A 25144-2023")</f>
        <v/>
      </c>
      <c r="V46">
        <f>HYPERLINK("https://klasma.github.io/Logging_KARLSTAD/klagomål/A 25144-2023.docx", "A 25144-2023")</f>
        <v/>
      </c>
      <c r="W46">
        <f>HYPERLINK("https://klasma.github.io/Logging_KARLSTAD/klagomålsmail/A 25144-2023.docx", "A 25144-2023")</f>
        <v/>
      </c>
      <c r="X46">
        <f>HYPERLINK("https://klasma.github.io/Logging_KARLSTAD/tillsyn/A 25144-2023.docx", "A 25144-2023")</f>
        <v/>
      </c>
      <c r="Y46">
        <f>HYPERLINK("https://klasma.github.io/Logging_KARLSTAD/tillsynsmail/A 25144-2023.docx", "A 25144-2023")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45203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41484-2023.xlsx", "A 41484-2023")</f>
        <v/>
      </c>
      <c r="T47">
        <f>HYPERLINK("https://klasma.github.io/Logging_KARLSTAD/kartor/A 41484-2023.png", "A 41484-2023")</f>
        <v/>
      </c>
      <c r="V47">
        <f>HYPERLINK("https://klasma.github.io/Logging_KARLSTAD/klagomål/A 41484-2023.docx", "A 41484-2023")</f>
        <v/>
      </c>
      <c r="W47">
        <f>HYPERLINK("https://klasma.github.io/Logging_KARLSTAD/klagomålsmail/A 41484-2023.docx", "A 41484-2023")</f>
        <v/>
      </c>
      <c r="X47">
        <f>HYPERLINK("https://klasma.github.io/Logging_KARLSTAD/tillsyn/A 41484-2023.docx", "A 41484-2023")</f>
        <v/>
      </c>
      <c r="Y47">
        <f>HYPERLINK("https://klasma.github.io/Logging_KARLSTAD/tillsynsmail/A 41484-2023.docx", "A 41484-2023")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45203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45203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45203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45203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45203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45203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45203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45203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45203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45203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45203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45203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45203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45203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45203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45203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45203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45203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45203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45203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45203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45203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45203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45203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45203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45203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45203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45203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45203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45203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45203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45203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45203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45203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45203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45203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45203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45203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45203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45203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45203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45203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45203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45203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45203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45203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45203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45203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45203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45203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45203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45203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45203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45203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45203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45203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45203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45203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45203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45203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45203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45203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45203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45203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45203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45203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45203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45203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45203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45203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45203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45203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45203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45203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45203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45203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45203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45203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45203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45203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45203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45203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45203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45203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45203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45203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45203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45203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45203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45203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45203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45203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45203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45203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45203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45203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45203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45203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45203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45203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45203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45203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45203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45203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45203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45203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45203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45203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45203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45203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45203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45203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45203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22869-2019.png", "A 22869-2019")</f>
        <v/>
      </c>
      <c r="V160">
        <f>HYPERLINK("https://klasma.github.io/Logging_KARLSTAD/klagomål/A 22869-2019.docx", "A 22869-2019")</f>
        <v/>
      </c>
      <c r="W160">
        <f>HYPERLINK("https://klasma.github.io/Logging_KARLSTAD/klagomålsmail/A 22869-2019.docx", "A 22869-2019")</f>
        <v/>
      </c>
      <c r="X160">
        <f>HYPERLINK("https://klasma.github.io/Logging_KARLSTAD/tillsyn/A 22869-2019.docx", "A 22869-2019")</f>
        <v/>
      </c>
      <c r="Y160">
        <f>HYPERLINK("https://klasma.github.io/Logging_KARLSTAD/tillsynsmail/A 22869-2019.docx", "A 22869-2019")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45203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45203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45203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45203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45203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45203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45203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45203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45203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45203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45203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45203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45203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45203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45203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45203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45203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45203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45203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45203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45203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45203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45203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45203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45203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45203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45203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45203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45203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45203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45203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45203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45203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45203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45203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45203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45203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45203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45203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45203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45203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45203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45203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45203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45203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45203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45203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45203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45203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45203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45203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45203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45203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45203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45203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45203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45203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45203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45203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45203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45203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45203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45203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45203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45203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45203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45203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45203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45203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45203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45203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45203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45203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45203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45203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45203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45203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45203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45203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45203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45203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45203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45203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45203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45203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45203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45203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45203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45203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45203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45203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45203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45203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45203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45203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45203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45203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45203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45203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45203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45203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45203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45203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45203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45203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45203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45203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45203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45203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45203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45203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45203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45203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45203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45203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45203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45203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45203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45203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45203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45203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45203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45203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45203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45203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45203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45203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45203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45203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45203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45203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45203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45203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45203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45203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45203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45203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45203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45203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45203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45203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45203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45203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45203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45203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45203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45203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45203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45203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45203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45203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45203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45203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45203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45203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45203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45203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45203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45203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45203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45203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45203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45203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45203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45203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45203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45203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45203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45203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45203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45203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45203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45203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45203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45203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45203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45203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45203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45203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45203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45203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45203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45203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45203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45203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45203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45203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45203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45203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45203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45203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45203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45203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45203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45203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45203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45203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45203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45203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45203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45203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45203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45203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45203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45203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45203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45203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45203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45203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45203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45203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45203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45203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45203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45203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45203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45203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45203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45203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45203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45203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45203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45203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45203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45203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45203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45203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45203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45203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45203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45203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45203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45203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45203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45203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45203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45203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45203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45203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45203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45203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45203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45203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45203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45203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45203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45203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45203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45203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45203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45203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45203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45203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45203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45203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45203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45203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45203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45203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45203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45203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45203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45203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45203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45203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45203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45203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45203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45203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45203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45203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45203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45203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45203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45203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45203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45203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45203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45203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45203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45203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45203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45203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45203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45203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45203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45203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45203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45203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45203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45203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45203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45203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45203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45203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45203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45203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45203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45203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45203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45203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45203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45203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45203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45203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45203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45203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45203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45203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45203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45203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45203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45203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45203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45203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45203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45203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45203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45203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45203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45203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45203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45203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45203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45203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45203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45203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45203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45203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45203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45203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45203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45203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45203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45203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45203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45203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45203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45203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45203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45203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45203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45203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45203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45203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45203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45203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45203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45203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45203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45203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45203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45203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45203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45203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45203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45203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45203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45203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45203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45203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45203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45203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45203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45203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45203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45203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45203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45203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45203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45203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45203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45203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45203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45203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45203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45203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45203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45203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45203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45203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45203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45203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45203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45203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45203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45203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45203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45203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45203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45203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45203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45203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45203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45203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45203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45203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45203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45203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45203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45203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45203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45203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45203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45203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45203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45203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45203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45203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45203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45203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45203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45203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45203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45203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45203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45203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45203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45203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45203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45203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45203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45203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45203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45203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45203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45203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45203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45203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45203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45203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45203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45203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45203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45203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45203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45203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45203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45203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45203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45203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45203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45203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45203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45203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45203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45203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45203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45203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45203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45203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45203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45203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45203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45203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45203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45203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45203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45203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45203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45203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45203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45203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45203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45203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45203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45203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45203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45203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45203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45203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45203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45203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45203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45203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45203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45203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45203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45203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45203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45203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45203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45203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45203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45203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45203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45203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45203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45203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45203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45203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45203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41510-2023</t>
        </is>
      </c>
      <c r="B653" s="1" t="n">
        <v>45175</v>
      </c>
      <c r="C653" s="1" t="n">
        <v>45203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44364-2023</t>
        </is>
      </c>
      <c r="B654" s="1" t="n">
        <v>45188</v>
      </c>
      <c r="C654" s="1" t="n">
        <v>45203</v>
      </c>
      <c r="D654" t="inlineStr">
        <is>
          <t>VÄRMLANDS LÄN</t>
        </is>
      </c>
      <c r="E654" t="inlineStr">
        <is>
          <t>KARLSTAD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46097-2023</t>
        </is>
      </c>
      <c r="B655" s="1" t="n">
        <v>45196</v>
      </c>
      <c r="C655" s="1" t="n">
        <v>45203</v>
      </c>
      <c r="D655" t="inlineStr">
        <is>
          <t>VÄRMLANDS LÄN</t>
        </is>
      </c>
      <c r="E655" t="inlineStr">
        <is>
          <t>KARLSTAD</t>
        </is>
      </c>
      <c r="G655" t="n">
        <v>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46096-2023</t>
        </is>
      </c>
      <c r="B656" s="1" t="n">
        <v>45196</v>
      </c>
      <c r="C656" s="1" t="n">
        <v>45203</v>
      </c>
      <c r="D656" t="inlineStr">
        <is>
          <t>VÄRMLANDS LÄN</t>
        </is>
      </c>
      <c r="E656" t="inlineStr">
        <is>
          <t>KARLSTAD</t>
        </is>
      </c>
      <c r="G656" t="n">
        <v>7.2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46098-2023</t>
        </is>
      </c>
      <c r="B657" s="1" t="n">
        <v>45196</v>
      </c>
      <c r="C657" s="1" t="n">
        <v>45203</v>
      </c>
      <c r="D657" t="inlineStr">
        <is>
          <t>VÄRMLANDS LÄN</t>
        </is>
      </c>
      <c r="E657" t="inlineStr">
        <is>
          <t>KARLSTAD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46967-2023</t>
        </is>
      </c>
      <c r="B658" s="1" t="n">
        <v>45201</v>
      </c>
      <c r="C658" s="1" t="n">
        <v>45203</v>
      </c>
      <c r="D658" t="inlineStr">
        <is>
          <t>VÄRMLANDS LÄN</t>
        </is>
      </c>
      <c r="E658" t="inlineStr">
        <is>
          <t>KARLSTAD</t>
        </is>
      </c>
      <c r="G658" t="n">
        <v>2.2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2023-10-04T06:56:54Z</dcterms:created>
  <dcterms:modified xmlns:dcterms="http://purl.org/dc/terms/" xmlns:xsi="http://www.w3.org/2001/XMLSchema-instance" xsi:type="dcterms:W3CDTF">2023-10-04T06:56:54Z</dcterms:modified>
</cp:coreProperties>
</file>