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45186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45186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33728-2020.xlsx", "A 33728-2020")</f>
        <v/>
      </c>
      <c r="T3">
        <f>HYPERLINK("https://klasma.github.io/Logging_KRISTIANSTAD/kartor/A 33728-2020.png", "A 33728-2020")</f>
        <v/>
      </c>
      <c r="V3">
        <f>HYPERLINK("https://klasma.github.io/Logging_KRISTIANSTAD/klagomål/A 33728-2020.docx", "A 33728-2020")</f>
        <v/>
      </c>
      <c r="W3">
        <f>HYPERLINK("https://klasma.github.io/Logging_KRISTIANSTAD/klagomålsmail/A 33728-2020.docx", "A 33728-2020")</f>
        <v/>
      </c>
      <c r="X3">
        <f>HYPERLINK("https://klasma.github.io/Logging_KRISTIANSTAD/tillsyn/A 33728-2020.docx", "A 33728-2020")</f>
        <v/>
      </c>
      <c r="Y3">
        <f>HYPERLINK("https://klasma.github.io/Logging_KRISTIANSTAD/tillsynsmail/A 33728-2020.docx", "A 33728-2020")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45186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44586-2022.xlsx", "A 44586-2022")</f>
        <v/>
      </c>
      <c r="T4">
        <f>HYPERLINK("https://klasma.github.io/Logging_KRISTIANSTAD/kartor/A 44586-2022.png", "A 44586-2022")</f>
        <v/>
      </c>
      <c r="V4">
        <f>HYPERLINK("https://klasma.github.io/Logging_KRISTIANSTAD/klagomål/A 44586-2022.docx", "A 44586-2022")</f>
        <v/>
      </c>
      <c r="W4">
        <f>HYPERLINK("https://klasma.github.io/Logging_KRISTIANSTAD/klagomålsmail/A 44586-2022.docx", "A 44586-2022")</f>
        <v/>
      </c>
      <c r="X4">
        <f>HYPERLINK("https://klasma.github.io/Logging_KRISTIANSTAD/tillsyn/A 44586-2022.docx", "A 44586-2022")</f>
        <v/>
      </c>
      <c r="Y4">
        <f>HYPERLINK("https://klasma.github.io/Logging_KRISTIANSTAD/tillsynsmail/A 44586-2022.docx", "A 44586-2022")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45186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23417-2019.xlsx", "A 23417-2019")</f>
        <v/>
      </c>
      <c r="T5">
        <f>HYPERLINK("https://klasma.github.io/Logging_KRISTIANSTAD/kartor/A 23417-2019.png", "A 23417-2019")</f>
        <v/>
      </c>
      <c r="V5">
        <f>HYPERLINK("https://klasma.github.io/Logging_KRISTIANSTAD/klagomål/A 23417-2019.docx", "A 23417-2019")</f>
        <v/>
      </c>
      <c r="W5">
        <f>HYPERLINK("https://klasma.github.io/Logging_KRISTIANSTAD/klagomålsmail/A 23417-2019.docx", "A 23417-2019")</f>
        <v/>
      </c>
      <c r="X5">
        <f>HYPERLINK("https://klasma.github.io/Logging_KRISTIANSTAD/tillsyn/A 23417-2019.docx", "A 23417-2019")</f>
        <v/>
      </c>
      <c r="Y5">
        <f>HYPERLINK("https://klasma.github.io/Logging_KRISTIANSTAD/tillsynsmail/A 23417-2019.docx", "A 23417-2019")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45186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45186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45186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30682-2020.xlsx", "A 30682-2020")</f>
        <v/>
      </c>
      <c r="T8">
        <f>HYPERLINK("https://klasma.github.io/Logging_KRISTIANSTAD/kartor/A 30682-2020.png", "A 30682-2020")</f>
        <v/>
      </c>
      <c r="V8">
        <f>HYPERLINK("https://klasma.github.io/Logging_KRISTIANSTAD/klagomål/A 30682-2020.docx", "A 30682-2020")</f>
        <v/>
      </c>
      <c r="W8">
        <f>HYPERLINK("https://klasma.github.io/Logging_KRISTIANSTAD/klagomålsmail/A 30682-2020.docx", "A 30682-2020")</f>
        <v/>
      </c>
      <c r="X8">
        <f>HYPERLINK("https://klasma.github.io/Logging_KRISTIANSTAD/tillsyn/A 30682-2020.docx", "A 30682-2020")</f>
        <v/>
      </c>
      <c r="Y8">
        <f>HYPERLINK("https://klasma.github.io/Logging_KRISTIANSTAD/tillsynsmail/A 30682-2020.docx", "A 30682-2020")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45186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54542-2021.xlsx", "A 54542-2021")</f>
        <v/>
      </c>
      <c r="T9">
        <f>HYPERLINK("https://klasma.github.io/Logging_KRISTIANSTAD/kartor/A 54542-2021.png", "A 54542-2021")</f>
        <v/>
      </c>
      <c r="V9">
        <f>HYPERLINK("https://klasma.github.io/Logging_KRISTIANSTAD/klagomål/A 54542-2021.docx", "A 54542-2021")</f>
        <v/>
      </c>
      <c r="W9">
        <f>HYPERLINK("https://klasma.github.io/Logging_KRISTIANSTAD/klagomålsmail/A 54542-2021.docx", "A 54542-2021")</f>
        <v/>
      </c>
      <c r="X9">
        <f>HYPERLINK("https://klasma.github.io/Logging_KRISTIANSTAD/tillsyn/A 54542-2021.docx", "A 54542-2021")</f>
        <v/>
      </c>
      <c r="Y9">
        <f>HYPERLINK("https://klasma.github.io/Logging_KRISTIANSTAD/tillsynsmail/A 54542-2021.docx", "A 54542-2021")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45186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12576-2023.xlsx", "A 12576-2023")</f>
        <v/>
      </c>
      <c r="T10">
        <f>HYPERLINK("https://klasma.github.io/Logging_KRISTIANSTAD/kartor/A 12576-2023.png", "A 12576-2023")</f>
        <v/>
      </c>
      <c r="V10">
        <f>HYPERLINK("https://klasma.github.io/Logging_KRISTIANSTAD/klagomål/A 12576-2023.docx", "A 12576-2023")</f>
        <v/>
      </c>
      <c r="W10">
        <f>HYPERLINK("https://klasma.github.io/Logging_KRISTIANSTAD/klagomålsmail/A 12576-2023.docx", "A 12576-2023")</f>
        <v/>
      </c>
      <c r="X10">
        <f>HYPERLINK("https://klasma.github.io/Logging_KRISTIANSTAD/tillsyn/A 12576-2023.docx", "A 12576-2023")</f>
        <v/>
      </c>
      <c r="Y10">
        <f>HYPERLINK("https://klasma.github.io/Logging_KRISTIANSTAD/tillsynsmail/A 12576-2023.docx", "A 12576-2023")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45186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15597-2019.xlsx", "A 15597-2019")</f>
        <v/>
      </c>
      <c r="T11">
        <f>HYPERLINK("https://klasma.github.io/Logging_KRISTIANSTAD/kartor/A 15597-2019.png", "A 15597-2019")</f>
        <v/>
      </c>
      <c r="V11">
        <f>HYPERLINK("https://klasma.github.io/Logging_KRISTIANSTAD/klagomål/A 15597-2019.docx", "A 15597-2019")</f>
        <v/>
      </c>
      <c r="W11">
        <f>HYPERLINK("https://klasma.github.io/Logging_KRISTIANSTAD/klagomålsmail/A 15597-2019.docx", "A 15597-2019")</f>
        <v/>
      </c>
      <c r="X11">
        <f>HYPERLINK("https://klasma.github.io/Logging_KRISTIANSTAD/tillsyn/A 15597-2019.docx", "A 15597-2019")</f>
        <v/>
      </c>
      <c r="Y11">
        <f>HYPERLINK("https://klasma.github.io/Logging_KRISTIANSTAD/tillsynsmail/A 15597-2019.docx", "A 15597-2019")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45186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21117-2021.xlsx", "A 21117-2021")</f>
        <v/>
      </c>
      <c r="T12">
        <f>HYPERLINK("https://klasma.github.io/Logging_KRISTIANSTAD/kartor/A 21117-2021.png", "A 21117-2021")</f>
        <v/>
      </c>
      <c r="V12">
        <f>HYPERLINK("https://klasma.github.io/Logging_KRISTIANSTAD/klagomål/A 21117-2021.docx", "A 21117-2021")</f>
        <v/>
      </c>
      <c r="W12">
        <f>HYPERLINK("https://klasma.github.io/Logging_KRISTIANSTAD/klagomålsmail/A 21117-2021.docx", "A 21117-2021")</f>
        <v/>
      </c>
      <c r="X12">
        <f>HYPERLINK("https://klasma.github.io/Logging_KRISTIANSTAD/tillsyn/A 21117-2021.docx", "A 21117-2021")</f>
        <v/>
      </c>
      <c r="Y12">
        <f>HYPERLINK("https://klasma.github.io/Logging_KRISTIANSTAD/tillsynsmail/A 21117-2021.docx", "A 21117-2021")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45186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22968-2021.xlsx", "A 22968-2021")</f>
        <v/>
      </c>
      <c r="T13">
        <f>HYPERLINK("https://klasma.github.io/Logging_KRISTIANSTAD/kartor/A 22968-2021.png", "A 22968-2021")</f>
        <v/>
      </c>
      <c r="V13">
        <f>HYPERLINK("https://klasma.github.io/Logging_KRISTIANSTAD/klagomål/A 22968-2021.docx", "A 22968-2021")</f>
        <v/>
      </c>
      <c r="W13">
        <f>HYPERLINK("https://klasma.github.io/Logging_KRISTIANSTAD/klagomålsmail/A 22968-2021.docx", "A 22968-2021")</f>
        <v/>
      </c>
      <c r="X13">
        <f>HYPERLINK("https://klasma.github.io/Logging_KRISTIANSTAD/tillsyn/A 22968-2021.docx", "A 22968-2021")</f>
        <v/>
      </c>
      <c r="Y13">
        <f>HYPERLINK("https://klasma.github.io/Logging_KRISTIANSTAD/tillsynsmail/A 22968-2021.docx", "A 22968-2021")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45186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59690-2021.xlsx", "A 59690-2021")</f>
        <v/>
      </c>
      <c r="T14">
        <f>HYPERLINK("https://klasma.github.io/Logging_KRISTIANSTAD/kartor/A 59690-2021.png", "A 59690-2021")</f>
        <v/>
      </c>
      <c r="V14">
        <f>HYPERLINK("https://klasma.github.io/Logging_KRISTIANSTAD/klagomål/A 59690-2021.docx", "A 59690-2021")</f>
        <v/>
      </c>
      <c r="W14">
        <f>HYPERLINK("https://klasma.github.io/Logging_KRISTIANSTAD/klagomålsmail/A 59690-2021.docx", "A 59690-2021")</f>
        <v/>
      </c>
      <c r="X14">
        <f>HYPERLINK("https://klasma.github.io/Logging_KRISTIANSTAD/tillsyn/A 59690-2021.docx", "A 59690-2021")</f>
        <v/>
      </c>
      <c r="Y14">
        <f>HYPERLINK("https://klasma.github.io/Logging_KRISTIANSTAD/tillsynsmail/A 59690-2021.docx", "A 59690-2021")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45186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30842-2022.xlsx", "A 30842-2022")</f>
        <v/>
      </c>
      <c r="T15">
        <f>HYPERLINK("https://klasma.github.io/Logging_KRISTIANSTAD/kartor/A 30842-2022.png", "A 30842-2022")</f>
        <v/>
      </c>
      <c r="V15">
        <f>HYPERLINK("https://klasma.github.io/Logging_KRISTIANSTAD/klagomål/A 30842-2022.docx", "A 30842-2022")</f>
        <v/>
      </c>
      <c r="W15">
        <f>HYPERLINK("https://klasma.github.io/Logging_KRISTIANSTAD/klagomålsmail/A 30842-2022.docx", "A 30842-2022")</f>
        <v/>
      </c>
      <c r="X15">
        <f>HYPERLINK("https://klasma.github.io/Logging_KRISTIANSTAD/tillsyn/A 30842-2022.docx", "A 30842-2022")</f>
        <v/>
      </c>
      <c r="Y15">
        <f>HYPERLINK("https://klasma.github.io/Logging_KRISTIANSTAD/tillsynsmail/A 30842-2022.docx", "A 30842-2022")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45186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44585-2022.xlsx", "A 44585-2022")</f>
        <v/>
      </c>
      <c r="T16">
        <f>HYPERLINK("https://klasma.github.io/Logging_KRISTIANSTAD/kartor/A 44585-2022.png", "A 44585-2022")</f>
        <v/>
      </c>
      <c r="V16">
        <f>HYPERLINK("https://klasma.github.io/Logging_KRISTIANSTAD/klagomål/A 44585-2022.docx", "A 44585-2022")</f>
        <v/>
      </c>
      <c r="W16">
        <f>HYPERLINK("https://klasma.github.io/Logging_KRISTIANSTAD/klagomålsmail/A 44585-2022.docx", "A 44585-2022")</f>
        <v/>
      </c>
      <c r="X16">
        <f>HYPERLINK("https://klasma.github.io/Logging_KRISTIANSTAD/tillsyn/A 44585-2022.docx", "A 44585-2022")</f>
        <v/>
      </c>
      <c r="Y16">
        <f>HYPERLINK("https://klasma.github.io/Logging_KRISTIANSTAD/tillsynsmail/A 44585-2022.docx", "A 44585-2022")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45186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15229-2023.xlsx", "A 15229-2023")</f>
        <v/>
      </c>
      <c r="T17">
        <f>HYPERLINK("https://klasma.github.io/Logging_KRISTIANSTAD/kartor/A 15229-2023.png", "A 15229-2023")</f>
        <v/>
      </c>
      <c r="V17">
        <f>HYPERLINK("https://klasma.github.io/Logging_KRISTIANSTAD/klagomål/A 15229-2023.docx", "A 15229-2023")</f>
        <v/>
      </c>
      <c r="W17">
        <f>HYPERLINK("https://klasma.github.io/Logging_KRISTIANSTAD/klagomålsmail/A 15229-2023.docx", "A 15229-2023")</f>
        <v/>
      </c>
      <c r="X17">
        <f>HYPERLINK("https://klasma.github.io/Logging_KRISTIANSTAD/tillsyn/A 15229-2023.docx", "A 15229-2023")</f>
        <v/>
      </c>
      <c r="Y17">
        <f>HYPERLINK("https://klasma.github.io/Logging_KRISTIANSTAD/tillsynsmail/A 15229-2023.docx", "A 15229-2023")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45186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33364-2023.xlsx", "A 33364-2023")</f>
        <v/>
      </c>
      <c r="T18">
        <f>HYPERLINK("https://klasma.github.io/Logging_KRISTIANSTAD/kartor/A 33364-2023.png", "A 33364-2023")</f>
        <v/>
      </c>
      <c r="V18">
        <f>HYPERLINK("https://klasma.github.io/Logging_KRISTIANSTAD/klagomål/A 33364-2023.docx", "A 33364-2023")</f>
        <v/>
      </c>
      <c r="W18">
        <f>HYPERLINK("https://klasma.github.io/Logging_KRISTIANSTAD/klagomålsmail/A 33364-2023.docx", "A 33364-2023")</f>
        <v/>
      </c>
      <c r="X18">
        <f>HYPERLINK("https://klasma.github.io/Logging_KRISTIANSTAD/tillsyn/A 33364-2023.docx", "A 33364-2023")</f>
        <v/>
      </c>
      <c r="Y18">
        <f>HYPERLINK("https://klasma.github.io/Logging_KRISTIANSTAD/tillsynsmail/A 33364-2023.docx", "A 33364-2023")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45186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66018-2018.xlsx", "A 66018-2018")</f>
        <v/>
      </c>
      <c r="T19">
        <f>HYPERLINK("https://klasma.github.io/Logging_KRISTIANSTAD/kartor/A 66018-2018.png", "A 66018-2018")</f>
        <v/>
      </c>
      <c r="V19">
        <f>HYPERLINK("https://klasma.github.io/Logging_KRISTIANSTAD/klagomål/A 66018-2018.docx", "A 66018-2018")</f>
        <v/>
      </c>
      <c r="W19">
        <f>HYPERLINK("https://klasma.github.io/Logging_KRISTIANSTAD/klagomålsmail/A 66018-2018.docx", "A 66018-2018")</f>
        <v/>
      </c>
      <c r="X19">
        <f>HYPERLINK("https://klasma.github.io/Logging_KRISTIANSTAD/tillsyn/A 66018-2018.docx", "A 66018-2018")</f>
        <v/>
      </c>
      <c r="Y19">
        <f>HYPERLINK("https://klasma.github.io/Logging_KRISTIANSTAD/tillsynsmail/A 66018-2018.docx", "A 66018-2018")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45186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66665-2018.xlsx", "A 66665-2018")</f>
        <v/>
      </c>
      <c r="T20">
        <f>HYPERLINK("https://klasma.github.io/Logging_KRISTIANSTAD/kartor/A 66665-2018.png", "A 66665-2018")</f>
        <v/>
      </c>
      <c r="V20">
        <f>HYPERLINK("https://klasma.github.io/Logging_KRISTIANSTAD/klagomål/A 66665-2018.docx", "A 66665-2018")</f>
        <v/>
      </c>
      <c r="W20">
        <f>HYPERLINK("https://klasma.github.io/Logging_KRISTIANSTAD/klagomålsmail/A 66665-2018.docx", "A 66665-2018")</f>
        <v/>
      </c>
      <c r="X20">
        <f>HYPERLINK("https://klasma.github.io/Logging_KRISTIANSTAD/tillsyn/A 66665-2018.docx", "A 66665-2018")</f>
        <v/>
      </c>
      <c r="Y20">
        <f>HYPERLINK("https://klasma.github.io/Logging_KRISTIANSTAD/tillsynsmail/A 66665-2018.docx", "A 66665-2018")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45186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569-2019.xlsx", "A 569-2019")</f>
        <v/>
      </c>
      <c r="T21">
        <f>HYPERLINK("https://klasma.github.io/Logging_KRISTIANSTAD/kartor/A 569-2019.png", "A 569-2019")</f>
        <v/>
      </c>
      <c r="V21">
        <f>HYPERLINK("https://klasma.github.io/Logging_KRISTIANSTAD/klagomål/A 569-2019.docx", "A 569-2019")</f>
        <v/>
      </c>
      <c r="W21">
        <f>HYPERLINK("https://klasma.github.io/Logging_KRISTIANSTAD/klagomålsmail/A 569-2019.docx", "A 569-2019")</f>
        <v/>
      </c>
      <c r="X21">
        <f>HYPERLINK("https://klasma.github.io/Logging_KRISTIANSTAD/tillsyn/A 569-2019.docx", "A 569-2019")</f>
        <v/>
      </c>
      <c r="Y21">
        <f>HYPERLINK("https://klasma.github.io/Logging_KRISTIANSTAD/tillsynsmail/A 569-2019.docx", "A 569-2019")</f>
        <v/>
      </c>
    </row>
    <row r="22" ht="15" customHeight="1">
      <c r="A22" t="inlineStr">
        <is>
          <t>A 5490-2019</t>
        </is>
      </c>
      <c r="B22" s="1" t="n">
        <v>43489</v>
      </c>
      <c r="C22" s="1" t="n">
        <v>45186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Blanksvart trämyra</t>
        </is>
      </c>
      <c r="S22">
        <f>HYPERLINK("https://klasma.github.io/Logging_KRISTIANSTAD/artfynd/A 5490-2019.xlsx", "A 5490-2019")</f>
        <v/>
      </c>
      <c r="T22">
        <f>HYPERLINK("https://klasma.github.io/Logging_KRISTIANSTAD/kartor/A 5490-2019.png", "A 5490-2019")</f>
        <v/>
      </c>
      <c r="V22">
        <f>HYPERLINK("https://klasma.github.io/Logging_KRISTIANSTAD/klagomål/A 5490-2019.docx", "A 5490-2019")</f>
        <v/>
      </c>
      <c r="W22">
        <f>HYPERLINK("https://klasma.github.io/Logging_KRISTIANSTAD/klagomålsmail/A 5490-2019.docx", "A 5490-2019")</f>
        <v/>
      </c>
      <c r="X22">
        <f>HYPERLINK("https://klasma.github.io/Logging_KRISTIANSTAD/tillsyn/A 5490-2019.docx", "A 5490-2019")</f>
        <v/>
      </c>
      <c r="Y22">
        <f>HYPERLINK("https://klasma.github.io/Logging_KRISTIANSTAD/tillsynsmail/A 5490-2019.docx", "A 5490-2019")</f>
        <v/>
      </c>
    </row>
    <row r="23" ht="15" customHeight="1">
      <c r="A23" t="inlineStr">
        <is>
          <t>A 23366-2019</t>
        </is>
      </c>
      <c r="B23" s="1" t="n">
        <v>43593</v>
      </c>
      <c r="C23" s="1" t="n">
        <v>45186</v>
      </c>
      <c r="D23" t="inlineStr">
        <is>
          <t>SKÅNE LÄN</t>
        </is>
      </c>
      <c r="E23" t="inlineStr">
        <is>
          <t>KRISTIANSTAD</t>
        </is>
      </c>
      <c r="F23" t="inlineStr">
        <is>
          <t>Kommuner</t>
        </is>
      </c>
      <c r="G23" t="n">
        <v>2.1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Hedblomster</t>
        </is>
      </c>
      <c r="S23">
        <f>HYPERLINK("https://klasma.github.io/Logging_KRISTIANSTAD/artfynd/A 23366-2019.xlsx", "A 23366-2019")</f>
        <v/>
      </c>
      <c r="T23">
        <f>HYPERLINK("https://klasma.github.io/Logging_KRISTIANSTAD/kartor/A 23366-2019.png", "A 23366-2019")</f>
        <v/>
      </c>
      <c r="V23">
        <f>HYPERLINK("https://klasma.github.io/Logging_KRISTIANSTAD/klagomål/A 23366-2019.docx", "A 23366-2019")</f>
        <v/>
      </c>
      <c r="W23">
        <f>HYPERLINK("https://klasma.github.io/Logging_KRISTIANSTAD/klagomålsmail/A 23366-2019.docx", "A 23366-2019")</f>
        <v/>
      </c>
      <c r="X23">
        <f>HYPERLINK("https://klasma.github.io/Logging_KRISTIANSTAD/tillsyn/A 23366-2019.docx", "A 23366-2019")</f>
        <v/>
      </c>
      <c r="Y23">
        <f>HYPERLINK("https://klasma.github.io/Logging_KRISTIANSTAD/tillsynsmail/A 23366-2019.docx", "A 23366-2019")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45186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45186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45186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45186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45186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45186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45186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45186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45186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45186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45186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45186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45186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45186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45186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26965-2023</t>
        </is>
      </c>
      <c r="B39" s="1" t="n">
        <v>45093</v>
      </c>
      <c r="C39" s="1" t="n">
        <v>45186</v>
      </c>
      <c r="D39" t="inlineStr">
        <is>
          <t>SKÅNE LÄN</t>
        </is>
      </c>
      <c r="E39" t="inlineStr">
        <is>
          <t>KRISTIANSTAD</t>
        </is>
      </c>
      <c r="F39" t="inlineStr">
        <is>
          <t>Sveaskog</t>
        </is>
      </c>
      <c r="G39" t="n">
        <v>9.9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Sjötåtel</t>
        </is>
      </c>
      <c r="S39">
        <f>HYPERLINK("https://klasma.github.io/Logging_KRISTIANSTAD/artfynd/A 26965-2023.xlsx", "A 26965-2023")</f>
        <v/>
      </c>
      <c r="T39">
        <f>HYPERLINK("https://klasma.github.io/Logging_KRISTIANSTAD/kartor/A 26965-2023.png", "A 26965-2023")</f>
        <v/>
      </c>
      <c r="V39">
        <f>HYPERLINK("https://klasma.github.io/Logging_KRISTIANSTAD/klagomål/A 26965-2023.docx", "A 26965-2023")</f>
        <v/>
      </c>
      <c r="W39">
        <f>HYPERLINK("https://klasma.github.io/Logging_KRISTIANSTAD/klagomålsmail/A 26965-2023.docx", "A 26965-2023")</f>
        <v/>
      </c>
      <c r="X39">
        <f>HYPERLINK("https://klasma.github.io/Logging_KRISTIANSTAD/tillsyn/A 26965-2023.docx", "A 26965-2023")</f>
        <v/>
      </c>
      <c r="Y39">
        <f>HYPERLINK("https://klasma.github.io/Logging_KRISTIANSTAD/tillsynsmail/A 26965-2023.docx", "A 26965-2023")</f>
        <v/>
      </c>
    </row>
    <row r="40" ht="15" customHeight="1">
      <c r="A40" t="inlineStr">
        <is>
          <t>A 29683-2023</t>
        </is>
      </c>
      <c r="B40" s="1" t="n">
        <v>45107</v>
      </c>
      <c r="C40" s="1" t="n">
        <v>45186</v>
      </c>
      <c r="D40" t="inlineStr">
        <is>
          <t>SKÅNE LÄN</t>
        </is>
      </c>
      <c r="E40" t="inlineStr">
        <is>
          <t>KRISTIANSTAD</t>
        </is>
      </c>
      <c r="G40" t="n">
        <v>7.4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Småvänderot</t>
        </is>
      </c>
      <c r="S40">
        <f>HYPERLINK("https://klasma.github.io/Logging_KRISTIANSTAD/artfynd/A 29683-2023.xlsx", "A 29683-2023")</f>
        <v/>
      </c>
      <c r="T40">
        <f>HYPERLINK("https://klasma.github.io/Logging_KRISTIANSTAD/kartor/A 29683-2023.png", "A 29683-2023")</f>
        <v/>
      </c>
      <c r="V40">
        <f>HYPERLINK("https://klasma.github.io/Logging_KRISTIANSTAD/klagomål/A 29683-2023.docx", "A 29683-2023")</f>
        <v/>
      </c>
      <c r="W40">
        <f>HYPERLINK("https://klasma.github.io/Logging_KRISTIANSTAD/klagomålsmail/A 29683-2023.docx", "A 29683-2023")</f>
        <v/>
      </c>
      <c r="X40">
        <f>HYPERLINK("https://klasma.github.io/Logging_KRISTIANSTAD/tillsyn/A 29683-2023.docx", "A 29683-2023")</f>
        <v/>
      </c>
      <c r="Y40">
        <f>HYPERLINK("https://klasma.github.io/Logging_KRISTIANSTAD/tillsynsmail/A 29683-2023.docx", "A 29683-2023")</f>
        <v/>
      </c>
    </row>
    <row r="41" ht="15" customHeight="1">
      <c r="A41" t="inlineStr">
        <is>
          <t>A 37201-2018</t>
        </is>
      </c>
      <c r="B41" s="1" t="n">
        <v>43333</v>
      </c>
      <c r="C41" s="1" t="n">
        <v>45186</v>
      </c>
      <c r="D41" t="inlineStr">
        <is>
          <t>SKÅNE LÄN</t>
        </is>
      </c>
      <c r="E41" t="inlineStr">
        <is>
          <t>KRISTIANSTAD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37621-2018</t>
        </is>
      </c>
      <c r="B42" s="1" t="n">
        <v>43335</v>
      </c>
      <c r="C42" s="1" t="n">
        <v>45186</v>
      </c>
      <c r="D42" t="inlineStr">
        <is>
          <t>SKÅNE LÄN</t>
        </is>
      </c>
      <c r="E42" t="inlineStr">
        <is>
          <t>KRISTIANSTAD</t>
        </is>
      </c>
      <c r="G42" t="n">
        <v>14.3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40081-2018</t>
        </is>
      </c>
      <c r="B43" s="1" t="n">
        <v>43343</v>
      </c>
      <c r="C43" s="1" t="n">
        <v>45186</v>
      </c>
      <c r="D43" t="inlineStr">
        <is>
          <t>SKÅNE LÄN</t>
        </is>
      </c>
      <c r="E43" t="inlineStr">
        <is>
          <t>KRISTIANSTAD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43966-2018</t>
        </is>
      </c>
      <c r="B44" s="1" t="n">
        <v>43360</v>
      </c>
      <c r="C44" s="1" t="n">
        <v>45186</v>
      </c>
      <c r="D44" t="inlineStr">
        <is>
          <t>SKÅNE LÄN</t>
        </is>
      </c>
      <c r="E44" t="inlineStr">
        <is>
          <t>KRISTIANSTAD</t>
        </is>
      </c>
      <c r="F44" t="inlineStr">
        <is>
          <t>Övriga Aktiebolag</t>
        </is>
      </c>
      <c r="G44" t="n">
        <v>11.9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46716-2018</t>
        </is>
      </c>
      <c r="B45" s="1" t="n">
        <v>43366</v>
      </c>
      <c r="C45" s="1" t="n">
        <v>45186</v>
      </c>
      <c r="D45" t="inlineStr">
        <is>
          <t>SKÅNE LÄN</t>
        </is>
      </c>
      <c r="E45" t="inlineStr">
        <is>
          <t>KRISTIANSTAD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48066-2018</t>
        </is>
      </c>
      <c r="B46" s="1" t="n">
        <v>43371</v>
      </c>
      <c r="C46" s="1" t="n">
        <v>45186</v>
      </c>
      <c r="D46" t="inlineStr">
        <is>
          <t>SKÅNE LÄN</t>
        </is>
      </c>
      <c r="E46" t="inlineStr">
        <is>
          <t>KRISTIANSTAD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50545-2018</t>
        </is>
      </c>
      <c r="B47" s="1" t="n">
        <v>43376</v>
      </c>
      <c r="C47" s="1" t="n">
        <v>45186</v>
      </c>
      <c r="D47" t="inlineStr">
        <is>
          <t>SKÅNE LÄN</t>
        </is>
      </c>
      <c r="E47" t="inlineStr">
        <is>
          <t>KRISTIANSTAD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52488-2018</t>
        </is>
      </c>
      <c r="B48" s="1" t="n">
        <v>43388</v>
      </c>
      <c r="C48" s="1" t="n">
        <v>45186</v>
      </c>
      <c r="D48" t="inlineStr">
        <is>
          <t>SKÅNE LÄN</t>
        </is>
      </c>
      <c r="E48" t="inlineStr">
        <is>
          <t>KRISTIANSTAD</t>
        </is>
      </c>
      <c r="G48" t="n">
        <v>12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55296-2018</t>
        </is>
      </c>
      <c r="B49" s="1" t="n">
        <v>43397</v>
      </c>
      <c r="C49" s="1" t="n">
        <v>45186</v>
      </c>
      <c r="D49" t="inlineStr">
        <is>
          <t>SKÅNE LÄN</t>
        </is>
      </c>
      <c r="E49" t="inlineStr">
        <is>
          <t>KRISTIANSTAD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55327-2018</t>
        </is>
      </c>
      <c r="B50" s="1" t="n">
        <v>43397</v>
      </c>
      <c r="C50" s="1" t="n">
        <v>45186</v>
      </c>
      <c r="D50" t="inlineStr">
        <is>
          <t>SKÅNE LÄN</t>
        </is>
      </c>
      <c r="E50" t="inlineStr">
        <is>
          <t>KRISTIANSTAD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55308-2018</t>
        </is>
      </c>
      <c r="B51" s="1" t="n">
        <v>43397</v>
      </c>
      <c r="C51" s="1" t="n">
        <v>45186</v>
      </c>
      <c r="D51" t="inlineStr">
        <is>
          <t>SKÅNE LÄN</t>
        </is>
      </c>
      <c r="E51" t="inlineStr">
        <is>
          <t>KRISTIANSTAD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55332-2018</t>
        </is>
      </c>
      <c r="B52" s="1" t="n">
        <v>43397</v>
      </c>
      <c r="C52" s="1" t="n">
        <v>45186</v>
      </c>
      <c r="D52" t="inlineStr">
        <is>
          <t>SKÅNE LÄN</t>
        </is>
      </c>
      <c r="E52" t="inlineStr">
        <is>
          <t>KRISTIANSTAD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55977-2018</t>
        </is>
      </c>
      <c r="B53" s="1" t="n">
        <v>43398</v>
      </c>
      <c r="C53" s="1" t="n">
        <v>45186</v>
      </c>
      <c r="D53" t="inlineStr">
        <is>
          <t>SKÅNE LÄN</t>
        </is>
      </c>
      <c r="E53" t="inlineStr">
        <is>
          <t>KRISTIANSTAD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59835-2018</t>
        </is>
      </c>
      <c r="B54" s="1" t="n">
        <v>43405</v>
      </c>
      <c r="C54" s="1" t="n">
        <v>45186</v>
      </c>
      <c r="D54" t="inlineStr">
        <is>
          <t>SKÅNE LÄN</t>
        </is>
      </c>
      <c r="E54" t="inlineStr">
        <is>
          <t>KRISTIANSTAD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60089-2018</t>
        </is>
      </c>
      <c r="B55" s="1" t="n">
        <v>43405</v>
      </c>
      <c r="C55" s="1" t="n">
        <v>45186</v>
      </c>
      <c r="D55" t="inlineStr">
        <is>
          <t>SKÅNE LÄN</t>
        </is>
      </c>
      <c r="E55" t="inlineStr">
        <is>
          <t>KRISTIANSTAD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60565-2018</t>
        </is>
      </c>
      <c r="B56" s="1" t="n">
        <v>43406</v>
      </c>
      <c r="C56" s="1" t="n">
        <v>45186</v>
      </c>
      <c r="D56" t="inlineStr">
        <is>
          <t>SKÅNE LÄN</t>
        </is>
      </c>
      <c r="E56" t="inlineStr">
        <is>
          <t>KRISTIANSTAD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62676-2018</t>
        </is>
      </c>
      <c r="B57" s="1" t="n">
        <v>43413</v>
      </c>
      <c r="C57" s="1" t="n">
        <v>45186</v>
      </c>
      <c r="D57" t="inlineStr">
        <is>
          <t>SKÅNE LÄN</t>
        </is>
      </c>
      <c r="E57" t="inlineStr">
        <is>
          <t>KRISTIANSTAD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63298-2018</t>
        </is>
      </c>
      <c r="B58" s="1" t="n">
        <v>43416</v>
      </c>
      <c r="C58" s="1" t="n">
        <v>45186</v>
      </c>
      <c r="D58" t="inlineStr">
        <is>
          <t>SKÅNE LÄN</t>
        </is>
      </c>
      <c r="E58" t="inlineStr">
        <is>
          <t>KRISTIANSTAD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62365-2018</t>
        </is>
      </c>
      <c r="B59" s="1" t="n">
        <v>43416</v>
      </c>
      <c r="C59" s="1" t="n">
        <v>45186</v>
      </c>
      <c r="D59" t="inlineStr">
        <is>
          <t>SKÅNE LÄN</t>
        </is>
      </c>
      <c r="E59" t="inlineStr">
        <is>
          <t>KRISTIANSTAD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63431-2018</t>
        </is>
      </c>
      <c r="B60" s="1" t="n">
        <v>43416</v>
      </c>
      <c r="C60" s="1" t="n">
        <v>45186</v>
      </c>
      <c r="D60" t="inlineStr">
        <is>
          <t>SKÅNE LÄN</t>
        </is>
      </c>
      <c r="E60" t="inlineStr">
        <is>
          <t>KRISTIANSTAD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61983-2018</t>
        </is>
      </c>
      <c r="B61" s="1" t="n">
        <v>43417</v>
      </c>
      <c r="C61" s="1" t="n">
        <v>45186</v>
      </c>
      <c r="D61" t="inlineStr">
        <is>
          <t>SKÅNE LÄN</t>
        </is>
      </c>
      <c r="E61" t="inlineStr">
        <is>
          <t>KRISTIANSTAD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64147-2018</t>
        </is>
      </c>
      <c r="B62" s="1" t="n">
        <v>43419</v>
      </c>
      <c r="C62" s="1" t="n">
        <v>45186</v>
      </c>
      <c r="D62" t="inlineStr">
        <is>
          <t>SKÅNE LÄN</t>
        </is>
      </c>
      <c r="E62" t="inlineStr">
        <is>
          <t>KRISTIANSTAD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60351-2018</t>
        </is>
      </c>
      <c r="B63" s="1" t="n">
        <v>43420</v>
      </c>
      <c r="C63" s="1" t="n">
        <v>45186</v>
      </c>
      <c r="D63" t="inlineStr">
        <is>
          <t>SKÅNE LÄN</t>
        </is>
      </c>
      <c r="E63" t="inlineStr">
        <is>
          <t>KRISTIANSTAD</t>
        </is>
      </c>
      <c r="G63" t="n">
        <v>5.1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63396-2018</t>
        </is>
      </c>
      <c r="B64" s="1" t="n">
        <v>43427</v>
      </c>
      <c r="C64" s="1" t="n">
        <v>45186</v>
      </c>
      <c r="D64" t="inlineStr">
        <is>
          <t>SKÅNE LÄN</t>
        </is>
      </c>
      <c r="E64" t="inlineStr">
        <is>
          <t>KRISTIANSTAD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64604-2018</t>
        </is>
      </c>
      <c r="B65" s="1" t="n">
        <v>43431</v>
      </c>
      <c r="C65" s="1" t="n">
        <v>45186</v>
      </c>
      <c r="D65" t="inlineStr">
        <is>
          <t>SKÅNE LÄN</t>
        </is>
      </c>
      <c r="E65" t="inlineStr">
        <is>
          <t>KRISTIANSTAD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66099-2018</t>
        </is>
      </c>
      <c r="B66" s="1" t="n">
        <v>43434</v>
      </c>
      <c r="C66" s="1" t="n">
        <v>45186</v>
      </c>
      <c r="D66" t="inlineStr">
        <is>
          <t>SKÅNE LÄN</t>
        </is>
      </c>
      <c r="E66" t="inlineStr">
        <is>
          <t>KRISTIANSTAD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67990-2018</t>
        </is>
      </c>
      <c r="B67" s="1" t="n">
        <v>43440</v>
      </c>
      <c r="C67" s="1" t="n">
        <v>45186</v>
      </c>
      <c r="D67" t="inlineStr">
        <is>
          <t>SKÅNE LÄN</t>
        </is>
      </c>
      <c r="E67" t="inlineStr">
        <is>
          <t>KRISTIANSTAD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67989-2018</t>
        </is>
      </c>
      <c r="B68" s="1" t="n">
        <v>43440</v>
      </c>
      <c r="C68" s="1" t="n">
        <v>45186</v>
      </c>
      <c r="D68" t="inlineStr">
        <is>
          <t>SKÅNE LÄN</t>
        </is>
      </c>
      <c r="E68" t="inlineStr">
        <is>
          <t>KRISTIANSTAD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67773-2018</t>
        </is>
      </c>
      <c r="B69" s="1" t="n">
        <v>43440</v>
      </c>
      <c r="C69" s="1" t="n">
        <v>45186</v>
      </c>
      <c r="D69" t="inlineStr">
        <is>
          <t>SKÅNE LÄN</t>
        </is>
      </c>
      <c r="E69" t="inlineStr">
        <is>
          <t>KRISTIANSTAD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68059-2018</t>
        </is>
      </c>
      <c r="B70" s="1" t="n">
        <v>43441</v>
      </c>
      <c r="C70" s="1" t="n">
        <v>45186</v>
      </c>
      <c r="D70" t="inlineStr">
        <is>
          <t>SKÅNE LÄN</t>
        </is>
      </c>
      <c r="E70" t="inlineStr">
        <is>
          <t>KRISTIANSTAD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69102-2018</t>
        </is>
      </c>
      <c r="B71" s="1" t="n">
        <v>43445</v>
      </c>
      <c r="C71" s="1" t="n">
        <v>45186</v>
      </c>
      <c r="D71" t="inlineStr">
        <is>
          <t>SKÅNE LÄN</t>
        </is>
      </c>
      <c r="E71" t="inlineStr">
        <is>
          <t>KRISTIANSTAD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69398-2018</t>
        </is>
      </c>
      <c r="B72" s="1" t="n">
        <v>43446</v>
      </c>
      <c r="C72" s="1" t="n">
        <v>45186</v>
      </c>
      <c r="D72" t="inlineStr">
        <is>
          <t>SKÅNE LÄN</t>
        </is>
      </c>
      <c r="E72" t="inlineStr">
        <is>
          <t>KRISTIANSTAD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70658-2018</t>
        </is>
      </c>
      <c r="B73" s="1" t="n">
        <v>43447</v>
      </c>
      <c r="C73" s="1" t="n">
        <v>45186</v>
      </c>
      <c r="D73" t="inlineStr">
        <is>
          <t>SKÅNE LÄN</t>
        </is>
      </c>
      <c r="E73" t="inlineStr">
        <is>
          <t>KRISTIANSTAD</t>
        </is>
      </c>
      <c r="G73" t="n">
        <v>9.300000000000001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71106-2018</t>
        </is>
      </c>
      <c r="B74" s="1" t="n">
        <v>43452</v>
      </c>
      <c r="C74" s="1" t="n">
        <v>45186</v>
      </c>
      <c r="D74" t="inlineStr">
        <is>
          <t>SKÅNE LÄN</t>
        </is>
      </c>
      <c r="E74" t="inlineStr">
        <is>
          <t>KRISTIANSTAD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71425-2018</t>
        </is>
      </c>
      <c r="B75" s="1" t="n">
        <v>43453</v>
      </c>
      <c r="C75" s="1" t="n">
        <v>45186</v>
      </c>
      <c r="D75" t="inlineStr">
        <is>
          <t>SKÅNE LÄN</t>
        </is>
      </c>
      <c r="E75" t="inlineStr">
        <is>
          <t>KRISTIANSTAD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575-2019</t>
        </is>
      </c>
      <c r="B76" s="1" t="n">
        <v>43455</v>
      </c>
      <c r="C76" s="1" t="n">
        <v>45186</v>
      </c>
      <c r="D76" t="inlineStr">
        <is>
          <t>SKÅNE LÄN</t>
        </is>
      </c>
      <c r="E76" t="inlineStr">
        <is>
          <t>KRISTIANSTAD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592-2019</t>
        </is>
      </c>
      <c r="B77" s="1" t="n">
        <v>43469</v>
      </c>
      <c r="C77" s="1" t="n">
        <v>45186</v>
      </c>
      <c r="D77" t="inlineStr">
        <is>
          <t>SKÅNE LÄN</t>
        </is>
      </c>
      <c r="E77" t="inlineStr">
        <is>
          <t>KRISTIANSTAD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595-2019</t>
        </is>
      </c>
      <c r="B78" s="1" t="n">
        <v>43469</v>
      </c>
      <c r="C78" s="1" t="n">
        <v>45186</v>
      </c>
      <c r="D78" t="inlineStr">
        <is>
          <t>SKÅNE LÄN</t>
        </is>
      </c>
      <c r="E78" t="inlineStr">
        <is>
          <t>KRISTIANSTAD</t>
        </is>
      </c>
      <c r="G78" t="n">
        <v>13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1858-2019</t>
        </is>
      </c>
      <c r="B79" s="1" t="n">
        <v>43474</v>
      </c>
      <c r="C79" s="1" t="n">
        <v>45186</v>
      </c>
      <c r="D79" t="inlineStr">
        <is>
          <t>SKÅNE LÄN</t>
        </is>
      </c>
      <c r="E79" t="inlineStr">
        <is>
          <t>KRISTIANSTAD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2384-2019</t>
        </is>
      </c>
      <c r="B80" s="1" t="n">
        <v>43476</v>
      </c>
      <c r="C80" s="1" t="n">
        <v>45186</v>
      </c>
      <c r="D80" t="inlineStr">
        <is>
          <t>SKÅNE LÄN</t>
        </is>
      </c>
      <c r="E80" t="inlineStr">
        <is>
          <t>KRISTIANSTAD</t>
        </is>
      </c>
      <c r="G80" t="n">
        <v>5.4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5233-2019</t>
        </is>
      </c>
      <c r="B81" s="1" t="n">
        <v>43480</v>
      </c>
      <c r="C81" s="1" t="n">
        <v>45186</v>
      </c>
      <c r="D81" t="inlineStr">
        <is>
          <t>SKÅNE LÄN</t>
        </is>
      </c>
      <c r="E81" t="inlineStr">
        <is>
          <t>KRISTIANSTAD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3412-2019</t>
        </is>
      </c>
      <c r="B82" s="1" t="n">
        <v>43481</v>
      </c>
      <c r="C82" s="1" t="n">
        <v>45186</v>
      </c>
      <c r="D82" t="inlineStr">
        <is>
          <t>SKÅNE LÄN</t>
        </is>
      </c>
      <c r="E82" t="inlineStr">
        <is>
          <t>KRISTIANSTAD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3573-2019</t>
        </is>
      </c>
      <c r="B83" s="1" t="n">
        <v>43481</v>
      </c>
      <c r="C83" s="1" t="n">
        <v>45186</v>
      </c>
      <c r="D83" t="inlineStr">
        <is>
          <t>SKÅNE LÄN</t>
        </is>
      </c>
      <c r="E83" t="inlineStr">
        <is>
          <t>KRISTIANSTAD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4282-2019</t>
        </is>
      </c>
      <c r="B84" s="1" t="n">
        <v>43483</v>
      </c>
      <c r="C84" s="1" t="n">
        <v>45186</v>
      </c>
      <c r="D84" t="inlineStr">
        <is>
          <t>SKÅNE LÄN</t>
        </is>
      </c>
      <c r="E84" t="inlineStr">
        <is>
          <t>KRISTIANSTAD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5515-2019</t>
        </is>
      </c>
      <c r="B85" s="1" t="n">
        <v>43489</v>
      </c>
      <c r="C85" s="1" t="n">
        <v>45186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45186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45186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45186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45186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45186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45186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45186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45186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45186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45186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45186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45186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45186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45186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45186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45186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45186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45186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45186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45186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45186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45186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45186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45186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45186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45186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45186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45186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45186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45186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45186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45186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45186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45186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45186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45186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45186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45186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45186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45186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45186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45186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45186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45186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45186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45186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45186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45186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45186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45186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45186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45186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45186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45186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45186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45186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45186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45186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45186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45186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45186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45186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45186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45186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45186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45186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45186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45186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45186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45186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45186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45186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45186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45186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45186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45186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45186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45186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45186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45186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45186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45186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45186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45186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45186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45186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45186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45186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45186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45186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45186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45186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45186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45186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45186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45186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45186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45186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45186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45186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45186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45186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45186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45186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45186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45186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45186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45186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45186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45186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45186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45186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45186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45186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45186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45186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45186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45186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45186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45186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45186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45186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45186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45186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45186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45186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45186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45186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45186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45186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45186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45186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45186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45186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45186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45186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45186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45186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45186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45186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45186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45186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45186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45186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45186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45186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45186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45186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45186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45186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45186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45186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45186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45186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45186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45186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45186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45186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45186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45186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45186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45186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45186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45186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45186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45186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45186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45186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45186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45186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45186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45186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45186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45186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45186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45186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45186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45186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45186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45186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45186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45186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45186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45186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45186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45186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45186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45186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45186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45186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45186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45186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45186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50834-2021.png", "A 50834-2021")</f>
        <v/>
      </c>
      <c r="V278">
        <f>HYPERLINK("https://klasma.github.io/Logging_KRISTIANSTAD/klagomål/A 50834-2021.docx", "A 50834-2021")</f>
        <v/>
      </c>
      <c r="W278">
        <f>HYPERLINK("https://klasma.github.io/Logging_KRISTIANSTAD/klagomålsmail/A 50834-2021.docx", "A 50834-2021")</f>
        <v/>
      </c>
      <c r="X278">
        <f>HYPERLINK("https://klasma.github.io/Logging_KRISTIANSTAD/tillsyn/A 50834-2021.docx", "A 50834-2021")</f>
        <v/>
      </c>
      <c r="Y278">
        <f>HYPERLINK("https://klasma.github.io/Logging_KRISTIANSTAD/tillsynsmail/A 50834-2021.docx", "A 50834-2021")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45186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45186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45186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45186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45186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45186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45186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45186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45186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45186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45186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45186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45186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45186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45186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45186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45186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45186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45186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45186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45186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45186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45186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45186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45186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45186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45186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45186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45186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45186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45186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45186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45186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45186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45186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45186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45186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45186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45186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45186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45186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45186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45186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45186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45186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45186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45186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45186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45186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45186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45186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45186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45186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45186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45186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45186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45186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45186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45186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45186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45186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45186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45186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45186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45186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45186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45186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45186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45186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45186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45186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45186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45186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45186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45186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45186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45186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45186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45186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45186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45186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45186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45186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45186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45186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45186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45186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45186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45186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45186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45186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45186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45186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45186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45186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45186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45186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45186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45186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45186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45186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45186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45186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45186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45186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45186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45186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45186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45186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45186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45186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45186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45186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45186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45186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45186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45186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45186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45186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45186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45186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45186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45186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45186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45186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45186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45186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45186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45186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45186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45186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45186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45186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45186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45186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45186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45186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45186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45186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45186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45186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45186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45186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45186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45186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45186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45186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45186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45186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45186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45186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45186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45186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45186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45186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45186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45186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45186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45186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45186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45186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45186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45186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45186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45186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45186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45186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45186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45186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45186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45186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45186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45186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45186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45186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45186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45186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45186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45186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45186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45186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45186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45186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45186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45186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45186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45186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45186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45186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45186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45186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45186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45186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45186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45186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45186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45186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45186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45186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45186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45186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45186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45186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45186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45186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45186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45186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45186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45186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45186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45186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45186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45186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45186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45186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45186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45186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45186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45186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45186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45186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45186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45186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45186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45186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45186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45186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45186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45186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45186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45186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45186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45186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45186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45186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45186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45186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45186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45186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45186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45186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45186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45186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45186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45186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45186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45186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45186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45186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43321-2023</t>
        </is>
      </c>
      <c r="B528" s="1" t="n">
        <v>45183</v>
      </c>
      <c r="C528" s="1" t="n">
        <v>45186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2023-09-17T06:46:08Z</dcterms:created>
  <dcterms:modified xmlns:dcterms="http://purl.org/dc/terms/" xmlns:xsi="http://www.w3.org/2001/XMLSchema-instance" xsi:type="dcterms:W3CDTF">2023-09-17T06:46:08Z</dcterms:modified>
</cp:coreProperties>
</file>