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45184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43416-2020.xlsx")</f>
        <v/>
      </c>
      <c r="T2">
        <f>HYPERLINK("https://klasma.github.io/Logging_KRISTIANSTAD/kartor/A 43416-2020.png")</f>
        <v/>
      </c>
      <c r="V2">
        <f>HYPERLINK("https://klasma.github.io/Logging_KRISTIANSTAD/klagomål/A 43416-2020.docx")</f>
        <v/>
      </c>
      <c r="W2">
        <f>HYPERLINK("https://klasma.github.io/Logging_KRISTIANSTAD/klagomålsmail/A 43416-2020.docx")</f>
        <v/>
      </c>
      <c r="X2">
        <f>HYPERLINK("https://klasma.github.io/Logging_KRISTIANSTAD/tillsyn/A 43416-2020.docx")</f>
        <v/>
      </c>
      <c r="Y2">
        <f>HYPERLINK("https://klasma.github.io/Logging_KRISTIANSTAD/tillsynsmail/A 43416-2020.docx")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45184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33728-2020.xlsx")</f>
        <v/>
      </c>
      <c r="T3">
        <f>HYPERLINK("https://klasma.github.io/Logging_KRISTIANSTAD/kartor/A 33728-2020.png")</f>
        <v/>
      </c>
      <c r="V3">
        <f>HYPERLINK("https://klasma.github.io/Logging_KRISTIANSTAD/klagomål/A 33728-2020.docx")</f>
        <v/>
      </c>
      <c r="W3">
        <f>HYPERLINK("https://klasma.github.io/Logging_KRISTIANSTAD/klagomålsmail/A 33728-2020.docx")</f>
        <v/>
      </c>
      <c r="X3">
        <f>HYPERLINK("https://klasma.github.io/Logging_KRISTIANSTAD/tillsyn/A 33728-2020.docx")</f>
        <v/>
      </c>
      <c r="Y3">
        <f>HYPERLINK("https://klasma.github.io/Logging_KRISTIANSTAD/tillsynsmail/A 33728-2020.docx")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45184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44586-2022.xlsx")</f>
        <v/>
      </c>
      <c r="T4">
        <f>HYPERLINK("https://klasma.github.io/Logging_KRISTIANSTAD/kartor/A 44586-2022.png")</f>
        <v/>
      </c>
      <c r="V4">
        <f>HYPERLINK("https://klasma.github.io/Logging_KRISTIANSTAD/klagomål/A 44586-2022.docx")</f>
        <v/>
      </c>
      <c r="W4">
        <f>HYPERLINK("https://klasma.github.io/Logging_KRISTIANSTAD/klagomålsmail/A 44586-2022.docx")</f>
        <v/>
      </c>
      <c r="X4">
        <f>HYPERLINK("https://klasma.github.io/Logging_KRISTIANSTAD/tillsyn/A 44586-2022.docx")</f>
        <v/>
      </c>
      <c r="Y4">
        <f>HYPERLINK("https://klasma.github.io/Logging_KRISTIANSTAD/tillsynsmail/A 44586-2022.docx")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45184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23417-2019.xlsx")</f>
        <v/>
      </c>
      <c r="T5">
        <f>HYPERLINK("https://klasma.github.io/Logging_KRISTIANSTAD/kartor/A 23417-2019.png")</f>
        <v/>
      </c>
      <c r="V5">
        <f>HYPERLINK("https://klasma.github.io/Logging_KRISTIANSTAD/klagomål/A 23417-2019.docx")</f>
        <v/>
      </c>
      <c r="W5">
        <f>HYPERLINK("https://klasma.github.io/Logging_KRISTIANSTAD/klagomålsmail/A 23417-2019.docx")</f>
        <v/>
      </c>
      <c r="X5">
        <f>HYPERLINK("https://klasma.github.io/Logging_KRISTIANSTAD/tillsyn/A 23417-2019.docx")</f>
        <v/>
      </c>
      <c r="Y5">
        <f>HYPERLINK("https://klasma.github.io/Logging_KRISTIANSTAD/tillsynsmail/A 23417-2019.docx")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45184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2837-2023.xlsx")</f>
        <v/>
      </c>
      <c r="T6">
        <f>HYPERLINK("https://klasma.github.io/Logging_KRISTIANSTAD/kartor/A 2837-2023.png")</f>
        <v/>
      </c>
      <c r="V6">
        <f>HYPERLINK("https://klasma.github.io/Logging_KRISTIANSTAD/klagomål/A 2837-2023.docx")</f>
        <v/>
      </c>
      <c r="W6">
        <f>HYPERLINK("https://klasma.github.io/Logging_KRISTIANSTAD/klagomålsmail/A 2837-2023.docx")</f>
        <v/>
      </c>
      <c r="X6">
        <f>HYPERLINK("https://klasma.github.io/Logging_KRISTIANSTAD/tillsyn/A 2837-2023.docx")</f>
        <v/>
      </c>
      <c r="Y6">
        <f>HYPERLINK("https://klasma.github.io/Logging_KRISTIANSTAD/tillsynsmail/A 2837-2023.docx")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45184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27942-2023.xlsx")</f>
        <v/>
      </c>
      <c r="T7">
        <f>HYPERLINK("https://klasma.github.io/Logging_KRISTIANSTAD/kartor/A 27942-2023.png")</f>
        <v/>
      </c>
      <c r="V7">
        <f>HYPERLINK("https://klasma.github.io/Logging_KRISTIANSTAD/klagomål/A 27942-2023.docx")</f>
        <v/>
      </c>
      <c r="W7">
        <f>HYPERLINK("https://klasma.github.io/Logging_KRISTIANSTAD/klagomålsmail/A 27942-2023.docx")</f>
        <v/>
      </c>
      <c r="X7">
        <f>HYPERLINK("https://klasma.github.io/Logging_KRISTIANSTAD/tillsyn/A 27942-2023.docx")</f>
        <v/>
      </c>
      <c r="Y7">
        <f>HYPERLINK("https://klasma.github.io/Logging_KRISTIANSTAD/tillsynsmail/A 27942-2023.docx")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45184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30682-2020.xlsx")</f>
        <v/>
      </c>
      <c r="T8">
        <f>HYPERLINK("https://klasma.github.io/Logging_KRISTIANSTAD/kartor/A 30682-2020.png")</f>
        <v/>
      </c>
      <c r="V8">
        <f>HYPERLINK("https://klasma.github.io/Logging_KRISTIANSTAD/klagomål/A 30682-2020.docx")</f>
        <v/>
      </c>
      <c r="W8">
        <f>HYPERLINK("https://klasma.github.io/Logging_KRISTIANSTAD/klagomålsmail/A 30682-2020.docx")</f>
        <v/>
      </c>
      <c r="X8">
        <f>HYPERLINK("https://klasma.github.io/Logging_KRISTIANSTAD/tillsyn/A 30682-2020.docx")</f>
        <v/>
      </c>
      <c r="Y8">
        <f>HYPERLINK("https://klasma.github.io/Logging_KRISTIANSTAD/tillsynsmail/A 30682-2020.docx")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45184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54542-2021.xlsx")</f>
        <v/>
      </c>
      <c r="T9">
        <f>HYPERLINK("https://klasma.github.io/Logging_KRISTIANSTAD/kartor/A 54542-2021.png")</f>
        <v/>
      </c>
      <c r="V9">
        <f>HYPERLINK("https://klasma.github.io/Logging_KRISTIANSTAD/klagomål/A 54542-2021.docx")</f>
        <v/>
      </c>
      <c r="W9">
        <f>HYPERLINK("https://klasma.github.io/Logging_KRISTIANSTAD/klagomålsmail/A 54542-2021.docx")</f>
        <v/>
      </c>
      <c r="X9">
        <f>HYPERLINK("https://klasma.github.io/Logging_KRISTIANSTAD/tillsyn/A 54542-2021.docx")</f>
        <v/>
      </c>
      <c r="Y9">
        <f>HYPERLINK("https://klasma.github.io/Logging_KRISTIANSTAD/tillsynsmail/A 54542-2021.docx")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45184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12576-2023.xlsx")</f>
        <v/>
      </c>
      <c r="T10">
        <f>HYPERLINK("https://klasma.github.io/Logging_KRISTIANSTAD/kartor/A 12576-2023.png")</f>
        <v/>
      </c>
      <c r="V10">
        <f>HYPERLINK("https://klasma.github.io/Logging_KRISTIANSTAD/klagomål/A 12576-2023.docx")</f>
        <v/>
      </c>
      <c r="W10">
        <f>HYPERLINK("https://klasma.github.io/Logging_KRISTIANSTAD/klagomålsmail/A 12576-2023.docx")</f>
        <v/>
      </c>
      <c r="X10">
        <f>HYPERLINK("https://klasma.github.io/Logging_KRISTIANSTAD/tillsyn/A 12576-2023.docx")</f>
        <v/>
      </c>
      <c r="Y10">
        <f>HYPERLINK("https://klasma.github.io/Logging_KRISTIANSTAD/tillsynsmail/A 12576-2023.docx")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45184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15597-2019.xlsx")</f>
        <v/>
      </c>
      <c r="T11">
        <f>HYPERLINK("https://klasma.github.io/Logging_KRISTIANSTAD/kartor/A 15597-2019.png")</f>
        <v/>
      </c>
      <c r="V11">
        <f>HYPERLINK("https://klasma.github.io/Logging_KRISTIANSTAD/klagomål/A 15597-2019.docx")</f>
        <v/>
      </c>
      <c r="W11">
        <f>HYPERLINK("https://klasma.github.io/Logging_KRISTIANSTAD/klagomålsmail/A 15597-2019.docx")</f>
        <v/>
      </c>
      <c r="X11">
        <f>HYPERLINK("https://klasma.github.io/Logging_KRISTIANSTAD/tillsyn/A 15597-2019.docx")</f>
        <v/>
      </c>
      <c r="Y11">
        <f>HYPERLINK("https://klasma.github.io/Logging_KRISTIANSTAD/tillsynsmail/A 15597-2019.docx")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45184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21117-2021.xlsx")</f>
        <v/>
      </c>
      <c r="T12">
        <f>HYPERLINK("https://klasma.github.io/Logging_KRISTIANSTAD/kartor/A 21117-2021.png")</f>
        <v/>
      </c>
      <c r="V12">
        <f>HYPERLINK("https://klasma.github.io/Logging_KRISTIANSTAD/klagomål/A 21117-2021.docx")</f>
        <v/>
      </c>
      <c r="W12">
        <f>HYPERLINK("https://klasma.github.io/Logging_KRISTIANSTAD/klagomålsmail/A 21117-2021.docx")</f>
        <v/>
      </c>
      <c r="X12">
        <f>HYPERLINK("https://klasma.github.io/Logging_KRISTIANSTAD/tillsyn/A 21117-2021.docx")</f>
        <v/>
      </c>
      <c r="Y12">
        <f>HYPERLINK("https://klasma.github.io/Logging_KRISTIANSTAD/tillsynsmail/A 21117-2021.docx")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45184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22968-2021.xlsx")</f>
        <v/>
      </c>
      <c r="T13">
        <f>HYPERLINK("https://klasma.github.io/Logging_KRISTIANSTAD/kartor/A 22968-2021.png")</f>
        <v/>
      </c>
      <c r="V13">
        <f>HYPERLINK("https://klasma.github.io/Logging_KRISTIANSTAD/klagomål/A 22968-2021.docx")</f>
        <v/>
      </c>
      <c r="W13">
        <f>HYPERLINK("https://klasma.github.io/Logging_KRISTIANSTAD/klagomålsmail/A 22968-2021.docx")</f>
        <v/>
      </c>
      <c r="X13">
        <f>HYPERLINK("https://klasma.github.io/Logging_KRISTIANSTAD/tillsyn/A 22968-2021.docx")</f>
        <v/>
      </c>
      <c r="Y13">
        <f>HYPERLINK("https://klasma.github.io/Logging_KRISTIANSTAD/tillsynsmail/A 22968-2021.docx")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45184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59690-2021.xlsx")</f>
        <v/>
      </c>
      <c r="T14">
        <f>HYPERLINK("https://klasma.github.io/Logging_KRISTIANSTAD/kartor/A 59690-2021.png")</f>
        <v/>
      </c>
      <c r="V14">
        <f>HYPERLINK("https://klasma.github.io/Logging_KRISTIANSTAD/klagomål/A 59690-2021.docx")</f>
        <v/>
      </c>
      <c r="W14">
        <f>HYPERLINK("https://klasma.github.io/Logging_KRISTIANSTAD/klagomålsmail/A 59690-2021.docx")</f>
        <v/>
      </c>
      <c r="X14">
        <f>HYPERLINK("https://klasma.github.io/Logging_KRISTIANSTAD/tillsyn/A 59690-2021.docx")</f>
        <v/>
      </c>
      <c r="Y14">
        <f>HYPERLINK("https://klasma.github.io/Logging_KRISTIANSTAD/tillsynsmail/A 59690-2021.docx")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45184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30842-2022.xlsx")</f>
        <v/>
      </c>
      <c r="T15">
        <f>HYPERLINK("https://klasma.github.io/Logging_KRISTIANSTAD/kartor/A 30842-2022.png")</f>
        <v/>
      </c>
      <c r="V15">
        <f>HYPERLINK("https://klasma.github.io/Logging_KRISTIANSTAD/klagomål/A 30842-2022.docx")</f>
        <v/>
      </c>
      <c r="W15">
        <f>HYPERLINK("https://klasma.github.io/Logging_KRISTIANSTAD/klagomålsmail/A 30842-2022.docx")</f>
        <v/>
      </c>
      <c r="X15">
        <f>HYPERLINK("https://klasma.github.io/Logging_KRISTIANSTAD/tillsyn/A 30842-2022.docx")</f>
        <v/>
      </c>
      <c r="Y15">
        <f>HYPERLINK("https://klasma.github.io/Logging_KRISTIANSTAD/tillsynsmail/A 30842-2022.docx")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45184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44585-2022.xlsx")</f>
        <v/>
      </c>
      <c r="T16">
        <f>HYPERLINK("https://klasma.github.io/Logging_KRISTIANSTAD/kartor/A 44585-2022.png")</f>
        <v/>
      </c>
      <c r="V16">
        <f>HYPERLINK("https://klasma.github.io/Logging_KRISTIANSTAD/klagomål/A 44585-2022.docx")</f>
        <v/>
      </c>
      <c r="W16">
        <f>HYPERLINK("https://klasma.github.io/Logging_KRISTIANSTAD/klagomålsmail/A 44585-2022.docx")</f>
        <v/>
      </c>
      <c r="X16">
        <f>HYPERLINK("https://klasma.github.io/Logging_KRISTIANSTAD/tillsyn/A 44585-2022.docx")</f>
        <v/>
      </c>
      <c r="Y16">
        <f>HYPERLINK("https://klasma.github.io/Logging_KRISTIANSTAD/tillsynsmail/A 44585-2022.docx")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45184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15229-2023.xlsx")</f>
        <v/>
      </c>
      <c r="T17">
        <f>HYPERLINK("https://klasma.github.io/Logging_KRISTIANSTAD/kartor/A 15229-2023.png")</f>
        <v/>
      </c>
      <c r="V17">
        <f>HYPERLINK("https://klasma.github.io/Logging_KRISTIANSTAD/klagomål/A 15229-2023.docx")</f>
        <v/>
      </c>
      <c r="W17">
        <f>HYPERLINK("https://klasma.github.io/Logging_KRISTIANSTAD/klagomålsmail/A 15229-2023.docx")</f>
        <v/>
      </c>
      <c r="X17">
        <f>HYPERLINK("https://klasma.github.io/Logging_KRISTIANSTAD/tillsyn/A 15229-2023.docx")</f>
        <v/>
      </c>
      <c r="Y17">
        <f>HYPERLINK("https://klasma.github.io/Logging_KRISTIANSTAD/tillsynsmail/A 15229-2023.docx")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45184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33364-2023.xlsx")</f>
        <v/>
      </c>
      <c r="T18">
        <f>HYPERLINK("https://klasma.github.io/Logging_KRISTIANSTAD/kartor/A 33364-2023.png")</f>
        <v/>
      </c>
      <c r="V18">
        <f>HYPERLINK("https://klasma.github.io/Logging_KRISTIANSTAD/klagomål/A 33364-2023.docx")</f>
        <v/>
      </c>
      <c r="W18">
        <f>HYPERLINK("https://klasma.github.io/Logging_KRISTIANSTAD/klagomålsmail/A 33364-2023.docx")</f>
        <v/>
      </c>
      <c r="X18">
        <f>HYPERLINK("https://klasma.github.io/Logging_KRISTIANSTAD/tillsyn/A 33364-2023.docx")</f>
        <v/>
      </c>
      <c r="Y18">
        <f>HYPERLINK("https://klasma.github.io/Logging_KRISTIANSTAD/tillsynsmail/A 33364-2023.docx")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45184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66018-2018.xlsx")</f>
        <v/>
      </c>
      <c r="T19">
        <f>HYPERLINK("https://klasma.github.io/Logging_KRISTIANSTAD/kartor/A 66018-2018.png")</f>
        <v/>
      </c>
      <c r="V19">
        <f>HYPERLINK("https://klasma.github.io/Logging_KRISTIANSTAD/klagomål/A 66018-2018.docx")</f>
        <v/>
      </c>
      <c r="W19">
        <f>HYPERLINK("https://klasma.github.io/Logging_KRISTIANSTAD/klagomålsmail/A 66018-2018.docx")</f>
        <v/>
      </c>
      <c r="X19">
        <f>HYPERLINK("https://klasma.github.io/Logging_KRISTIANSTAD/tillsyn/A 66018-2018.docx")</f>
        <v/>
      </c>
      <c r="Y19">
        <f>HYPERLINK("https://klasma.github.io/Logging_KRISTIANSTAD/tillsynsmail/A 66018-2018.docx")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45184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66665-2018.xlsx")</f>
        <v/>
      </c>
      <c r="T20">
        <f>HYPERLINK("https://klasma.github.io/Logging_KRISTIANSTAD/kartor/A 66665-2018.png")</f>
        <v/>
      </c>
      <c r="V20">
        <f>HYPERLINK("https://klasma.github.io/Logging_KRISTIANSTAD/klagomål/A 66665-2018.docx")</f>
        <v/>
      </c>
      <c r="W20">
        <f>HYPERLINK("https://klasma.github.io/Logging_KRISTIANSTAD/klagomålsmail/A 66665-2018.docx")</f>
        <v/>
      </c>
      <c r="X20">
        <f>HYPERLINK("https://klasma.github.io/Logging_KRISTIANSTAD/tillsyn/A 66665-2018.docx")</f>
        <v/>
      </c>
      <c r="Y20">
        <f>HYPERLINK("https://klasma.github.io/Logging_KRISTIANSTAD/tillsynsmail/A 66665-2018.docx")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45184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569-2019.xlsx")</f>
        <v/>
      </c>
      <c r="T21">
        <f>HYPERLINK("https://klasma.github.io/Logging_KRISTIANSTAD/kartor/A 569-2019.png")</f>
        <v/>
      </c>
      <c r="V21">
        <f>HYPERLINK("https://klasma.github.io/Logging_KRISTIANSTAD/klagomål/A 569-2019.docx")</f>
        <v/>
      </c>
      <c r="W21">
        <f>HYPERLINK("https://klasma.github.io/Logging_KRISTIANSTAD/klagomålsmail/A 569-2019.docx")</f>
        <v/>
      </c>
      <c r="X21">
        <f>HYPERLINK("https://klasma.github.io/Logging_KRISTIANSTAD/tillsyn/A 569-2019.docx")</f>
        <v/>
      </c>
      <c r="Y21">
        <f>HYPERLINK("https://klasma.github.io/Logging_KRISTIANSTAD/tillsynsmail/A 569-2019.docx")</f>
        <v/>
      </c>
    </row>
    <row r="22" ht="15" customHeight="1">
      <c r="A22" t="inlineStr">
        <is>
          <t>A 23366-2019</t>
        </is>
      </c>
      <c r="B22" s="1" t="n">
        <v>43593</v>
      </c>
      <c r="C22" s="1" t="n">
        <v>45184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HYPERLINK("https://klasma.github.io/Logging_KRISTIANSTAD/artfynd/A 23366-2019.xlsx")</f>
        <v/>
      </c>
      <c r="T22">
        <f>HYPERLINK("https://klasma.github.io/Logging_KRISTIANSTAD/kartor/A 23366-2019.png")</f>
        <v/>
      </c>
      <c r="V22">
        <f>HYPERLINK("https://klasma.github.io/Logging_KRISTIANSTAD/klagomål/A 23366-2019.docx")</f>
        <v/>
      </c>
      <c r="W22">
        <f>HYPERLINK("https://klasma.github.io/Logging_KRISTIANSTAD/klagomålsmail/A 23366-2019.docx")</f>
        <v/>
      </c>
      <c r="X22">
        <f>HYPERLINK("https://klasma.github.io/Logging_KRISTIANSTAD/tillsyn/A 23366-2019.docx")</f>
        <v/>
      </c>
      <c r="Y22">
        <f>HYPERLINK("https://klasma.github.io/Logging_KRISTIANSTAD/tillsynsmail/A 23366-2019.docx")</f>
        <v/>
      </c>
    </row>
    <row r="23" ht="15" customHeight="1">
      <c r="A23" t="inlineStr">
        <is>
          <t>A 38678-2019</t>
        </is>
      </c>
      <c r="B23" s="1" t="n">
        <v>43684</v>
      </c>
      <c r="C23" s="1" t="n">
        <v>45184</v>
      </c>
      <c r="D23" t="inlineStr">
        <is>
          <t>SKÅNE LÄN</t>
        </is>
      </c>
      <c r="E23" t="inlineStr">
        <is>
          <t>KRISTIANSTAD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HYPERLINK("https://klasma.github.io/Logging_KRISTIANSTAD/artfynd/A 38678-2019.xlsx")</f>
        <v/>
      </c>
      <c r="T23">
        <f>HYPERLINK("https://klasma.github.io/Logging_KRISTIANSTAD/kartor/A 38678-2019.png")</f>
        <v/>
      </c>
      <c r="V23">
        <f>HYPERLINK("https://klasma.github.io/Logging_KRISTIANSTAD/klagomål/A 38678-2019.docx")</f>
        <v/>
      </c>
      <c r="W23">
        <f>HYPERLINK("https://klasma.github.io/Logging_KRISTIANSTAD/klagomålsmail/A 38678-2019.docx")</f>
        <v/>
      </c>
      <c r="X23">
        <f>HYPERLINK("https://klasma.github.io/Logging_KRISTIANSTAD/tillsyn/A 38678-2019.docx")</f>
        <v/>
      </c>
      <c r="Y23">
        <f>HYPERLINK("https://klasma.github.io/Logging_KRISTIANSTAD/tillsynsmail/A 38678-2019.docx")</f>
        <v/>
      </c>
    </row>
    <row r="24" ht="15" customHeight="1">
      <c r="A24" t="inlineStr">
        <is>
          <t>A 46680-2019</t>
        </is>
      </c>
      <c r="B24" s="1" t="n">
        <v>43717</v>
      </c>
      <c r="C24" s="1" t="n">
        <v>45184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Kransrams</t>
        </is>
      </c>
      <c r="S24">
        <f>HYPERLINK("https://klasma.github.io/Logging_KRISTIANSTAD/artfynd/A 46680-2019.xlsx")</f>
        <v/>
      </c>
      <c r="T24">
        <f>HYPERLINK("https://klasma.github.io/Logging_KRISTIANSTAD/kartor/A 46680-2019.png")</f>
        <v/>
      </c>
      <c r="V24">
        <f>HYPERLINK("https://klasma.github.io/Logging_KRISTIANSTAD/klagomål/A 46680-2019.docx")</f>
        <v/>
      </c>
      <c r="W24">
        <f>HYPERLINK("https://klasma.github.io/Logging_KRISTIANSTAD/klagomålsmail/A 46680-2019.docx")</f>
        <v/>
      </c>
      <c r="X24">
        <f>HYPERLINK("https://klasma.github.io/Logging_KRISTIANSTAD/tillsyn/A 46680-2019.docx")</f>
        <v/>
      </c>
      <c r="Y24">
        <f>HYPERLINK("https://klasma.github.io/Logging_KRISTIANSTAD/tillsynsmail/A 46680-2019.docx")</f>
        <v/>
      </c>
    </row>
    <row r="25" ht="15" customHeight="1">
      <c r="A25" t="inlineStr">
        <is>
          <t>A 30687-2020</t>
        </is>
      </c>
      <c r="B25" s="1" t="n">
        <v>44008</v>
      </c>
      <c r="C25" s="1" t="n">
        <v>45184</v>
      </c>
      <c r="D25" t="inlineStr">
        <is>
          <t>SKÅNE LÄN</t>
        </is>
      </c>
      <c r="E25" t="inlineStr">
        <is>
          <t>KRISTIANSTAD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Stortapetserarbi</t>
        </is>
      </c>
      <c r="S25">
        <f>HYPERLINK("https://klasma.github.io/Logging_KRISTIANSTAD/artfynd/A 30687-2020.xlsx")</f>
        <v/>
      </c>
      <c r="T25">
        <f>HYPERLINK("https://klasma.github.io/Logging_KRISTIANSTAD/kartor/A 30687-2020.png")</f>
        <v/>
      </c>
      <c r="V25">
        <f>HYPERLINK("https://klasma.github.io/Logging_KRISTIANSTAD/klagomål/A 30687-2020.docx")</f>
        <v/>
      </c>
      <c r="W25">
        <f>HYPERLINK("https://klasma.github.io/Logging_KRISTIANSTAD/klagomålsmail/A 30687-2020.docx")</f>
        <v/>
      </c>
      <c r="X25">
        <f>HYPERLINK("https://klasma.github.io/Logging_KRISTIANSTAD/tillsyn/A 30687-2020.docx")</f>
        <v/>
      </c>
      <c r="Y25">
        <f>HYPERLINK("https://klasma.github.io/Logging_KRISTIANSTAD/tillsynsmail/A 30687-2020.docx")</f>
        <v/>
      </c>
    </row>
    <row r="26" ht="15" customHeight="1">
      <c r="A26" t="inlineStr">
        <is>
          <t>A 42615-2020</t>
        </is>
      </c>
      <c r="B26" s="1" t="n">
        <v>44076</v>
      </c>
      <c r="C26" s="1" t="n">
        <v>45184</v>
      </c>
      <c r="D26" t="inlineStr">
        <is>
          <t>SKÅNE LÄN</t>
        </is>
      </c>
      <c r="E26" t="inlineStr">
        <is>
          <t>KRISTIANSTAD</t>
        </is>
      </c>
      <c r="G26" t="n">
        <v>7.5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Lamellsnäcka</t>
        </is>
      </c>
      <c r="S26">
        <f>HYPERLINK("https://klasma.github.io/Logging_KRISTIANSTAD/artfynd/A 42615-2020.xlsx")</f>
        <v/>
      </c>
      <c r="T26">
        <f>HYPERLINK("https://klasma.github.io/Logging_KRISTIANSTAD/kartor/A 42615-2020.png")</f>
        <v/>
      </c>
      <c r="V26">
        <f>HYPERLINK("https://klasma.github.io/Logging_KRISTIANSTAD/klagomål/A 42615-2020.docx")</f>
        <v/>
      </c>
      <c r="W26">
        <f>HYPERLINK("https://klasma.github.io/Logging_KRISTIANSTAD/klagomålsmail/A 42615-2020.docx")</f>
        <v/>
      </c>
      <c r="X26">
        <f>HYPERLINK("https://klasma.github.io/Logging_KRISTIANSTAD/tillsyn/A 42615-2020.docx")</f>
        <v/>
      </c>
      <c r="Y26">
        <f>HYPERLINK("https://klasma.github.io/Logging_KRISTIANSTAD/tillsynsmail/A 42615-2020.docx")</f>
        <v/>
      </c>
    </row>
    <row r="27" ht="15" customHeight="1">
      <c r="A27" t="inlineStr">
        <is>
          <t>A 21568-2021</t>
        </is>
      </c>
      <c r="B27" s="1" t="n">
        <v>44314</v>
      </c>
      <c r="C27" s="1" t="n">
        <v>45184</v>
      </c>
      <c r="D27" t="inlineStr">
        <is>
          <t>SKÅNE LÄN</t>
        </is>
      </c>
      <c r="E27" t="inlineStr">
        <is>
          <t>KRISTIANSTAD</t>
        </is>
      </c>
      <c r="G27" t="n">
        <v>18.4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Kransrams</t>
        </is>
      </c>
      <c r="S27">
        <f>HYPERLINK("https://klasma.github.io/Logging_KRISTIANSTAD/artfynd/A 21568-2021.xlsx")</f>
        <v/>
      </c>
      <c r="T27">
        <f>HYPERLINK("https://klasma.github.io/Logging_KRISTIANSTAD/kartor/A 21568-2021.png")</f>
        <v/>
      </c>
      <c r="V27">
        <f>HYPERLINK("https://klasma.github.io/Logging_KRISTIANSTAD/klagomål/A 21568-2021.docx")</f>
        <v/>
      </c>
      <c r="W27">
        <f>HYPERLINK("https://klasma.github.io/Logging_KRISTIANSTAD/klagomålsmail/A 21568-2021.docx")</f>
        <v/>
      </c>
      <c r="X27">
        <f>HYPERLINK("https://klasma.github.io/Logging_KRISTIANSTAD/tillsyn/A 21568-2021.docx")</f>
        <v/>
      </c>
      <c r="Y27">
        <f>HYPERLINK("https://klasma.github.io/Logging_KRISTIANSTAD/tillsynsmail/A 21568-2021.docx")</f>
        <v/>
      </c>
    </row>
    <row r="28" ht="15" customHeight="1">
      <c r="A28" t="inlineStr">
        <is>
          <t>A 22549-2021</t>
        </is>
      </c>
      <c r="B28" s="1" t="n">
        <v>44327</v>
      </c>
      <c r="C28" s="1" t="n">
        <v>45184</v>
      </c>
      <c r="D28" t="inlineStr">
        <is>
          <t>SKÅNE LÄN</t>
        </is>
      </c>
      <c r="E28" t="inlineStr">
        <is>
          <t>KRISTIANSTAD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Lövgroda</t>
        </is>
      </c>
      <c r="S28">
        <f>HYPERLINK("https://klasma.github.io/Logging_KRISTIANSTAD/artfynd/A 22549-2021.xlsx")</f>
        <v/>
      </c>
      <c r="T28">
        <f>HYPERLINK("https://klasma.github.io/Logging_KRISTIANSTAD/kartor/A 22549-2021.png")</f>
        <v/>
      </c>
      <c r="V28">
        <f>HYPERLINK("https://klasma.github.io/Logging_KRISTIANSTAD/klagomål/A 22549-2021.docx")</f>
        <v/>
      </c>
      <c r="W28">
        <f>HYPERLINK("https://klasma.github.io/Logging_KRISTIANSTAD/klagomålsmail/A 22549-2021.docx")</f>
        <v/>
      </c>
      <c r="X28">
        <f>HYPERLINK("https://klasma.github.io/Logging_KRISTIANSTAD/tillsyn/A 22549-2021.docx")</f>
        <v/>
      </c>
      <c r="Y28">
        <f>HYPERLINK("https://klasma.github.io/Logging_KRISTIANSTAD/tillsynsmail/A 22549-2021.docx")</f>
        <v/>
      </c>
    </row>
    <row r="29" ht="15" customHeight="1">
      <c r="A29" t="inlineStr">
        <is>
          <t>A 22967-2021</t>
        </is>
      </c>
      <c r="B29" s="1" t="n">
        <v>44328</v>
      </c>
      <c r="C29" s="1" t="n">
        <v>45184</v>
      </c>
      <c r="D29" t="inlineStr">
        <is>
          <t>SKÅNE LÄN</t>
        </is>
      </c>
      <c r="E29" t="inlineStr">
        <is>
          <t>KRISTIANSTAD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Gullklöver</t>
        </is>
      </c>
      <c r="S29">
        <f>HYPERLINK("https://klasma.github.io/Logging_KRISTIANSTAD/artfynd/A 22967-2021.xlsx")</f>
        <v/>
      </c>
      <c r="T29">
        <f>HYPERLINK("https://klasma.github.io/Logging_KRISTIANSTAD/kartor/A 22967-2021.png")</f>
        <v/>
      </c>
      <c r="V29">
        <f>HYPERLINK("https://klasma.github.io/Logging_KRISTIANSTAD/klagomål/A 22967-2021.docx")</f>
        <v/>
      </c>
      <c r="W29">
        <f>HYPERLINK("https://klasma.github.io/Logging_KRISTIANSTAD/klagomålsmail/A 22967-2021.docx")</f>
        <v/>
      </c>
      <c r="X29">
        <f>HYPERLINK("https://klasma.github.io/Logging_KRISTIANSTAD/tillsyn/A 22967-2021.docx")</f>
        <v/>
      </c>
      <c r="Y29">
        <f>HYPERLINK("https://klasma.github.io/Logging_KRISTIANSTAD/tillsynsmail/A 22967-2021.docx")</f>
        <v/>
      </c>
    </row>
    <row r="30" ht="15" customHeight="1">
      <c r="A30" t="inlineStr">
        <is>
          <t>A 52039-2021</t>
        </is>
      </c>
      <c r="B30" s="1" t="n">
        <v>44463</v>
      </c>
      <c r="C30" s="1" t="n">
        <v>45184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Gullviva</t>
        </is>
      </c>
      <c r="S30">
        <f>HYPERLINK("https://klasma.github.io/Logging_KRISTIANSTAD/artfynd/A 52039-2021.xlsx")</f>
        <v/>
      </c>
      <c r="T30">
        <f>HYPERLINK("https://klasma.github.io/Logging_KRISTIANSTAD/kartor/A 52039-2021.png")</f>
        <v/>
      </c>
      <c r="V30">
        <f>HYPERLINK("https://klasma.github.io/Logging_KRISTIANSTAD/klagomål/A 52039-2021.docx")</f>
        <v/>
      </c>
      <c r="W30">
        <f>HYPERLINK("https://klasma.github.io/Logging_KRISTIANSTAD/klagomålsmail/A 52039-2021.docx")</f>
        <v/>
      </c>
      <c r="X30">
        <f>HYPERLINK("https://klasma.github.io/Logging_KRISTIANSTAD/tillsyn/A 52039-2021.docx")</f>
        <v/>
      </c>
      <c r="Y30">
        <f>HYPERLINK("https://klasma.github.io/Logging_KRISTIANSTAD/tillsynsmail/A 52039-2021.docx")</f>
        <v/>
      </c>
    </row>
    <row r="31" ht="15" customHeight="1">
      <c r="A31" t="inlineStr">
        <is>
          <t>A 11750-2022</t>
        </is>
      </c>
      <c r="B31" s="1" t="n">
        <v>44634</v>
      </c>
      <c r="C31" s="1" t="n">
        <v>45184</v>
      </c>
      <c r="D31" t="inlineStr">
        <is>
          <t>SKÅNE LÄN</t>
        </is>
      </c>
      <c r="E31" t="inlineStr">
        <is>
          <t>KRISTIANSTAD</t>
        </is>
      </c>
      <c r="G31" t="n">
        <v>1.8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Sanddådra</t>
        </is>
      </c>
      <c r="S31">
        <f>HYPERLINK("https://klasma.github.io/Logging_KRISTIANSTAD/artfynd/A 11750-2022.xlsx")</f>
        <v/>
      </c>
      <c r="T31">
        <f>HYPERLINK("https://klasma.github.io/Logging_KRISTIANSTAD/kartor/A 11750-2022.png")</f>
        <v/>
      </c>
      <c r="V31">
        <f>HYPERLINK("https://klasma.github.io/Logging_KRISTIANSTAD/klagomål/A 11750-2022.docx")</f>
        <v/>
      </c>
      <c r="W31">
        <f>HYPERLINK("https://klasma.github.io/Logging_KRISTIANSTAD/klagomålsmail/A 11750-2022.docx")</f>
        <v/>
      </c>
      <c r="X31">
        <f>HYPERLINK("https://klasma.github.io/Logging_KRISTIANSTAD/tillsyn/A 11750-2022.docx")</f>
        <v/>
      </c>
      <c r="Y31">
        <f>HYPERLINK("https://klasma.github.io/Logging_KRISTIANSTAD/tillsynsmail/A 11750-2022.docx")</f>
        <v/>
      </c>
    </row>
    <row r="32" ht="15" customHeight="1">
      <c r="A32" t="inlineStr">
        <is>
          <t>A 18539-2022</t>
        </is>
      </c>
      <c r="B32" s="1" t="n">
        <v>44686</v>
      </c>
      <c r="C32" s="1" t="n">
        <v>45184</v>
      </c>
      <c r="D32" t="inlineStr">
        <is>
          <t>SKÅNE LÄN</t>
        </is>
      </c>
      <c r="E32" t="inlineStr">
        <is>
          <t>KRISTIANSTAD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Skogslysing</t>
        </is>
      </c>
      <c r="S32">
        <f>HYPERLINK("https://klasma.github.io/Logging_KRISTIANSTAD/artfynd/A 18539-2022.xlsx")</f>
        <v/>
      </c>
      <c r="T32">
        <f>HYPERLINK("https://klasma.github.io/Logging_KRISTIANSTAD/kartor/A 18539-2022.png")</f>
        <v/>
      </c>
      <c r="V32">
        <f>HYPERLINK("https://klasma.github.io/Logging_KRISTIANSTAD/klagomål/A 18539-2022.docx")</f>
        <v/>
      </c>
      <c r="W32">
        <f>HYPERLINK("https://klasma.github.io/Logging_KRISTIANSTAD/klagomålsmail/A 18539-2022.docx")</f>
        <v/>
      </c>
      <c r="X32">
        <f>HYPERLINK("https://klasma.github.io/Logging_KRISTIANSTAD/tillsyn/A 18539-2022.docx")</f>
        <v/>
      </c>
      <c r="Y32">
        <f>HYPERLINK("https://klasma.github.io/Logging_KRISTIANSTAD/tillsynsmail/A 18539-2022.docx")</f>
        <v/>
      </c>
    </row>
    <row r="33" ht="15" customHeight="1">
      <c r="A33" t="inlineStr">
        <is>
          <t>A 41004-2022</t>
        </is>
      </c>
      <c r="B33" s="1" t="n">
        <v>44825</v>
      </c>
      <c r="C33" s="1" t="n">
        <v>45184</v>
      </c>
      <c r="D33" t="inlineStr">
        <is>
          <t>SKÅNE LÄN</t>
        </is>
      </c>
      <c r="E33" t="inlineStr">
        <is>
          <t>KRISTIANSTAD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Skogsbräsma</t>
        </is>
      </c>
      <c r="S33">
        <f>HYPERLINK("https://klasma.github.io/Logging_KRISTIANSTAD/artfynd/A 41004-2022.xlsx")</f>
        <v/>
      </c>
      <c r="T33">
        <f>HYPERLINK("https://klasma.github.io/Logging_KRISTIANSTAD/kartor/A 41004-2022.png")</f>
        <v/>
      </c>
      <c r="V33">
        <f>HYPERLINK("https://klasma.github.io/Logging_KRISTIANSTAD/klagomål/A 41004-2022.docx")</f>
        <v/>
      </c>
      <c r="W33">
        <f>HYPERLINK("https://klasma.github.io/Logging_KRISTIANSTAD/klagomålsmail/A 41004-2022.docx")</f>
        <v/>
      </c>
      <c r="X33">
        <f>HYPERLINK("https://klasma.github.io/Logging_KRISTIANSTAD/tillsyn/A 41004-2022.docx")</f>
        <v/>
      </c>
      <c r="Y33">
        <f>HYPERLINK("https://klasma.github.io/Logging_KRISTIANSTAD/tillsynsmail/A 41004-2022.docx")</f>
        <v/>
      </c>
    </row>
    <row r="34" ht="15" customHeight="1">
      <c r="A34" t="inlineStr">
        <is>
          <t>A 41275-2022</t>
        </is>
      </c>
      <c r="B34" s="1" t="n">
        <v>44826</v>
      </c>
      <c r="C34" s="1" t="n">
        <v>45184</v>
      </c>
      <c r="D34" t="inlineStr">
        <is>
          <t>SKÅNE LÄN</t>
        </is>
      </c>
      <c r="E34" t="inlineStr">
        <is>
          <t>KRISTIANSTAD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Praktnejlika</t>
        </is>
      </c>
      <c r="S34">
        <f>HYPERLINK("https://klasma.github.io/Logging_KRISTIANSTAD/artfynd/A 41275-2022.xlsx")</f>
        <v/>
      </c>
      <c r="T34">
        <f>HYPERLINK("https://klasma.github.io/Logging_KRISTIANSTAD/kartor/A 41275-2022.png")</f>
        <v/>
      </c>
      <c r="V34">
        <f>HYPERLINK("https://klasma.github.io/Logging_KRISTIANSTAD/klagomål/A 41275-2022.docx")</f>
        <v/>
      </c>
      <c r="W34">
        <f>HYPERLINK("https://klasma.github.io/Logging_KRISTIANSTAD/klagomålsmail/A 41275-2022.docx")</f>
        <v/>
      </c>
      <c r="X34">
        <f>HYPERLINK("https://klasma.github.io/Logging_KRISTIANSTAD/tillsyn/A 41275-2022.docx")</f>
        <v/>
      </c>
      <c r="Y34">
        <f>HYPERLINK("https://klasma.github.io/Logging_KRISTIANSTAD/tillsynsmail/A 41275-2022.docx")</f>
        <v/>
      </c>
    </row>
    <row r="35" ht="15" customHeight="1">
      <c r="A35" t="inlineStr">
        <is>
          <t>A 61885-2022</t>
        </is>
      </c>
      <c r="B35" s="1" t="n">
        <v>44917</v>
      </c>
      <c r="C35" s="1" t="n">
        <v>45184</v>
      </c>
      <c r="D35" t="inlineStr">
        <is>
          <t>SKÅNE LÄN</t>
        </is>
      </c>
      <c r="E35" t="inlineStr">
        <is>
          <t>KRISTIANSTAD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Koralltaggsvamp</t>
        </is>
      </c>
      <c r="S35">
        <f>HYPERLINK("https://klasma.github.io/Logging_KRISTIANSTAD/artfynd/A 61885-2022.xlsx")</f>
        <v/>
      </c>
      <c r="T35">
        <f>HYPERLINK("https://klasma.github.io/Logging_KRISTIANSTAD/kartor/A 61885-2022.png")</f>
        <v/>
      </c>
      <c r="V35">
        <f>HYPERLINK("https://klasma.github.io/Logging_KRISTIANSTAD/klagomål/A 61885-2022.docx")</f>
        <v/>
      </c>
      <c r="W35">
        <f>HYPERLINK("https://klasma.github.io/Logging_KRISTIANSTAD/klagomålsmail/A 61885-2022.docx")</f>
        <v/>
      </c>
      <c r="X35">
        <f>HYPERLINK("https://klasma.github.io/Logging_KRISTIANSTAD/tillsyn/A 61885-2022.docx")</f>
        <v/>
      </c>
      <c r="Y35">
        <f>HYPERLINK("https://klasma.github.io/Logging_KRISTIANSTAD/tillsynsmail/A 61885-2022.docx")</f>
        <v/>
      </c>
    </row>
    <row r="36" ht="15" customHeight="1">
      <c r="A36" t="inlineStr">
        <is>
          <t>A 62067-2022</t>
        </is>
      </c>
      <c r="B36" s="1" t="n">
        <v>44918</v>
      </c>
      <c r="C36" s="1" t="n">
        <v>45184</v>
      </c>
      <c r="D36" t="inlineStr">
        <is>
          <t>SKÅNE LÄN</t>
        </is>
      </c>
      <c r="E36" t="inlineStr">
        <is>
          <t>KRISTIANSTAD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Plattad jordtunga</t>
        </is>
      </c>
      <c r="S36">
        <f>HYPERLINK("https://klasma.github.io/Logging_KRISTIANSTAD/artfynd/A 62067-2022.xlsx")</f>
        <v/>
      </c>
      <c r="T36">
        <f>HYPERLINK("https://klasma.github.io/Logging_KRISTIANSTAD/kartor/A 62067-2022.png")</f>
        <v/>
      </c>
      <c r="V36">
        <f>HYPERLINK("https://klasma.github.io/Logging_KRISTIANSTAD/klagomål/A 62067-2022.docx")</f>
        <v/>
      </c>
      <c r="W36">
        <f>HYPERLINK("https://klasma.github.io/Logging_KRISTIANSTAD/klagomålsmail/A 62067-2022.docx")</f>
        <v/>
      </c>
      <c r="X36">
        <f>HYPERLINK("https://klasma.github.io/Logging_KRISTIANSTAD/tillsyn/A 62067-2022.docx")</f>
        <v/>
      </c>
      <c r="Y36">
        <f>HYPERLINK("https://klasma.github.io/Logging_KRISTIANSTAD/tillsynsmail/A 62067-2022.docx")</f>
        <v/>
      </c>
    </row>
    <row r="37" ht="15" customHeight="1">
      <c r="A37" t="inlineStr">
        <is>
          <t>A 62065-2022</t>
        </is>
      </c>
      <c r="B37" s="1" t="n">
        <v>44918</v>
      </c>
      <c r="C37" s="1" t="n">
        <v>45184</v>
      </c>
      <c r="D37" t="inlineStr">
        <is>
          <t>SKÅNE LÄN</t>
        </is>
      </c>
      <c r="E37" t="inlineStr">
        <is>
          <t>KRISTIANSTAD</t>
        </is>
      </c>
      <c r="G37" t="n">
        <v>0.8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Myrvapenfluga</t>
        </is>
      </c>
      <c r="S37">
        <f>HYPERLINK("https://klasma.github.io/Logging_KRISTIANSTAD/artfynd/A 62065-2022.xlsx")</f>
        <v/>
      </c>
      <c r="T37">
        <f>HYPERLINK("https://klasma.github.io/Logging_KRISTIANSTAD/kartor/A 62065-2022.png")</f>
        <v/>
      </c>
      <c r="V37">
        <f>HYPERLINK("https://klasma.github.io/Logging_KRISTIANSTAD/klagomål/A 62065-2022.docx")</f>
        <v/>
      </c>
      <c r="W37">
        <f>HYPERLINK("https://klasma.github.io/Logging_KRISTIANSTAD/klagomålsmail/A 62065-2022.docx")</f>
        <v/>
      </c>
      <c r="X37">
        <f>HYPERLINK("https://klasma.github.io/Logging_KRISTIANSTAD/tillsyn/A 62065-2022.docx")</f>
        <v/>
      </c>
      <c r="Y37">
        <f>HYPERLINK("https://klasma.github.io/Logging_KRISTIANSTAD/tillsynsmail/A 62065-2022.docx")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45184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HYPERLINK("https://klasma.github.io/Logging_KRISTIANSTAD/artfynd/A 26965-2023.xlsx")</f>
        <v/>
      </c>
      <c r="T38">
        <f>HYPERLINK("https://klasma.github.io/Logging_KRISTIANSTAD/kartor/A 26965-2023.png")</f>
        <v/>
      </c>
      <c r="V38">
        <f>HYPERLINK("https://klasma.github.io/Logging_KRISTIANSTAD/klagomål/A 26965-2023.docx")</f>
        <v/>
      </c>
      <c r="W38">
        <f>HYPERLINK("https://klasma.github.io/Logging_KRISTIANSTAD/klagomålsmail/A 26965-2023.docx")</f>
        <v/>
      </c>
      <c r="X38">
        <f>HYPERLINK("https://klasma.github.io/Logging_KRISTIANSTAD/tillsyn/A 26965-2023.docx")</f>
        <v/>
      </c>
      <c r="Y38">
        <f>HYPERLINK("https://klasma.github.io/Logging_KRISTIANSTAD/tillsynsmail/A 26965-2023.docx")</f>
        <v/>
      </c>
    </row>
    <row r="39" ht="15" customHeight="1">
      <c r="A39" t="inlineStr">
        <is>
          <t>A 29683-2023</t>
        </is>
      </c>
      <c r="B39" s="1" t="n">
        <v>45107</v>
      </c>
      <c r="C39" s="1" t="n">
        <v>45184</v>
      </c>
      <c r="D39" t="inlineStr">
        <is>
          <t>SKÅNE LÄN</t>
        </is>
      </c>
      <c r="E39" t="inlineStr">
        <is>
          <t>KRISTIANSTAD</t>
        </is>
      </c>
      <c r="G39" t="n">
        <v>7.4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HYPERLINK("https://klasma.github.io/Logging_KRISTIANSTAD/artfynd/A 29683-2023.xlsx")</f>
        <v/>
      </c>
      <c r="T39">
        <f>HYPERLINK("https://klasma.github.io/Logging_KRISTIANSTAD/kartor/A 29683-2023.png")</f>
        <v/>
      </c>
      <c r="V39">
        <f>HYPERLINK("https://klasma.github.io/Logging_KRISTIANSTAD/klagomål/A 29683-2023.docx")</f>
        <v/>
      </c>
      <c r="W39">
        <f>HYPERLINK("https://klasma.github.io/Logging_KRISTIANSTAD/klagomålsmail/A 29683-2023.docx")</f>
        <v/>
      </c>
      <c r="X39">
        <f>HYPERLINK("https://klasma.github.io/Logging_KRISTIANSTAD/tillsyn/A 29683-2023.docx")</f>
        <v/>
      </c>
      <c r="Y39">
        <f>HYPERLINK("https://klasma.github.io/Logging_KRISTIANSTAD/tillsynsmail/A 29683-2023.docx")</f>
        <v/>
      </c>
    </row>
    <row r="40" ht="15" customHeight="1">
      <c r="A40" t="inlineStr">
        <is>
          <t>A 37201-2018</t>
        </is>
      </c>
      <c r="B40" s="1" t="n">
        <v>43333</v>
      </c>
      <c r="C40" s="1" t="n">
        <v>45184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37621-2018</t>
        </is>
      </c>
      <c r="B41" s="1" t="n">
        <v>43335</v>
      </c>
      <c r="C41" s="1" t="n">
        <v>45184</v>
      </c>
      <c r="D41" t="inlineStr">
        <is>
          <t>SKÅNE LÄN</t>
        </is>
      </c>
      <c r="E41" t="inlineStr">
        <is>
          <t>KRISTIANSTAD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40081-2018</t>
        </is>
      </c>
      <c r="B42" s="1" t="n">
        <v>43343</v>
      </c>
      <c r="C42" s="1" t="n">
        <v>45184</v>
      </c>
      <c r="D42" t="inlineStr">
        <is>
          <t>SKÅNE LÄN</t>
        </is>
      </c>
      <c r="E42" t="inlineStr">
        <is>
          <t>KRISTIANSTAD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43966-2018</t>
        </is>
      </c>
      <c r="B43" s="1" t="n">
        <v>43360</v>
      </c>
      <c r="C43" s="1" t="n">
        <v>45184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46716-2018</t>
        </is>
      </c>
      <c r="B44" s="1" t="n">
        <v>43366</v>
      </c>
      <c r="C44" s="1" t="n">
        <v>45184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48066-2018</t>
        </is>
      </c>
      <c r="B45" s="1" t="n">
        <v>43371</v>
      </c>
      <c r="C45" s="1" t="n">
        <v>45184</v>
      </c>
      <c r="D45" t="inlineStr">
        <is>
          <t>SKÅNE LÄN</t>
        </is>
      </c>
      <c r="E45" t="inlineStr">
        <is>
          <t>KRISTIANSTAD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50545-2018</t>
        </is>
      </c>
      <c r="B46" s="1" t="n">
        <v>43376</v>
      </c>
      <c r="C46" s="1" t="n">
        <v>45184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52488-2018</t>
        </is>
      </c>
      <c r="B47" s="1" t="n">
        <v>43388</v>
      </c>
      <c r="C47" s="1" t="n">
        <v>45184</v>
      </c>
      <c r="D47" t="inlineStr">
        <is>
          <t>SKÅNE LÄN</t>
        </is>
      </c>
      <c r="E47" t="inlineStr">
        <is>
          <t>KRISTIANSTAD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55296-2018</t>
        </is>
      </c>
      <c r="B48" s="1" t="n">
        <v>43397</v>
      </c>
      <c r="C48" s="1" t="n">
        <v>45184</v>
      </c>
      <c r="D48" t="inlineStr">
        <is>
          <t>SKÅNE LÄN</t>
        </is>
      </c>
      <c r="E48" t="inlineStr">
        <is>
          <t>KRISTIANSTAD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55327-2018</t>
        </is>
      </c>
      <c r="B49" s="1" t="n">
        <v>43397</v>
      </c>
      <c r="C49" s="1" t="n">
        <v>45184</v>
      </c>
      <c r="D49" t="inlineStr">
        <is>
          <t>SKÅNE LÄN</t>
        </is>
      </c>
      <c r="E49" t="inlineStr">
        <is>
          <t>KRISTIANSTAD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55308-2018</t>
        </is>
      </c>
      <c r="B50" s="1" t="n">
        <v>43397</v>
      </c>
      <c r="C50" s="1" t="n">
        <v>45184</v>
      </c>
      <c r="D50" t="inlineStr">
        <is>
          <t>SKÅNE LÄN</t>
        </is>
      </c>
      <c r="E50" t="inlineStr">
        <is>
          <t>KRISTIANSTAD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55332-2018</t>
        </is>
      </c>
      <c r="B51" s="1" t="n">
        <v>43397</v>
      </c>
      <c r="C51" s="1" t="n">
        <v>45184</v>
      </c>
      <c r="D51" t="inlineStr">
        <is>
          <t>SKÅNE LÄN</t>
        </is>
      </c>
      <c r="E51" t="inlineStr">
        <is>
          <t>KRISTIANSTAD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55977-2018</t>
        </is>
      </c>
      <c r="B52" s="1" t="n">
        <v>43398</v>
      </c>
      <c r="C52" s="1" t="n">
        <v>45184</v>
      </c>
      <c r="D52" t="inlineStr">
        <is>
          <t>SKÅNE LÄN</t>
        </is>
      </c>
      <c r="E52" t="inlineStr">
        <is>
          <t>KRISTIANSTAD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59835-2018</t>
        </is>
      </c>
      <c r="B53" s="1" t="n">
        <v>43405</v>
      </c>
      <c r="C53" s="1" t="n">
        <v>45184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60089-2018</t>
        </is>
      </c>
      <c r="B54" s="1" t="n">
        <v>43405</v>
      </c>
      <c r="C54" s="1" t="n">
        <v>45184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60565-2018</t>
        </is>
      </c>
      <c r="B55" s="1" t="n">
        <v>43406</v>
      </c>
      <c r="C55" s="1" t="n">
        <v>45184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62676-2018</t>
        </is>
      </c>
      <c r="B56" s="1" t="n">
        <v>43413</v>
      </c>
      <c r="C56" s="1" t="n">
        <v>45184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63298-2018</t>
        </is>
      </c>
      <c r="B57" s="1" t="n">
        <v>43416</v>
      </c>
      <c r="C57" s="1" t="n">
        <v>45184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62365-2018</t>
        </is>
      </c>
      <c r="B58" s="1" t="n">
        <v>43416</v>
      </c>
      <c r="C58" s="1" t="n">
        <v>45184</v>
      </c>
      <c r="D58" t="inlineStr">
        <is>
          <t>SKÅNE LÄN</t>
        </is>
      </c>
      <c r="E58" t="inlineStr">
        <is>
          <t>KRISTIANSTAD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63431-2018</t>
        </is>
      </c>
      <c r="B59" s="1" t="n">
        <v>43416</v>
      </c>
      <c r="C59" s="1" t="n">
        <v>45184</v>
      </c>
      <c r="D59" t="inlineStr">
        <is>
          <t>SKÅNE LÄN</t>
        </is>
      </c>
      <c r="E59" t="inlineStr">
        <is>
          <t>KRISTIANSTAD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61983-2018</t>
        </is>
      </c>
      <c r="B60" s="1" t="n">
        <v>43417</v>
      </c>
      <c r="C60" s="1" t="n">
        <v>45184</v>
      </c>
      <c r="D60" t="inlineStr">
        <is>
          <t>SKÅNE LÄN</t>
        </is>
      </c>
      <c r="E60" t="inlineStr">
        <is>
          <t>KRISTIANSTAD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64147-2018</t>
        </is>
      </c>
      <c r="B61" s="1" t="n">
        <v>43419</v>
      </c>
      <c r="C61" s="1" t="n">
        <v>45184</v>
      </c>
      <c r="D61" t="inlineStr">
        <is>
          <t>SKÅNE LÄN</t>
        </is>
      </c>
      <c r="E61" t="inlineStr">
        <is>
          <t>KRISTIANSTAD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60351-2018</t>
        </is>
      </c>
      <c r="B62" s="1" t="n">
        <v>43420</v>
      </c>
      <c r="C62" s="1" t="n">
        <v>45184</v>
      </c>
      <c r="D62" t="inlineStr">
        <is>
          <t>SKÅNE LÄN</t>
        </is>
      </c>
      <c r="E62" t="inlineStr">
        <is>
          <t>KRISTIANSTAD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63396-2018</t>
        </is>
      </c>
      <c r="B63" s="1" t="n">
        <v>43427</v>
      </c>
      <c r="C63" s="1" t="n">
        <v>45184</v>
      </c>
      <c r="D63" t="inlineStr">
        <is>
          <t>SKÅNE LÄN</t>
        </is>
      </c>
      <c r="E63" t="inlineStr">
        <is>
          <t>KRISTIANSTAD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64604-2018</t>
        </is>
      </c>
      <c r="B64" s="1" t="n">
        <v>43431</v>
      </c>
      <c r="C64" s="1" t="n">
        <v>45184</v>
      </c>
      <c r="D64" t="inlineStr">
        <is>
          <t>SKÅNE LÄN</t>
        </is>
      </c>
      <c r="E64" t="inlineStr">
        <is>
          <t>KRISTIANSTAD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66099-2018</t>
        </is>
      </c>
      <c r="B65" s="1" t="n">
        <v>43434</v>
      </c>
      <c r="C65" s="1" t="n">
        <v>45184</v>
      </c>
      <c r="D65" t="inlineStr">
        <is>
          <t>SKÅNE LÄN</t>
        </is>
      </c>
      <c r="E65" t="inlineStr">
        <is>
          <t>KRISTIANSTAD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67990-2018</t>
        </is>
      </c>
      <c r="B66" s="1" t="n">
        <v>43440</v>
      </c>
      <c r="C66" s="1" t="n">
        <v>45184</v>
      </c>
      <c r="D66" t="inlineStr">
        <is>
          <t>SKÅNE LÄN</t>
        </is>
      </c>
      <c r="E66" t="inlineStr">
        <is>
          <t>KRISTIANSTAD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67989-2018</t>
        </is>
      </c>
      <c r="B67" s="1" t="n">
        <v>43440</v>
      </c>
      <c r="C67" s="1" t="n">
        <v>45184</v>
      </c>
      <c r="D67" t="inlineStr">
        <is>
          <t>SKÅNE LÄN</t>
        </is>
      </c>
      <c r="E67" t="inlineStr">
        <is>
          <t>KRISTIANSTAD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67773-2018</t>
        </is>
      </c>
      <c r="B68" s="1" t="n">
        <v>43440</v>
      </c>
      <c r="C68" s="1" t="n">
        <v>45184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68059-2018</t>
        </is>
      </c>
      <c r="B69" s="1" t="n">
        <v>43441</v>
      </c>
      <c r="C69" s="1" t="n">
        <v>45184</v>
      </c>
      <c r="D69" t="inlineStr">
        <is>
          <t>SKÅNE LÄN</t>
        </is>
      </c>
      <c r="E69" t="inlineStr">
        <is>
          <t>KRISTIANSTAD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69102-2018</t>
        </is>
      </c>
      <c r="B70" s="1" t="n">
        <v>43445</v>
      </c>
      <c r="C70" s="1" t="n">
        <v>45184</v>
      </c>
      <c r="D70" t="inlineStr">
        <is>
          <t>SKÅNE LÄN</t>
        </is>
      </c>
      <c r="E70" t="inlineStr">
        <is>
          <t>KRISTIANSTAD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69398-2018</t>
        </is>
      </c>
      <c r="B71" s="1" t="n">
        <v>43446</v>
      </c>
      <c r="C71" s="1" t="n">
        <v>45184</v>
      </c>
      <c r="D71" t="inlineStr">
        <is>
          <t>SKÅNE LÄN</t>
        </is>
      </c>
      <c r="E71" t="inlineStr">
        <is>
          <t>KRISTIANSTAD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70658-2018</t>
        </is>
      </c>
      <c r="B72" s="1" t="n">
        <v>43447</v>
      </c>
      <c r="C72" s="1" t="n">
        <v>45184</v>
      </c>
      <c r="D72" t="inlineStr">
        <is>
          <t>SKÅNE LÄN</t>
        </is>
      </c>
      <c r="E72" t="inlineStr">
        <is>
          <t>KRISTIANSTAD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71106-2018</t>
        </is>
      </c>
      <c r="B73" s="1" t="n">
        <v>43452</v>
      </c>
      <c r="C73" s="1" t="n">
        <v>45184</v>
      </c>
      <c r="D73" t="inlineStr">
        <is>
          <t>SKÅNE LÄN</t>
        </is>
      </c>
      <c r="E73" t="inlineStr">
        <is>
          <t>KRISTIANSTAD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71425-2018</t>
        </is>
      </c>
      <c r="B74" s="1" t="n">
        <v>43453</v>
      </c>
      <c r="C74" s="1" t="n">
        <v>45184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575-2019</t>
        </is>
      </c>
      <c r="B75" s="1" t="n">
        <v>43455</v>
      </c>
      <c r="C75" s="1" t="n">
        <v>45184</v>
      </c>
      <c r="D75" t="inlineStr">
        <is>
          <t>SKÅNE LÄN</t>
        </is>
      </c>
      <c r="E75" t="inlineStr">
        <is>
          <t>KRISTIANSTAD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592-2019</t>
        </is>
      </c>
      <c r="B76" s="1" t="n">
        <v>43469</v>
      </c>
      <c r="C76" s="1" t="n">
        <v>45184</v>
      </c>
      <c r="D76" t="inlineStr">
        <is>
          <t>SKÅNE LÄN</t>
        </is>
      </c>
      <c r="E76" t="inlineStr">
        <is>
          <t>KRISTIANSTAD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595-2019</t>
        </is>
      </c>
      <c r="B77" s="1" t="n">
        <v>43469</v>
      </c>
      <c r="C77" s="1" t="n">
        <v>45184</v>
      </c>
      <c r="D77" t="inlineStr">
        <is>
          <t>SKÅNE LÄN</t>
        </is>
      </c>
      <c r="E77" t="inlineStr">
        <is>
          <t>KRISTIANSTAD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1858-2019</t>
        </is>
      </c>
      <c r="B78" s="1" t="n">
        <v>43474</v>
      </c>
      <c r="C78" s="1" t="n">
        <v>45184</v>
      </c>
      <c r="D78" t="inlineStr">
        <is>
          <t>SKÅNE LÄN</t>
        </is>
      </c>
      <c r="E78" t="inlineStr">
        <is>
          <t>KRISTIANSTAD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2384-2019</t>
        </is>
      </c>
      <c r="B79" s="1" t="n">
        <v>43476</v>
      </c>
      <c r="C79" s="1" t="n">
        <v>45184</v>
      </c>
      <c r="D79" t="inlineStr">
        <is>
          <t>SKÅNE LÄN</t>
        </is>
      </c>
      <c r="E79" t="inlineStr">
        <is>
          <t>KRISTIANSTAD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5233-2019</t>
        </is>
      </c>
      <c r="B80" s="1" t="n">
        <v>43480</v>
      </c>
      <c r="C80" s="1" t="n">
        <v>45184</v>
      </c>
      <c r="D80" t="inlineStr">
        <is>
          <t>SKÅNE LÄN</t>
        </is>
      </c>
      <c r="E80" t="inlineStr">
        <is>
          <t>KRISTIANSTAD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3412-2019</t>
        </is>
      </c>
      <c r="B81" s="1" t="n">
        <v>43481</v>
      </c>
      <c r="C81" s="1" t="n">
        <v>45184</v>
      </c>
      <c r="D81" t="inlineStr">
        <is>
          <t>SKÅNE LÄN</t>
        </is>
      </c>
      <c r="E81" t="inlineStr">
        <is>
          <t>KRISTIANSTAD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3573-2019</t>
        </is>
      </c>
      <c r="B82" s="1" t="n">
        <v>43481</v>
      </c>
      <c r="C82" s="1" t="n">
        <v>45184</v>
      </c>
      <c r="D82" t="inlineStr">
        <is>
          <t>SKÅNE LÄN</t>
        </is>
      </c>
      <c r="E82" t="inlineStr">
        <is>
          <t>KRISTIANSTAD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4282-2019</t>
        </is>
      </c>
      <c r="B83" s="1" t="n">
        <v>43483</v>
      </c>
      <c r="C83" s="1" t="n">
        <v>45184</v>
      </c>
      <c r="D83" t="inlineStr">
        <is>
          <t>SKÅNE LÄN</t>
        </is>
      </c>
      <c r="E83" t="inlineStr">
        <is>
          <t>KRISTIANSTAD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5515-2019</t>
        </is>
      </c>
      <c r="B84" s="1" t="n">
        <v>43489</v>
      </c>
      <c r="C84" s="1" t="n">
        <v>45184</v>
      </c>
      <c r="D84" t="inlineStr">
        <is>
          <t>SKÅNE LÄN</t>
        </is>
      </c>
      <c r="E84" t="inlineStr">
        <is>
          <t>KRISTIANSTAD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5490-2019</t>
        </is>
      </c>
      <c r="B85" s="1" t="n">
        <v>43489</v>
      </c>
      <c r="C85" s="1" t="n">
        <v>45184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45184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45184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45184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45184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45184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45184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45184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45184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45184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45184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45184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45184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45184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45184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45184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45184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45184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45184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45184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45184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45184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45184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45184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45184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45184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45184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45184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45184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45184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45184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45184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45184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45184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45184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45184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45184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45184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45184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45184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45184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45184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45184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45184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45184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45184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45184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45184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45184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45184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45184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45184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45184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45184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45184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45184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45184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45184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45184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45184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45184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45184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45184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45184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45184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45184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45184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45184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45184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45184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45184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45184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45184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45184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45184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45184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45184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45184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45184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45184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45184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45184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45184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45184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45184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45184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45184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45184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45184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45184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45184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45184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45184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45184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45184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45184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45184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45184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45184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45184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45184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45184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45184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45184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45184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45184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45184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45184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45184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45184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45184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45184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45184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45184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45184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45184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45184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45184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45184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45184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45184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45184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45184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45184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45184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45184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45184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45184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45184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45184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45184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45184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45184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45184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45184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45184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45184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45184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45184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45184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45184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45184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45184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45184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45184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45184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45184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45184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45184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45184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45184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45184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45184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45184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45184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45184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45184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45184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45184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45184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45184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45184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45184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45184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45184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45184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45184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45184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45184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45184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45184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45184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45184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45184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45184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45184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45184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45184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45184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45184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45184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45184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45184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45184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45184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45184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45184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45184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45184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45184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45184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45184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45184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45184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50834-2021.png")</f>
        <v/>
      </c>
      <c r="V278">
        <f>HYPERLINK("https://klasma.github.io/Logging_KRISTIANSTAD/klagomål/A 50834-2021.docx")</f>
        <v/>
      </c>
      <c r="W278">
        <f>HYPERLINK("https://klasma.github.io/Logging_KRISTIANSTAD/klagomålsmail/A 50834-2021.docx")</f>
        <v/>
      </c>
      <c r="X278">
        <f>HYPERLINK("https://klasma.github.io/Logging_KRISTIANSTAD/tillsyn/A 50834-2021.docx")</f>
        <v/>
      </c>
      <c r="Y278">
        <f>HYPERLINK("https://klasma.github.io/Logging_KRISTIANSTAD/tillsynsmail/A 50834-2021.docx")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45184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45184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45184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45184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45184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45184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45184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45184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45184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45184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45184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45184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45184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45184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45184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45184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45184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45184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45184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45184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45184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45184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45184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45184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45184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45184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45184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45184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45184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45184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45184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45184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45184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45184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45184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45184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45184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45184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45184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45184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45184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45184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45184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45184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45184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45184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45184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45184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45184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45184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45184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45184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45184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45184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45184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45184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45184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45184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45184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45184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45184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45184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45184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45184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45184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45184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45184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45184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45184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45184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45184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45184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45184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45184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45184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45184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45184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45184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45184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45184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45184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45184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45184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45184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45184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45184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45184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45184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45184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45184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45184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45184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45184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45184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45184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45184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45184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45184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45184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45184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45184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45184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45184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45184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45184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45184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45184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45184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45184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45184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45184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45184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45184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45184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45184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45184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45184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45184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45184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45184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45184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45184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45184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45184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45184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45184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45184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45184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45184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45184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45184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45184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45184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45184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45184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45184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45184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45184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45184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45184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45184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45184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45184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45184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45184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45184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45184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45184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45184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45184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45184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45184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45184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45184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45184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45184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45184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45184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45184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45184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45184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45184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45184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45184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45184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45184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45184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45184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45184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45184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45184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45184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45184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45184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45184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45184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45184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45184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45184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45184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45184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45184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45184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45184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45184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45184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45184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45184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45184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45184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45184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45184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45184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45184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45184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45184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45184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45184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45184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45184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45184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45184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45184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45184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45184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45184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45184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45184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45184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45184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45184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45184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45184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45184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45184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45184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45184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45184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45184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45184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45184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45184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45184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45184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45184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45184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45184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45184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45184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45184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45184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45184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45184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45184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45184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45184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45184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45184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45184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45184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45184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45184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45184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45184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39609-2023</t>
        </is>
      </c>
      <c r="B523" s="1" t="n">
        <v>45163</v>
      </c>
      <c r="C523" s="1" t="n">
        <v>45184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41065-2023</t>
        </is>
      </c>
      <c r="B524" s="1" t="n">
        <v>45173</v>
      </c>
      <c r="C524" s="1" t="n">
        <v>45184</v>
      </c>
      <c r="D524" t="inlineStr">
        <is>
          <t>SKÅNE LÄN</t>
        </is>
      </c>
      <c r="E524" t="inlineStr">
        <is>
          <t>KRISTIANSTAD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42248-2023</t>
        </is>
      </c>
      <c r="B525" s="1" t="n">
        <v>45180</v>
      </c>
      <c r="C525" s="1" t="n">
        <v>45184</v>
      </c>
      <c r="D525" t="inlineStr">
        <is>
          <t>SKÅNE LÄN</t>
        </is>
      </c>
      <c r="E525" t="inlineStr">
        <is>
          <t>KRISTIANSTAD</t>
        </is>
      </c>
      <c r="G525" t="n">
        <v>6.1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42293-2023</t>
        </is>
      </c>
      <c r="B526" s="1" t="n">
        <v>45180</v>
      </c>
      <c r="C526" s="1" t="n">
        <v>45184</v>
      </c>
      <c r="D526" t="inlineStr">
        <is>
          <t>SKÅNE LÄN</t>
        </is>
      </c>
      <c r="E526" t="inlineStr">
        <is>
          <t>KRISTIANSTAD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42899-2023</t>
        </is>
      </c>
      <c r="B527" s="1" t="n">
        <v>45182</v>
      </c>
      <c r="C527" s="1" t="n">
        <v>45184</v>
      </c>
      <c r="D527" t="inlineStr">
        <is>
          <t>SKÅNE LÄN</t>
        </is>
      </c>
      <c r="E527" t="inlineStr">
        <is>
          <t>KRISTIANSTAD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43321-2023</t>
        </is>
      </c>
      <c r="B528" s="1" t="n">
        <v>45183</v>
      </c>
      <c r="C528" s="1" t="n">
        <v>45184</v>
      </c>
      <c r="D528" t="inlineStr">
        <is>
          <t>SKÅNE LÄN</t>
        </is>
      </c>
      <c r="E528" t="inlineStr">
        <is>
          <t>KRISTIANSTAD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2023-09-15T06:03:12Z</dcterms:created>
  <dcterms:modified xmlns:dcterms="http://purl.org/dc/terms/" xmlns:xsi="http://www.w3.org/2001/XMLSchema-instance" xsi:type="dcterms:W3CDTF">2023-09-15T06:03:12Z</dcterms:modified>
</cp:coreProperties>
</file>