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45179</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45179</v>
      </c>
      <c r="D3" t="inlineStr">
        <is>
          <t>DALARNAS LÄN</t>
        </is>
      </c>
      <c r="E3" t="inlineStr">
        <is>
          <t>LEKSAND</t>
        </is>
      </c>
      <c r="G3" t="n">
        <v>24.8</v>
      </c>
      <c r="H3" t="n">
        <v>7</v>
      </c>
      <c r="I3" t="n">
        <v>4</v>
      </c>
      <c r="J3" t="n">
        <v>9</v>
      </c>
      <c r="K3" t="n">
        <v>1</v>
      </c>
      <c r="L3" t="n">
        <v>0</v>
      </c>
      <c r="M3" t="n">
        <v>0</v>
      </c>
      <c r="N3" t="n">
        <v>0</v>
      </c>
      <c r="O3" t="n">
        <v>10</v>
      </c>
      <c r="P3" t="n">
        <v>1</v>
      </c>
      <c r="Q3" t="n">
        <v>15</v>
      </c>
      <c r="R3" s="2" t="inlineStr">
        <is>
          <t>Knärot
Garnlav
Järpe
Luddfingersvamp
Mindre hackspett
Spillkråka
Tallticka
Talltita
Tretåig hackspett
Ullticka
Bronshjon
Mindre märgborre
Thomsons trägnagare
Vågbandad barkbock
Blåsippa</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45179</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45179</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11067-2023</t>
        </is>
      </c>
      <c r="B6" s="1" t="n">
        <v>44992</v>
      </c>
      <c r="C6" s="1" t="n">
        <v>45179</v>
      </c>
      <c r="D6" t="inlineStr">
        <is>
          <t>DALARNAS LÄN</t>
        </is>
      </c>
      <c r="E6" t="inlineStr">
        <is>
          <t>LEKSAND</t>
        </is>
      </c>
      <c r="G6" t="n">
        <v>2.9</v>
      </c>
      <c r="H6" t="n">
        <v>0</v>
      </c>
      <c r="I6" t="n">
        <v>2</v>
      </c>
      <c r="J6" t="n">
        <v>3</v>
      </c>
      <c r="K6" t="n">
        <v>0</v>
      </c>
      <c r="L6" t="n">
        <v>0</v>
      </c>
      <c r="M6" t="n">
        <v>0</v>
      </c>
      <c r="N6" t="n">
        <v>0</v>
      </c>
      <c r="O6" t="n">
        <v>3</v>
      </c>
      <c r="P6" t="n">
        <v>0</v>
      </c>
      <c r="Q6" t="n">
        <v>5</v>
      </c>
      <c r="R6" s="2" t="inlineStr">
        <is>
          <t>Reliktbock
Rosenticka
Ullticka
Stuplav
Vedticka</t>
        </is>
      </c>
      <c r="S6">
        <f>HYPERLINK("https://klasma.github.io/Logging_LEKSAND/artfynd/A 11067-2023.xlsx")</f>
        <v/>
      </c>
      <c r="T6">
        <f>HYPERLINK("https://klasma.github.io/Logging_LEKSAND/kartor/A 11067-2023.png")</f>
        <v/>
      </c>
      <c r="V6">
        <f>HYPERLINK("https://klasma.github.io/Logging_LEKSAND/klagomål/A 11067-2023.docx")</f>
        <v/>
      </c>
      <c r="W6">
        <f>HYPERLINK("https://klasma.github.io/Logging_LEKSAND/klagomålsmail/A 11067-2023.docx")</f>
        <v/>
      </c>
      <c r="X6">
        <f>HYPERLINK("https://klasma.github.io/Logging_LEKSAND/tillsyn/A 11067-2023.docx")</f>
        <v/>
      </c>
      <c r="Y6">
        <f>HYPERLINK("https://klasma.github.io/Logging_LEKSAND/tillsynsmail/A 11067-2023.docx")</f>
        <v/>
      </c>
    </row>
    <row r="7" ht="15" customHeight="1">
      <c r="A7" t="inlineStr">
        <is>
          <t>A 43330-2022</t>
        </is>
      </c>
      <c r="B7" s="1" t="n">
        <v>44834</v>
      </c>
      <c r="C7" s="1" t="n">
        <v>45179</v>
      </c>
      <c r="D7" t="inlineStr">
        <is>
          <t>DALARNAS LÄN</t>
        </is>
      </c>
      <c r="E7" t="inlineStr">
        <is>
          <t>LEKSAND</t>
        </is>
      </c>
      <c r="F7" t="inlineStr">
        <is>
          <t>Bergvik skog väst AB</t>
        </is>
      </c>
      <c r="G7" t="n">
        <v>19.5</v>
      </c>
      <c r="H7" t="n">
        <v>2</v>
      </c>
      <c r="I7" t="n">
        <v>1</v>
      </c>
      <c r="J7" t="n">
        <v>1</v>
      </c>
      <c r="K7" t="n">
        <v>0</v>
      </c>
      <c r="L7" t="n">
        <v>0</v>
      </c>
      <c r="M7" t="n">
        <v>0</v>
      </c>
      <c r="N7" t="n">
        <v>0</v>
      </c>
      <c r="O7" t="n">
        <v>1</v>
      </c>
      <c r="P7" t="n">
        <v>0</v>
      </c>
      <c r="Q7" t="n">
        <v>4</v>
      </c>
      <c r="R7" s="2" t="inlineStr">
        <is>
          <t>Koralltaggsvamp
Svavelriska
Blåsippa
Revlummer</t>
        </is>
      </c>
      <c r="S7">
        <f>HYPERLINK("https://klasma.github.io/Logging_LEKSAND/artfynd/A 43330-2022.xlsx")</f>
        <v/>
      </c>
      <c r="T7">
        <f>HYPERLINK("https://klasma.github.io/Logging_LEKSAND/kartor/A 43330-2022.png")</f>
        <v/>
      </c>
      <c r="V7">
        <f>HYPERLINK("https://klasma.github.io/Logging_LEKSAND/klagomål/A 43330-2022.docx")</f>
        <v/>
      </c>
      <c r="W7">
        <f>HYPERLINK("https://klasma.github.io/Logging_LEKSAND/klagomålsmail/A 43330-2022.docx")</f>
        <v/>
      </c>
      <c r="X7">
        <f>HYPERLINK("https://klasma.github.io/Logging_LEKSAND/tillsyn/A 43330-2022.docx")</f>
        <v/>
      </c>
      <c r="Y7">
        <f>HYPERLINK("https://klasma.github.io/Logging_LEKSAND/tillsynsmail/A 43330-2022.docx")</f>
        <v/>
      </c>
    </row>
    <row r="8" ht="15" customHeight="1">
      <c r="A8" t="inlineStr">
        <is>
          <t>A 50359-2022</t>
        </is>
      </c>
      <c r="B8" s="1" t="n">
        <v>44866</v>
      </c>
      <c r="C8" s="1" t="n">
        <v>45179</v>
      </c>
      <c r="D8" t="inlineStr">
        <is>
          <t>DALARNAS LÄN</t>
        </is>
      </c>
      <c r="E8" t="inlineStr">
        <is>
          <t>LEKSAND</t>
        </is>
      </c>
      <c r="F8" t="inlineStr">
        <is>
          <t>Bergvik skog väst AB</t>
        </is>
      </c>
      <c r="G8" t="n">
        <v>3.2</v>
      </c>
      <c r="H8" t="n">
        <v>2</v>
      </c>
      <c r="I8" t="n">
        <v>0</v>
      </c>
      <c r="J8" t="n">
        <v>2</v>
      </c>
      <c r="K8" t="n">
        <v>1</v>
      </c>
      <c r="L8" t="n">
        <v>0</v>
      </c>
      <c r="M8" t="n">
        <v>0</v>
      </c>
      <c r="N8" t="n">
        <v>0</v>
      </c>
      <c r="O8" t="n">
        <v>3</v>
      </c>
      <c r="P8" t="n">
        <v>1</v>
      </c>
      <c r="Q8" t="n">
        <v>4</v>
      </c>
      <c r="R8" s="2" t="inlineStr">
        <is>
          <t>Knärot
Garnlav
Vitgrynig nållav
Nattviol</t>
        </is>
      </c>
      <c r="S8">
        <f>HYPERLINK("https://klasma.github.io/Logging_LEKSAND/artfynd/A 50359-2022.xlsx")</f>
        <v/>
      </c>
      <c r="T8">
        <f>HYPERLINK("https://klasma.github.io/Logging_LEKSAND/kartor/A 50359-2022.png")</f>
        <v/>
      </c>
      <c r="U8">
        <f>HYPERLINK("https://klasma.github.io/Logging_LEKSAND/knärot/A 50359-2022.png")</f>
        <v/>
      </c>
      <c r="V8">
        <f>HYPERLINK("https://klasma.github.io/Logging_LEKSAND/klagomål/A 50359-2022.docx")</f>
        <v/>
      </c>
      <c r="W8">
        <f>HYPERLINK("https://klasma.github.io/Logging_LEKSAND/klagomålsmail/A 50359-2022.docx")</f>
        <v/>
      </c>
      <c r="X8">
        <f>HYPERLINK("https://klasma.github.io/Logging_LEKSAND/tillsyn/A 50359-2022.docx")</f>
        <v/>
      </c>
      <c r="Y8">
        <f>HYPERLINK("https://klasma.github.io/Logging_LEKSAND/tillsynsmail/A 50359-2022.docx")</f>
        <v/>
      </c>
    </row>
    <row r="9" ht="15" customHeight="1">
      <c r="A9" t="inlineStr">
        <is>
          <t>A 59802-2018</t>
        </is>
      </c>
      <c r="B9" s="1" t="n">
        <v>43405</v>
      </c>
      <c r="C9" s="1" t="n">
        <v>45179</v>
      </c>
      <c r="D9" t="inlineStr">
        <is>
          <t>DALARNAS LÄN</t>
        </is>
      </c>
      <c r="E9" t="inlineStr">
        <is>
          <t>LEKSAND</t>
        </is>
      </c>
      <c r="G9" t="n">
        <v>6.5</v>
      </c>
      <c r="H9" t="n">
        <v>0</v>
      </c>
      <c r="I9" t="n">
        <v>1</v>
      </c>
      <c r="J9" t="n">
        <v>2</v>
      </c>
      <c r="K9" t="n">
        <v>0</v>
      </c>
      <c r="L9" t="n">
        <v>0</v>
      </c>
      <c r="M9" t="n">
        <v>0</v>
      </c>
      <c r="N9" t="n">
        <v>0</v>
      </c>
      <c r="O9" t="n">
        <v>2</v>
      </c>
      <c r="P9" t="n">
        <v>0</v>
      </c>
      <c r="Q9" t="n">
        <v>3</v>
      </c>
      <c r="R9" s="2" t="inlineStr">
        <is>
          <t>Kolflarnlav
Vedskivlav
Mindre märgborre</t>
        </is>
      </c>
      <c r="S9">
        <f>HYPERLINK("https://klasma.github.io/Logging_LEKSAND/artfynd/A 59802-2018.xlsx")</f>
        <v/>
      </c>
      <c r="T9">
        <f>HYPERLINK("https://klasma.github.io/Logging_LEKSAND/kartor/A 59802-2018.png")</f>
        <v/>
      </c>
      <c r="V9">
        <f>HYPERLINK("https://klasma.github.io/Logging_LEKSAND/klagomål/A 59802-2018.docx")</f>
        <v/>
      </c>
      <c r="W9">
        <f>HYPERLINK("https://klasma.github.io/Logging_LEKSAND/klagomålsmail/A 59802-2018.docx")</f>
        <v/>
      </c>
      <c r="X9">
        <f>HYPERLINK("https://klasma.github.io/Logging_LEKSAND/tillsyn/A 59802-2018.docx")</f>
        <v/>
      </c>
      <c r="Y9">
        <f>HYPERLINK("https://klasma.github.io/Logging_LEKSAND/tillsynsmail/A 59802-2018.docx")</f>
        <v/>
      </c>
    </row>
    <row r="10" ht="15" customHeight="1">
      <c r="A10" t="inlineStr">
        <is>
          <t>A 51505-2022</t>
        </is>
      </c>
      <c r="B10" s="1" t="n">
        <v>44869</v>
      </c>
      <c r="C10" s="1" t="n">
        <v>45179</v>
      </c>
      <c r="D10" t="inlineStr">
        <is>
          <t>DALARNAS LÄN</t>
        </is>
      </c>
      <c r="E10" t="inlineStr">
        <is>
          <t>LEKSAND</t>
        </is>
      </c>
      <c r="F10" t="inlineStr">
        <is>
          <t>Bergvik skog väst AB</t>
        </is>
      </c>
      <c r="G10" t="n">
        <v>1.3</v>
      </c>
      <c r="H10" t="n">
        <v>0</v>
      </c>
      <c r="I10" t="n">
        <v>1</v>
      </c>
      <c r="J10" t="n">
        <v>2</v>
      </c>
      <c r="K10" t="n">
        <v>0</v>
      </c>
      <c r="L10" t="n">
        <v>0</v>
      </c>
      <c r="M10" t="n">
        <v>0</v>
      </c>
      <c r="N10" t="n">
        <v>0</v>
      </c>
      <c r="O10" t="n">
        <v>2</v>
      </c>
      <c r="P10" t="n">
        <v>0</v>
      </c>
      <c r="Q10" t="n">
        <v>3</v>
      </c>
      <c r="R10" s="2" t="inlineStr">
        <is>
          <t>Garnlav
Motaggsvamp
Bronshjon</t>
        </is>
      </c>
      <c r="S10">
        <f>HYPERLINK("https://klasma.github.io/Logging_LEKSAND/artfynd/A 51505-2022.xlsx")</f>
        <v/>
      </c>
      <c r="T10">
        <f>HYPERLINK("https://klasma.github.io/Logging_LEKSAND/kartor/A 51505-2022.png")</f>
        <v/>
      </c>
      <c r="V10">
        <f>HYPERLINK("https://klasma.github.io/Logging_LEKSAND/klagomål/A 51505-2022.docx")</f>
        <v/>
      </c>
      <c r="W10">
        <f>HYPERLINK("https://klasma.github.io/Logging_LEKSAND/klagomålsmail/A 51505-2022.docx")</f>
        <v/>
      </c>
      <c r="X10">
        <f>HYPERLINK("https://klasma.github.io/Logging_LEKSAND/tillsyn/A 51505-2022.docx")</f>
        <v/>
      </c>
      <c r="Y10">
        <f>HYPERLINK("https://klasma.github.io/Logging_LEKSAND/tillsynsmail/A 51505-2022.docx")</f>
        <v/>
      </c>
    </row>
    <row r="11" ht="15" customHeight="1">
      <c r="A11" t="inlineStr">
        <is>
          <t>A 60948-2019</t>
        </is>
      </c>
      <c r="B11" s="1" t="n">
        <v>43780</v>
      </c>
      <c r="C11" s="1" t="n">
        <v>45179</v>
      </c>
      <c r="D11" t="inlineStr">
        <is>
          <t>DALARNAS LÄN</t>
        </is>
      </c>
      <c r="E11" t="inlineStr">
        <is>
          <t>LEKSAND</t>
        </is>
      </c>
      <c r="G11" t="n">
        <v>3.1</v>
      </c>
      <c r="H11" t="n">
        <v>2</v>
      </c>
      <c r="I11" t="n">
        <v>0</v>
      </c>
      <c r="J11" t="n">
        <v>0</v>
      </c>
      <c r="K11" t="n">
        <v>0</v>
      </c>
      <c r="L11" t="n">
        <v>0</v>
      </c>
      <c r="M11" t="n">
        <v>0</v>
      </c>
      <c r="N11" t="n">
        <v>0</v>
      </c>
      <c r="O11" t="n">
        <v>0</v>
      </c>
      <c r="P11" t="n">
        <v>0</v>
      </c>
      <c r="Q11" t="n">
        <v>2</v>
      </c>
      <c r="R11" s="2" t="inlineStr">
        <is>
          <t>Blåsippa
Revlummer</t>
        </is>
      </c>
      <c r="S11">
        <f>HYPERLINK("https://klasma.github.io/Logging_LEKSAND/artfynd/A 60948-2019.xlsx")</f>
        <v/>
      </c>
      <c r="T11">
        <f>HYPERLINK("https://klasma.github.io/Logging_LEKSAND/kartor/A 60948-2019.png")</f>
        <v/>
      </c>
      <c r="V11">
        <f>HYPERLINK("https://klasma.github.io/Logging_LEKSAND/klagomål/A 60948-2019.docx")</f>
        <v/>
      </c>
      <c r="W11">
        <f>HYPERLINK("https://klasma.github.io/Logging_LEKSAND/klagomålsmail/A 60948-2019.docx")</f>
        <v/>
      </c>
      <c r="X11">
        <f>HYPERLINK("https://klasma.github.io/Logging_LEKSAND/tillsyn/A 60948-2019.docx")</f>
        <v/>
      </c>
      <c r="Y11">
        <f>HYPERLINK("https://klasma.github.io/Logging_LEKSAND/tillsynsmail/A 60948-2019.docx")</f>
        <v/>
      </c>
    </row>
    <row r="12" ht="15" customHeight="1">
      <c r="A12" t="inlineStr">
        <is>
          <t>A 36900-2020</t>
        </is>
      </c>
      <c r="B12" s="1" t="n">
        <v>44053</v>
      </c>
      <c r="C12" s="1" t="n">
        <v>45179</v>
      </c>
      <c r="D12" t="inlineStr">
        <is>
          <t>DALARNAS LÄN</t>
        </is>
      </c>
      <c r="E12" t="inlineStr">
        <is>
          <t>LEKSAND</t>
        </is>
      </c>
      <c r="F12" t="inlineStr">
        <is>
          <t>Bergvik skog väst AB</t>
        </is>
      </c>
      <c r="G12" t="n">
        <v>2.9</v>
      </c>
      <c r="H12" t="n">
        <v>0</v>
      </c>
      <c r="I12" t="n">
        <v>1</v>
      </c>
      <c r="J12" t="n">
        <v>1</v>
      </c>
      <c r="K12" t="n">
        <v>0</v>
      </c>
      <c r="L12" t="n">
        <v>0</v>
      </c>
      <c r="M12" t="n">
        <v>0</v>
      </c>
      <c r="N12" t="n">
        <v>0</v>
      </c>
      <c r="O12" t="n">
        <v>1</v>
      </c>
      <c r="P12" t="n">
        <v>0</v>
      </c>
      <c r="Q12" t="n">
        <v>2</v>
      </c>
      <c r="R12" s="2" t="inlineStr">
        <is>
          <t>Vedskivlav
Mindre märgborre</t>
        </is>
      </c>
      <c r="S12">
        <f>HYPERLINK("https://klasma.github.io/Logging_LEKSAND/artfynd/A 36900-2020.xlsx")</f>
        <v/>
      </c>
      <c r="T12">
        <f>HYPERLINK("https://klasma.github.io/Logging_LEKSAND/kartor/A 36900-2020.png")</f>
        <v/>
      </c>
      <c r="V12">
        <f>HYPERLINK("https://klasma.github.io/Logging_LEKSAND/klagomål/A 36900-2020.docx")</f>
        <v/>
      </c>
      <c r="W12">
        <f>HYPERLINK("https://klasma.github.io/Logging_LEKSAND/klagomålsmail/A 36900-2020.docx")</f>
        <v/>
      </c>
      <c r="X12">
        <f>HYPERLINK("https://klasma.github.io/Logging_LEKSAND/tillsyn/A 36900-2020.docx")</f>
        <v/>
      </c>
      <c r="Y12">
        <f>HYPERLINK("https://klasma.github.io/Logging_LEKSAND/tillsynsmail/A 36900-2020.docx")</f>
        <v/>
      </c>
    </row>
    <row r="13" ht="15" customHeight="1">
      <c r="A13" t="inlineStr">
        <is>
          <t>A 55519-2021</t>
        </is>
      </c>
      <c r="B13" s="1" t="n">
        <v>44475</v>
      </c>
      <c r="C13" s="1" t="n">
        <v>45179</v>
      </c>
      <c r="D13" t="inlineStr">
        <is>
          <t>DALARNAS LÄN</t>
        </is>
      </c>
      <c r="E13" t="inlineStr">
        <is>
          <t>LEKSAND</t>
        </is>
      </c>
      <c r="G13" t="n">
        <v>1.8</v>
      </c>
      <c r="H13" t="n">
        <v>2</v>
      </c>
      <c r="I13" t="n">
        <v>0</v>
      </c>
      <c r="J13" t="n">
        <v>0</v>
      </c>
      <c r="K13" t="n">
        <v>0</v>
      </c>
      <c r="L13" t="n">
        <v>0</v>
      </c>
      <c r="M13" t="n">
        <v>0</v>
      </c>
      <c r="N13" t="n">
        <v>0</v>
      </c>
      <c r="O13" t="n">
        <v>0</v>
      </c>
      <c r="P13" t="n">
        <v>0</v>
      </c>
      <c r="Q13" t="n">
        <v>2</v>
      </c>
      <c r="R13" s="2" t="inlineStr">
        <is>
          <t>Fläcknycklar
Mattlummer</t>
        </is>
      </c>
      <c r="S13">
        <f>HYPERLINK("https://klasma.github.io/Logging_LEKSAND/artfynd/A 55519-2021.xlsx")</f>
        <v/>
      </c>
      <c r="T13">
        <f>HYPERLINK("https://klasma.github.io/Logging_LEKSAND/kartor/A 55519-2021.png")</f>
        <v/>
      </c>
      <c r="V13">
        <f>HYPERLINK("https://klasma.github.io/Logging_LEKSAND/klagomål/A 55519-2021.docx")</f>
        <v/>
      </c>
      <c r="W13">
        <f>HYPERLINK("https://klasma.github.io/Logging_LEKSAND/klagomålsmail/A 55519-2021.docx")</f>
        <v/>
      </c>
      <c r="X13">
        <f>HYPERLINK("https://klasma.github.io/Logging_LEKSAND/tillsyn/A 55519-2021.docx")</f>
        <v/>
      </c>
      <c r="Y13">
        <f>HYPERLINK("https://klasma.github.io/Logging_LEKSAND/tillsynsmail/A 55519-2021.docx")</f>
        <v/>
      </c>
    </row>
    <row r="14" ht="15" customHeight="1">
      <c r="A14" t="inlineStr">
        <is>
          <t>A 17619-2019</t>
        </is>
      </c>
      <c r="B14" s="1" t="n">
        <v>43555</v>
      </c>
      <c r="C14" s="1" t="n">
        <v>45179</v>
      </c>
      <c r="D14" t="inlineStr">
        <is>
          <t>DALARNAS LÄN</t>
        </is>
      </c>
      <c r="E14" t="inlineStr">
        <is>
          <t>LEKSAND</t>
        </is>
      </c>
      <c r="G14" t="n">
        <v>2.1</v>
      </c>
      <c r="H14" t="n">
        <v>1</v>
      </c>
      <c r="I14" t="n">
        <v>0</v>
      </c>
      <c r="J14" t="n">
        <v>0</v>
      </c>
      <c r="K14" t="n">
        <v>0</v>
      </c>
      <c r="L14" t="n">
        <v>0</v>
      </c>
      <c r="M14" t="n">
        <v>0</v>
      </c>
      <c r="N14" t="n">
        <v>0</v>
      </c>
      <c r="O14" t="n">
        <v>0</v>
      </c>
      <c r="P14" t="n">
        <v>0</v>
      </c>
      <c r="Q14" t="n">
        <v>1</v>
      </c>
      <c r="R14" s="2" t="inlineStr">
        <is>
          <t>Nattviol</t>
        </is>
      </c>
      <c r="S14">
        <f>HYPERLINK("https://klasma.github.io/Logging_LEKSAND/artfynd/A 17619-2019.xlsx")</f>
        <v/>
      </c>
      <c r="T14">
        <f>HYPERLINK("https://klasma.github.io/Logging_LEKSAND/kartor/A 17619-2019.png")</f>
        <v/>
      </c>
      <c r="V14">
        <f>HYPERLINK("https://klasma.github.io/Logging_LEKSAND/klagomål/A 17619-2019.docx")</f>
        <v/>
      </c>
      <c r="W14">
        <f>HYPERLINK("https://klasma.github.io/Logging_LEKSAND/klagomålsmail/A 17619-2019.docx")</f>
        <v/>
      </c>
      <c r="X14">
        <f>HYPERLINK("https://klasma.github.io/Logging_LEKSAND/tillsyn/A 17619-2019.docx")</f>
        <v/>
      </c>
      <c r="Y14">
        <f>HYPERLINK("https://klasma.github.io/Logging_LEKSAND/tillsynsmail/A 17619-2019.docx")</f>
        <v/>
      </c>
    </row>
    <row r="15" ht="15" customHeight="1">
      <c r="A15" t="inlineStr">
        <is>
          <t>A 36549-2021</t>
        </is>
      </c>
      <c r="B15" s="1" t="n">
        <v>44391</v>
      </c>
      <c r="C15" s="1" t="n">
        <v>45179</v>
      </c>
      <c r="D15" t="inlineStr">
        <is>
          <t>DALARNAS LÄN</t>
        </is>
      </c>
      <c r="E15" t="inlineStr">
        <is>
          <t>LEKSAND</t>
        </is>
      </c>
      <c r="F15" t="inlineStr">
        <is>
          <t>Bergvik skog väst AB</t>
        </is>
      </c>
      <c r="G15" t="n">
        <v>5.9</v>
      </c>
      <c r="H15" t="n">
        <v>0</v>
      </c>
      <c r="I15" t="n">
        <v>1</v>
      </c>
      <c r="J15" t="n">
        <v>0</v>
      </c>
      <c r="K15" t="n">
        <v>0</v>
      </c>
      <c r="L15" t="n">
        <v>0</v>
      </c>
      <c r="M15" t="n">
        <v>0</v>
      </c>
      <c r="N15" t="n">
        <v>0</v>
      </c>
      <c r="O15" t="n">
        <v>0</v>
      </c>
      <c r="P15" t="n">
        <v>0</v>
      </c>
      <c r="Q15" t="n">
        <v>1</v>
      </c>
      <c r="R15" s="2" t="inlineStr">
        <is>
          <t>Dropptaggsvamp</t>
        </is>
      </c>
      <c r="S15">
        <f>HYPERLINK("https://klasma.github.io/Logging_LEKSAND/artfynd/A 36549-2021.xlsx")</f>
        <v/>
      </c>
      <c r="T15">
        <f>HYPERLINK("https://klasma.github.io/Logging_LEKSAND/kartor/A 36549-2021.png")</f>
        <v/>
      </c>
      <c r="V15">
        <f>HYPERLINK("https://klasma.github.io/Logging_LEKSAND/klagomål/A 36549-2021.docx")</f>
        <v/>
      </c>
      <c r="W15">
        <f>HYPERLINK("https://klasma.github.io/Logging_LEKSAND/klagomålsmail/A 36549-2021.docx")</f>
        <v/>
      </c>
      <c r="X15">
        <f>HYPERLINK("https://klasma.github.io/Logging_LEKSAND/tillsyn/A 36549-2021.docx")</f>
        <v/>
      </c>
      <c r="Y15">
        <f>HYPERLINK("https://klasma.github.io/Logging_LEKSAND/tillsynsmail/A 36549-2021.docx")</f>
        <v/>
      </c>
    </row>
    <row r="16" ht="15" customHeight="1">
      <c r="A16" t="inlineStr">
        <is>
          <t>A 41718-2021</t>
        </is>
      </c>
      <c r="B16" s="1" t="n">
        <v>44425</v>
      </c>
      <c r="C16" s="1" t="n">
        <v>45179</v>
      </c>
      <c r="D16" t="inlineStr">
        <is>
          <t>DALARNAS LÄN</t>
        </is>
      </c>
      <c r="E16" t="inlineStr">
        <is>
          <t>LEKSAND</t>
        </is>
      </c>
      <c r="F16" t="inlineStr">
        <is>
          <t>Bergvik skog väst AB</t>
        </is>
      </c>
      <c r="G16" t="n">
        <v>5.7</v>
      </c>
      <c r="H16" t="n">
        <v>0</v>
      </c>
      <c r="I16" t="n">
        <v>0</v>
      </c>
      <c r="J16" t="n">
        <v>1</v>
      </c>
      <c r="K16" t="n">
        <v>0</v>
      </c>
      <c r="L16" t="n">
        <v>0</v>
      </c>
      <c r="M16" t="n">
        <v>0</v>
      </c>
      <c r="N16" t="n">
        <v>0</v>
      </c>
      <c r="O16" t="n">
        <v>1</v>
      </c>
      <c r="P16" t="n">
        <v>0</v>
      </c>
      <c r="Q16" t="n">
        <v>1</v>
      </c>
      <c r="R16" s="2" t="inlineStr">
        <is>
          <t>Garnlav</t>
        </is>
      </c>
      <c r="S16">
        <f>HYPERLINK("https://klasma.github.io/Logging_LEKSAND/artfynd/A 41718-2021.xlsx")</f>
        <v/>
      </c>
      <c r="T16">
        <f>HYPERLINK("https://klasma.github.io/Logging_LEKSAND/kartor/A 41718-2021.png")</f>
        <v/>
      </c>
      <c r="V16">
        <f>HYPERLINK("https://klasma.github.io/Logging_LEKSAND/klagomål/A 41718-2021.docx")</f>
        <v/>
      </c>
      <c r="W16">
        <f>HYPERLINK("https://klasma.github.io/Logging_LEKSAND/klagomålsmail/A 41718-2021.docx")</f>
        <v/>
      </c>
      <c r="X16">
        <f>HYPERLINK("https://klasma.github.io/Logging_LEKSAND/tillsyn/A 41718-2021.docx")</f>
        <v/>
      </c>
      <c r="Y16">
        <f>HYPERLINK("https://klasma.github.io/Logging_LEKSAND/tillsynsmail/A 41718-2021.docx")</f>
        <v/>
      </c>
    </row>
    <row r="17" ht="15" customHeight="1">
      <c r="A17" t="inlineStr">
        <is>
          <t>A 50360-2022</t>
        </is>
      </c>
      <c r="B17" s="1" t="n">
        <v>44866</v>
      </c>
      <c r="C17" s="1" t="n">
        <v>45179</v>
      </c>
      <c r="D17" t="inlineStr">
        <is>
          <t>DALARNAS LÄN</t>
        </is>
      </c>
      <c r="E17" t="inlineStr">
        <is>
          <t>LEKSAND</t>
        </is>
      </c>
      <c r="F17" t="inlineStr">
        <is>
          <t>Bergvik skog väst AB</t>
        </is>
      </c>
      <c r="G17" t="n">
        <v>0.7</v>
      </c>
      <c r="H17" t="n">
        <v>1</v>
      </c>
      <c r="I17" t="n">
        <v>0</v>
      </c>
      <c r="J17" t="n">
        <v>0</v>
      </c>
      <c r="K17" t="n">
        <v>1</v>
      </c>
      <c r="L17" t="n">
        <v>0</v>
      </c>
      <c r="M17" t="n">
        <v>0</v>
      </c>
      <c r="N17" t="n">
        <v>0</v>
      </c>
      <c r="O17" t="n">
        <v>1</v>
      </c>
      <c r="P17" t="n">
        <v>1</v>
      </c>
      <c r="Q17" t="n">
        <v>1</v>
      </c>
      <c r="R17" s="2" t="inlineStr">
        <is>
          <t>Knärot</t>
        </is>
      </c>
      <c r="S17">
        <f>HYPERLINK("https://klasma.github.io/Logging_LEKSAND/artfynd/A 50360-2022.xlsx")</f>
        <v/>
      </c>
      <c r="T17">
        <f>HYPERLINK("https://klasma.github.io/Logging_LEKSAND/kartor/A 50360-2022.png")</f>
        <v/>
      </c>
      <c r="U17">
        <f>HYPERLINK("https://klasma.github.io/Logging_LEKSAND/knärot/A 50360-2022.png")</f>
        <v/>
      </c>
      <c r="V17">
        <f>HYPERLINK("https://klasma.github.io/Logging_LEKSAND/klagomål/A 50360-2022.docx")</f>
        <v/>
      </c>
      <c r="W17">
        <f>HYPERLINK("https://klasma.github.io/Logging_LEKSAND/klagomålsmail/A 50360-2022.docx")</f>
        <v/>
      </c>
      <c r="X17">
        <f>HYPERLINK("https://klasma.github.io/Logging_LEKSAND/tillsyn/A 50360-2022.docx")</f>
        <v/>
      </c>
      <c r="Y17">
        <f>HYPERLINK("https://klasma.github.io/Logging_LEKSAND/tillsynsmail/A 50360-2022.docx")</f>
        <v/>
      </c>
    </row>
    <row r="18" ht="15" customHeight="1">
      <c r="A18" t="inlineStr">
        <is>
          <t>A 59850-2022</t>
        </is>
      </c>
      <c r="B18" s="1" t="n">
        <v>44901</v>
      </c>
      <c r="C18" s="1" t="n">
        <v>45179</v>
      </c>
      <c r="D18" t="inlineStr">
        <is>
          <t>DALARNAS LÄN</t>
        </is>
      </c>
      <c r="E18" t="inlineStr">
        <is>
          <t>LEKSAND</t>
        </is>
      </c>
      <c r="G18" t="n">
        <v>1.7</v>
      </c>
      <c r="H18" t="n">
        <v>0</v>
      </c>
      <c r="I18" t="n">
        <v>0</v>
      </c>
      <c r="J18" t="n">
        <v>1</v>
      </c>
      <c r="K18" t="n">
        <v>0</v>
      </c>
      <c r="L18" t="n">
        <v>0</v>
      </c>
      <c r="M18" t="n">
        <v>0</v>
      </c>
      <c r="N18" t="n">
        <v>0</v>
      </c>
      <c r="O18" t="n">
        <v>1</v>
      </c>
      <c r="P18" t="n">
        <v>0</v>
      </c>
      <c r="Q18" t="n">
        <v>1</v>
      </c>
      <c r="R18" s="2" t="inlineStr">
        <is>
          <t>Violettgrå tagellav</t>
        </is>
      </c>
      <c r="S18">
        <f>HYPERLINK("https://klasma.github.io/Logging_LEKSAND/artfynd/A 59850-2022.xlsx")</f>
        <v/>
      </c>
      <c r="T18">
        <f>HYPERLINK("https://klasma.github.io/Logging_LEKSAND/kartor/A 59850-2022.png")</f>
        <v/>
      </c>
      <c r="V18">
        <f>HYPERLINK("https://klasma.github.io/Logging_LEKSAND/klagomål/A 59850-2022.docx")</f>
        <v/>
      </c>
      <c r="W18">
        <f>HYPERLINK("https://klasma.github.io/Logging_LEKSAND/klagomålsmail/A 59850-2022.docx")</f>
        <v/>
      </c>
      <c r="X18">
        <f>HYPERLINK("https://klasma.github.io/Logging_LEKSAND/tillsyn/A 59850-2022.docx")</f>
        <v/>
      </c>
      <c r="Y18">
        <f>HYPERLINK("https://klasma.github.io/Logging_LEKSAND/tillsynsmail/A 59850-2022.docx")</f>
        <v/>
      </c>
    </row>
    <row r="19" ht="15" customHeight="1">
      <c r="A19" t="inlineStr">
        <is>
          <t>A 6977-2023</t>
        </is>
      </c>
      <c r="B19" s="1" t="n">
        <v>44967</v>
      </c>
      <c r="C19" s="1" t="n">
        <v>45179</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45179</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45179</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45179</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45179</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45179</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45179</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45179</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45179</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45179</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45179</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45179</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45179</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45179</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45179</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45179</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45179</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45179</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45179</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45179</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45179</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45179</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45179</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45179</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45179</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45179</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45179</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45179</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45179</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45179</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45179</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45179</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45179</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45179</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45179</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45179</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45179</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45179</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45179</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45179</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45179</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45179</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45179</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45179</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45179</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45179</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45179</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45179</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45179</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45179</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45179</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45179</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45179</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45179</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45179</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45179</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45179</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45179</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45179</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45179</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45179</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45179</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45179</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45179</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45179</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45179</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45179</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45179</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45179</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45179</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45179</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45179</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45179</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45179</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45179</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45179</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45179</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45179</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45179</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45179</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45179</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45179</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45179</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45179</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45179</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45179</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45179</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45179</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45179</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45179</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45179</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45179</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45179</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45179</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45179</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45179</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45179</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45179</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45179</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45179</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45179</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45179</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45179</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45179</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45179</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45179</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45179</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45179</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45179</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45179</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45179</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45179</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45179</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45179</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45179</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45179</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45179</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45179</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45179</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45179</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45179</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45179</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45179</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45179</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45179</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45179</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45179</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45179</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45179</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45179</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45179</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45179</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45179</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45179</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45179</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45179</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45179</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45179</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45179</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45179</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45179</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45179</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45179</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45179</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45179</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45179</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45179</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45179</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45179</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45179</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45179</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45179</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45179</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45179</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45179</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45179</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45179</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45179</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45179</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45179</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45179</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45179</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45179</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45179</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45179</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45179</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45179</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45179</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45179</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45179</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45179</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45179</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45179</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45179</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45179</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45179</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45179</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45179</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45179</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45179</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45179</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45179</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45179</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45179</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45179</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45179</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45179</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45179</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45179</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45179</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45179</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45179</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45179</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45179</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45179</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45179</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45179</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45179</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45179</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45179</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45179</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45179</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45179</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45179</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45179</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45179</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45179</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45179</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45179</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45179</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45179</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45179</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45179</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45179</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45179</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45179</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45179</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45179</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45179</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45179</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45179</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45179</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45179</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45179</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45179</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45179</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45179</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45179</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45179</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45179</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45179</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45179</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45179</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45179</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45179</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45179</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45179</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45179</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45179</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45179</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45179</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45179</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45179</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45179</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45179</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45179</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45179</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45179</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45179</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45179</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45179</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45179</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45179</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45179</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45179</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45179</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45179</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45179</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45179</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45179</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45179</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45179</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45179</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45179</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45179</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45179</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45179</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45179</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45179</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45179</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45179</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45179</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45179</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45179</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45179</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45179</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45179</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45179</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45179</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45179</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45179</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45179</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45179</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45179</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45179</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45179</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45179</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45179</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45179</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45179</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45179</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45179</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45179</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45179</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45179</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45179</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45179</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45179</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45179</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45179</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45179</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45179</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45179</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45179</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45179</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45179</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45179</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45179</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45179</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45179</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45179</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45179</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45179</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45179</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45179</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45179</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45179</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45179</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45179</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45179</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45179</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45179</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45179</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45179</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45179</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45179</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45179</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45179</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45179</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45179</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45179</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45179</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45179</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45179</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45179</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45179</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45179</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45179</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45179</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45179</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45179</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45179</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45179</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45179</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45179</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45179</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45179</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45179</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45179</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45179</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45179</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45179</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45179</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45179</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45179</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45179</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45179</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45179</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45179</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45179</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45179</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45179</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45179</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45179</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45179</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45179</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45179</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45179</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45179</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45179</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45179</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45179</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45179</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45179</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45179</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45179</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45179</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45179</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45179</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45179</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45179</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45179</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45179</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45179</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45179</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45179</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45179</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45179</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45179</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45179</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45179</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45179</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45179</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45179</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45179</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45179</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45179</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45179</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45179</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45179</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45179</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45179</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45179</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45179</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45179</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45179</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45179</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45179</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45179</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45179</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45179</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45179</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45179</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45179</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45179</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45179</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45179</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45179</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45179</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45179</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45179</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45179</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45179</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45179</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45179</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45179</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45179</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45179</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45179</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45179</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45179</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45179</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45179</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45179</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45179</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45179</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45179</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45179</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45179</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45179</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45179</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45179</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45179</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45179</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45179</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45179</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45179</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45179</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45179</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45179</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45179</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45179</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45179</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45179</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45179</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45179</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45179</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45179</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45179</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45179</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45179</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45179</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45179</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45179</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45179</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45179</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45179</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45179</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45179</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45179</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45179</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45179</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45179</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45179</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45179</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45179</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45179</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45179</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45179</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45179</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45179</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45179</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45179</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45179</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45179</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45179</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2023-09-10T04:35:24Z</dcterms:created>
  <dcterms:modified xmlns:dcterms="http://purl.org/dc/terms/" xmlns:xsi="http://www.w3.org/2001/XMLSchema-instance" xsi:type="dcterms:W3CDTF">2023-09-10T04:35:24Z</dcterms:modified>
</cp:coreProperties>
</file>