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45205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17515-2022.xlsx", "A 17515-2022")</f>
        <v/>
      </c>
      <c r="T2">
        <f>HYPERLINK("https://klasma.github.io/Logging_LINKOPING/kartor/A 17515-2022.png", "A 17515-2022")</f>
        <v/>
      </c>
      <c r="V2">
        <f>HYPERLINK("https://klasma.github.io/Logging_LINKOPING/klagomål/A 17515-2022.docx", "A 17515-2022")</f>
        <v/>
      </c>
      <c r="W2">
        <f>HYPERLINK("https://klasma.github.io/Logging_LINKOPING/klagomålsmail/A 17515-2022.docx", "A 17515-2022")</f>
        <v/>
      </c>
      <c r="X2">
        <f>HYPERLINK("https://klasma.github.io/Logging_LINKOPING/tillsyn/A 17515-2022.docx", "A 17515-2022")</f>
        <v/>
      </c>
      <c r="Y2">
        <f>HYPERLINK("https://klasma.github.io/Logging_LINKOPING/tillsynsmail/A 17515-2022.docx", "A 17515-2022")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45205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54982-2019.xlsx", "A 54982-2019")</f>
        <v/>
      </c>
      <c r="T3">
        <f>HYPERLINK("https://klasma.github.io/Logging_LINKOPING/kartor/A 54982-2019.png", "A 54982-2019")</f>
        <v/>
      </c>
      <c r="V3">
        <f>HYPERLINK("https://klasma.github.io/Logging_LINKOPING/klagomål/A 54982-2019.docx", "A 54982-2019")</f>
        <v/>
      </c>
      <c r="W3">
        <f>HYPERLINK("https://klasma.github.io/Logging_LINKOPING/klagomålsmail/A 54982-2019.docx", "A 54982-2019")</f>
        <v/>
      </c>
      <c r="X3">
        <f>HYPERLINK("https://klasma.github.io/Logging_LINKOPING/tillsyn/A 54982-2019.docx", "A 54982-2019")</f>
        <v/>
      </c>
      <c r="Y3">
        <f>HYPERLINK("https://klasma.github.io/Logging_LINKOPING/tillsynsmail/A 54982-2019.docx", "A 54982-2019")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45205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3186-2019.xlsx", "A 3186-2019")</f>
        <v/>
      </c>
      <c r="T4">
        <f>HYPERLINK("https://klasma.github.io/Logging_LINKOPING/kartor/A 3186-2019.png", "A 3186-2019")</f>
        <v/>
      </c>
      <c r="V4">
        <f>HYPERLINK("https://klasma.github.io/Logging_LINKOPING/klagomål/A 3186-2019.docx", "A 3186-2019")</f>
        <v/>
      </c>
      <c r="W4">
        <f>HYPERLINK("https://klasma.github.io/Logging_LINKOPING/klagomålsmail/A 3186-2019.docx", "A 3186-2019")</f>
        <v/>
      </c>
      <c r="X4">
        <f>HYPERLINK("https://klasma.github.io/Logging_LINKOPING/tillsyn/A 3186-2019.docx", "A 3186-2019")</f>
        <v/>
      </c>
      <c r="Y4">
        <f>HYPERLINK("https://klasma.github.io/Logging_LINKOPING/tillsynsmail/A 3186-2019.docx", "A 3186-2019")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45205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12489-2020.xlsx", "A 12489-2020")</f>
        <v/>
      </c>
      <c r="T5">
        <f>HYPERLINK("https://klasma.github.io/Logging_LINKOPING/kartor/A 12489-2020.png", "A 12489-2020")</f>
        <v/>
      </c>
      <c r="V5">
        <f>HYPERLINK("https://klasma.github.io/Logging_LINKOPING/klagomål/A 12489-2020.docx", "A 12489-2020")</f>
        <v/>
      </c>
      <c r="W5">
        <f>HYPERLINK("https://klasma.github.io/Logging_LINKOPING/klagomålsmail/A 12489-2020.docx", "A 12489-2020")</f>
        <v/>
      </c>
      <c r="X5">
        <f>HYPERLINK("https://klasma.github.io/Logging_LINKOPING/tillsyn/A 12489-2020.docx", "A 12489-2020")</f>
        <v/>
      </c>
      <c r="Y5">
        <f>HYPERLINK("https://klasma.github.io/Logging_LINKOPING/tillsynsmail/A 12489-2020.docx", "A 12489-2020")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45205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55783-2022.xlsx", "A 55783-2022")</f>
        <v/>
      </c>
      <c r="T6">
        <f>HYPERLINK("https://klasma.github.io/Logging_LINKOPING/kartor/A 55783-2022.png", "A 55783-2022")</f>
        <v/>
      </c>
      <c r="V6">
        <f>HYPERLINK("https://klasma.github.io/Logging_LINKOPING/klagomål/A 55783-2022.docx", "A 55783-2022")</f>
        <v/>
      </c>
      <c r="W6">
        <f>HYPERLINK("https://klasma.github.io/Logging_LINKOPING/klagomålsmail/A 55783-2022.docx", "A 55783-2022")</f>
        <v/>
      </c>
      <c r="X6">
        <f>HYPERLINK("https://klasma.github.io/Logging_LINKOPING/tillsyn/A 55783-2022.docx", "A 55783-2022")</f>
        <v/>
      </c>
      <c r="Y6">
        <f>HYPERLINK("https://klasma.github.io/Logging_LINKOPING/tillsynsmail/A 55783-2022.docx", "A 55783-2022")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45205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66948-2020.xlsx", "A 66948-2020")</f>
        <v/>
      </c>
      <c r="T7">
        <f>HYPERLINK("https://klasma.github.io/Logging_LINKOPING/kartor/A 66948-2020.png", "A 66948-2020")</f>
        <v/>
      </c>
      <c r="V7">
        <f>HYPERLINK("https://klasma.github.io/Logging_LINKOPING/klagomål/A 66948-2020.docx", "A 66948-2020")</f>
        <v/>
      </c>
      <c r="W7">
        <f>HYPERLINK("https://klasma.github.io/Logging_LINKOPING/klagomålsmail/A 66948-2020.docx", "A 66948-2020")</f>
        <v/>
      </c>
      <c r="X7">
        <f>HYPERLINK("https://klasma.github.io/Logging_LINKOPING/tillsyn/A 66948-2020.docx", "A 66948-2020")</f>
        <v/>
      </c>
      <c r="Y7">
        <f>HYPERLINK("https://klasma.github.io/Logging_LINKOPING/tillsynsmail/A 66948-2020.docx", "A 66948-2020")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45205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16473-2021.xlsx", "A 16473-2021")</f>
        <v/>
      </c>
      <c r="T8">
        <f>HYPERLINK("https://klasma.github.io/Logging_LINKOPING/kartor/A 16473-2021.png", "A 16473-2021")</f>
        <v/>
      </c>
      <c r="V8">
        <f>HYPERLINK("https://klasma.github.io/Logging_LINKOPING/klagomål/A 16473-2021.docx", "A 16473-2021")</f>
        <v/>
      </c>
      <c r="W8">
        <f>HYPERLINK("https://klasma.github.io/Logging_LINKOPING/klagomålsmail/A 16473-2021.docx", "A 16473-2021")</f>
        <v/>
      </c>
      <c r="X8">
        <f>HYPERLINK("https://klasma.github.io/Logging_LINKOPING/tillsyn/A 16473-2021.docx", "A 16473-2021")</f>
        <v/>
      </c>
      <c r="Y8">
        <f>HYPERLINK("https://klasma.github.io/Logging_LINKOPING/tillsynsmail/A 16473-2021.docx", "A 16473-2021")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45205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34818-2019.xlsx", "A 34818-2019")</f>
        <v/>
      </c>
      <c r="T9">
        <f>HYPERLINK("https://klasma.github.io/Logging_LINKOPING/kartor/A 34818-2019.png", "A 34818-2019")</f>
        <v/>
      </c>
      <c r="V9">
        <f>HYPERLINK("https://klasma.github.io/Logging_LINKOPING/klagomål/A 34818-2019.docx", "A 34818-2019")</f>
        <v/>
      </c>
      <c r="W9">
        <f>HYPERLINK("https://klasma.github.io/Logging_LINKOPING/klagomålsmail/A 34818-2019.docx", "A 34818-2019")</f>
        <v/>
      </c>
      <c r="X9">
        <f>HYPERLINK("https://klasma.github.io/Logging_LINKOPING/tillsyn/A 34818-2019.docx", "A 34818-2019")</f>
        <v/>
      </c>
      <c r="Y9">
        <f>HYPERLINK("https://klasma.github.io/Logging_LINKOPING/tillsynsmail/A 34818-2019.docx", "A 34818-2019")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45205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3286-2020.xlsx", "A 3286-2020")</f>
        <v/>
      </c>
      <c r="T10">
        <f>HYPERLINK("https://klasma.github.io/Logging_LINKOPING/kartor/A 3286-2020.png", "A 3286-2020")</f>
        <v/>
      </c>
      <c r="V10">
        <f>HYPERLINK("https://klasma.github.io/Logging_LINKOPING/klagomål/A 3286-2020.docx", "A 3286-2020")</f>
        <v/>
      </c>
      <c r="W10">
        <f>HYPERLINK("https://klasma.github.io/Logging_LINKOPING/klagomålsmail/A 3286-2020.docx", "A 3286-2020")</f>
        <v/>
      </c>
      <c r="X10">
        <f>HYPERLINK("https://klasma.github.io/Logging_LINKOPING/tillsyn/A 3286-2020.docx", "A 3286-2020")</f>
        <v/>
      </c>
      <c r="Y10">
        <f>HYPERLINK("https://klasma.github.io/Logging_LINKOPING/tillsynsmail/A 3286-2020.docx", "A 3286-2020")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45205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8661-2020.xlsx", "A 8661-2020")</f>
        <v/>
      </c>
      <c r="T11">
        <f>HYPERLINK("https://klasma.github.io/Logging_LINKOPING/kartor/A 8661-2020.png", "A 8661-2020")</f>
        <v/>
      </c>
      <c r="V11">
        <f>HYPERLINK("https://klasma.github.io/Logging_LINKOPING/klagomål/A 8661-2020.docx", "A 8661-2020")</f>
        <v/>
      </c>
      <c r="W11">
        <f>HYPERLINK("https://klasma.github.io/Logging_LINKOPING/klagomålsmail/A 8661-2020.docx", "A 8661-2020")</f>
        <v/>
      </c>
      <c r="X11">
        <f>HYPERLINK("https://klasma.github.io/Logging_LINKOPING/tillsyn/A 8661-2020.docx", "A 8661-2020")</f>
        <v/>
      </c>
      <c r="Y11">
        <f>HYPERLINK("https://klasma.github.io/Logging_LINKOPING/tillsynsmail/A 8661-2020.docx", "A 8661-2020")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45205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40970-2021.xlsx", "A 40970-2021")</f>
        <v/>
      </c>
      <c r="T12">
        <f>HYPERLINK("https://klasma.github.io/Logging_LINKOPING/kartor/A 40970-2021.png", "A 40970-2021")</f>
        <v/>
      </c>
      <c r="U12">
        <f>HYPERLINK("https://klasma.github.io/Logging_LINKOPING/knärot/A 40970-2021.png", "A 40970-2021")</f>
        <v/>
      </c>
      <c r="V12">
        <f>HYPERLINK("https://klasma.github.io/Logging_LINKOPING/klagomål/A 40970-2021.docx", "A 40970-2021")</f>
        <v/>
      </c>
      <c r="W12">
        <f>HYPERLINK("https://klasma.github.io/Logging_LINKOPING/klagomålsmail/A 40970-2021.docx", "A 40970-2021")</f>
        <v/>
      </c>
      <c r="X12">
        <f>HYPERLINK("https://klasma.github.io/Logging_LINKOPING/tillsyn/A 40970-2021.docx", "A 40970-2021")</f>
        <v/>
      </c>
      <c r="Y12">
        <f>HYPERLINK("https://klasma.github.io/Logging_LINKOPING/tillsynsmail/A 40970-2021.docx", "A 40970-2021")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45205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56271-2021.xlsx", "A 56271-2021")</f>
        <v/>
      </c>
      <c r="T13">
        <f>HYPERLINK("https://klasma.github.io/Logging_LINKOPING/kartor/A 56271-2021.png", "A 56271-2021")</f>
        <v/>
      </c>
      <c r="V13">
        <f>HYPERLINK("https://klasma.github.io/Logging_LINKOPING/klagomål/A 56271-2021.docx", "A 56271-2021")</f>
        <v/>
      </c>
      <c r="W13">
        <f>HYPERLINK("https://klasma.github.io/Logging_LINKOPING/klagomålsmail/A 56271-2021.docx", "A 56271-2021")</f>
        <v/>
      </c>
      <c r="X13">
        <f>HYPERLINK("https://klasma.github.io/Logging_LINKOPING/tillsyn/A 56271-2021.docx", "A 56271-2021")</f>
        <v/>
      </c>
      <c r="Y13">
        <f>HYPERLINK("https://klasma.github.io/Logging_LINKOPING/tillsynsmail/A 56271-2021.docx", "A 56271-2021")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45205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6352-2023.xlsx", "A 6352-2023")</f>
        <v/>
      </c>
      <c r="T14">
        <f>HYPERLINK("https://klasma.github.io/Logging_LINKOPING/kartor/A 6352-2023.png", "A 6352-2023")</f>
        <v/>
      </c>
      <c r="V14">
        <f>HYPERLINK("https://klasma.github.io/Logging_LINKOPING/klagomål/A 6352-2023.docx", "A 6352-2023")</f>
        <v/>
      </c>
      <c r="W14">
        <f>HYPERLINK("https://klasma.github.io/Logging_LINKOPING/klagomålsmail/A 6352-2023.docx", "A 6352-2023")</f>
        <v/>
      </c>
      <c r="X14">
        <f>HYPERLINK("https://klasma.github.io/Logging_LINKOPING/tillsyn/A 6352-2023.docx", "A 6352-2023")</f>
        <v/>
      </c>
      <c r="Y14">
        <f>HYPERLINK("https://klasma.github.io/Logging_LINKOPING/tillsynsmail/A 6352-2023.docx", "A 6352-2023")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45205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5622-2019.xlsx", "A 5622-2019")</f>
        <v/>
      </c>
      <c r="T15">
        <f>HYPERLINK("https://klasma.github.io/Logging_LINKOPING/kartor/A 5622-2019.png", "A 5622-2019")</f>
        <v/>
      </c>
      <c r="V15">
        <f>HYPERLINK("https://klasma.github.io/Logging_LINKOPING/klagomål/A 5622-2019.docx", "A 5622-2019")</f>
        <v/>
      </c>
      <c r="W15">
        <f>HYPERLINK("https://klasma.github.io/Logging_LINKOPING/klagomålsmail/A 5622-2019.docx", "A 5622-2019")</f>
        <v/>
      </c>
      <c r="X15">
        <f>HYPERLINK("https://klasma.github.io/Logging_LINKOPING/tillsyn/A 5622-2019.docx", "A 5622-2019")</f>
        <v/>
      </c>
      <c r="Y15">
        <f>HYPERLINK("https://klasma.github.io/Logging_LINKOPING/tillsynsmail/A 5622-2019.docx", "A 5622-2019")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45205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35697-2019.xlsx", "A 35697-2019")</f>
        <v/>
      </c>
      <c r="T16">
        <f>HYPERLINK("https://klasma.github.io/Logging_LINKOPING/kartor/A 35697-2019.png", "A 35697-2019")</f>
        <v/>
      </c>
      <c r="V16">
        <f>HYPERLINK("https://klasma.github.io/Logging_LINKOPING/klagomål/A 35697-2019.docx", "A 35697-2019")</f>
        <v/>
      </c>
      <c r="W16">
        <f>HYPERLINK("https://klasma.github.io/Logging_LINKOPING/klagomålsmail/A 35697-2019.docx", "A 35697-2019")</f>
        <v/>
      </c>
      <c r="X16">
        <f>HYPERLINK("https://klasma.github.io/Logging_LINKOPING/tillsyn/A 35697-2019.docx", "A 35697-2019")</f>
        <v/>
      </c>
      <c r="Y16">
        <f>HYPERLINK("https://klasma.github.io/Logging_LINKOPING/tillsynsmail/A 35697-2019.docx", "A 35697-2019")</f>
        <v/>
      </c>
    </row>
    <row r="17" ht="15" customHeight="1">
      <c r="A17" t="inlineStr">
        <is>
          <t>A 43487-2019</t>
        </is>
      </c>
      <c r="B17" s="1" t="n">
        <v>43706</v>
      </c>
      <c r="C17" s="1" t="n">
        <v>45205</v>
      </c>
      <c r="D17" t="inlineStr">
        <is>
          <t>ÖSTERGÖTLANDS LÄN</t>
        </is>
      </c>
      <c r="E17" t="inlineStr">
        <is>
          <t>LINKÖPING</t>
        </is>
      </c>
      <c r="G17" t="n">
        <v>5.2</v>
      </c>
      <c r="H17" t="n">
        <v>0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Ullticka
Bronshjon
Skuggblåslav</t>
        </is>
      </c>
      <c r="S17">
        <f>HYPERLINK("https://klasma.github.io/Logging_LINKOPING/artfynd/A 43487-2019.xlsx", "A 43487-2019")</f>
        <v/>
      </c>
      <c r="T17">
        <f>HYPERLINK("https://klasma.github.io/Logging_LINKOPING/kartor/A 43487-2019.png", "A 43487-2019")</f>
        <v/>
      </c>
      <c r="V17">
        <f>HYPERLINK("https://klasma.github.io/Logging_LINKOPING/klagomål/A 43487-2019.docx", "A 43487-2019")</f>
        <v/>
      </c>
      <c r="W17">
        <f>HYPERLINK("https://klasma.github.io/Logging_LINKOPING/klagomålsmail/A 43487-2019.docx", "A 43487-2019")</f>
        <v/>
      </c>
      <c r="X17">
        <f>HYPERLINK("https://klasma.github.io/Logging_LINKOPING/tillsyn/A 43487-2019.docx", "A 43487-2019")</f>
        <v/>
      </c>
      <c r="Y17">
        <f>HYPERLINK("https://klasma.github.io/Logging_LINKOPING/tillsynsmail/A 43487-2019.docx", "A 43487-2019")</f>
        <v/>
      </c>
    </row>
    <row r="18" ht="15" customHeight="1">
      <c r="A18" t="inlineStr">
        <is>
          <t>A 44668-2020</t>
        </is>
      </c>
      <c r="B18" s="1" t="n">
        <v>44085</v>
      </c>
      <c r="C18" s="1" t="n">
        <v>45205</v>
      </c>
      <c r="D18" t="inlineStr">
        <is>
          <t>ÖSTERGÖTLANDS LÄN</t>
        </is>
      </c>
      <c r="E18" t="inlineStr">
        <is>
          <t>LINKÖPING</t>
        </is>
      </c>
      <c r="G18" t="n">
        <v>15.2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Skogsalm
Riddarsporre
Sommarfibbla</t>
        </is>
      </c>
      <c r="S18">
        <f>HYPERLINK("https://klasma.github.io/Logging_LINKOPING/artfynd/A 44668-2020.xlsx", "A 44668-2020")</f>
        <v/>
      </c>
      <c r="T18">
        <f>HYPERLINK("https://klasma.github.io/Logging_LINKOPING/kartor/A 44668-2020.png", "A 44668-2020")</f>
        <v/>
      </c>
      <c r="V18">
        <f>HYPERLINK("https://klasma.github.io/Logging_LINKOPING/klagomål/A 44668-2020.docx", "A 44668-2020")</f>
        <v/>
      </c>
      <c r="W18">
        <f>HYPERLINK("https://klasma.github.io/Logging_LINKOPING/klagomålsmail/A 44668-2020.docx", "A 44668-2020")</f>
        <v/>
      </c>
      <c r="X18">
        <f>HYPERLINK("https://klasma.github.io/Logging_LINKOPING/tillsyn/A 44668-2020.docx", "A 44668-2020")</f>
        <v/>
      </c>
      <c r="Y18">
        <f>HYPERLINK("https://klasma.github.io/Logging_LINKOPING/tillsynsmail/A 44668-2020.docx", "A 44668-2020")</f>
        <v/>
      </c>
    </row>
    <row r="19" ht="15" customHeight="1">
      <c r="A19" t="inlineStr">
        <is>
          <t>A 17502-2022</t>
        </is>
      </c>
      <c r="B19" s="1" t="n">
        <v>44679</v>
      </c>
      <c r="C19" s="1" t="n">
        <v>45205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4.5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Fjällig taggsvamp s.str.
Strimspindling
Blåsippa</t>
        </is>
      </c>
      <c r="S19">
        <f>HYPERLINK("https://klasma.github.io/Logging_LINKOPING/artfynd/A 17502-2022.xlsx", "A 17502-2022")</f>
        <v/>
      </c>
      <c r="T19">
        <f>HYPERLINK("https://klasma.github.io/Logging_LINKOPING/kartor/A 17502-2022.png", "A 17502-2022")</f>
        <v/>
      </c>
      <c r="V19">
        <f>HYPERLINK("https://klasma.github.io/Logging_LINKOPING/klagomål/A 17502-2022.docx", "A 17502-2022")</f>
        <v/>
      </c>
      <c r="W19">
        <f>HYPERLINK("https://klasma.github.io/Logging_LINKOPING/klagomålsmail/A 17502-2022.docx", "A 17502-2022")</f>
        <v/>
      </c>
      <c r="X19">
        <f>HYPERLINK("https://klasma.github.io/Logging_LINKOPING/tillsyn/A 17502-2022.docx", "A 17502-2022")</f>
        <v/>
      </c>
      <c r="Y19">
        <f>HYPERLINK("https://klasma.github.io/Logging_LINKOPING/tillsynsmail/A 17502-2022.docx", "A 17502-2022")</f>
        <v/>
      </c>
    </row>
    <row r="20" ht="15" customHeight="1">
      <c r="A20" t="inlineStr">
        <is>
          <t>A 17518-2022</t>
        </is>
      </c>
      <c r="B20" s="1" t="n">
        <v>44679</v>
      </c>
      <c r="C20" s="1" t="n">
        <v>45205</v>
      </c>
      <c r="D20" t="inlineStr">
        <is>
          <t>ÖSTERGÖTLANDS LÄN</t>
        </is>
      </c>
      <c r="E20" t="inlineStr">
        <is>
          <t>LINKÖPING</t>
        </is>
      </c>
      <c r="F20" t="inlineStr">
        <is>
          <t>Kommuner</t>
        </is>
      </c>
      <c r="G20" t="n">
        <v>3</v>
      </c>
      <c r="H20" t="n">
        <v>1</v>
      </c>
      <c r="I20" t="n">
        <v>1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Ask
Smal svampklubba
Blåsippa</t>
        </is>
      </c>
      <c r="S20">
        <f>HYPERLINK("https://klasma.github.io/Logging_LINKOPING/artfynd/A 17518-2022.xlsx", "A 17518-2022")</f>
        <v/>
      </c>
      <c r="T20">
        <f>HYPERLINK("https://klasma.github.io/Logging_LINKOPING/kartor/A 17518-2022.png", "A 17518-2022")</f>
        <v/>
      </c>
      <c r="V20">
        <f>HYPERLINK("https://klasma.github.io/Logging_LINKOPING/klagomål/A 17518-2022.docx", "A 17518-2022")</f>
        <v/>
      </c>
      <c r="W20">
        <f>HYPERLINK("https://klasma.github.io/Logging_LINKOPING/klagomålsmail/A 17518-2022.docx", "A 17518-2022")</f>
        <v/>
      </c>
      <c r="X20">
        <f>HYPERLINK("https://klasma.github.io/Logging_LINKOPING/tillsyn/A 17518-2022.docx", "A 17518-2022")</f>
        <v/>
      </c>
      <c r="Y20">
        <f>HYPERLINK("https://klasma.github.io/Logging_LINKOPING/tillsynsmail/A 17518-2022.docx", "A 17518-2022")</f>
        <v/>
      </c>
    </row>
    <row r="21" ht="15" customHeight="1">
      <c r="A21" t="inlineStr">
        <is>
          <t>A 32571-2022</t>
        </is>
      </c>
      <c r="B21" s="1" t="n">
        <v>44783</v>
      </c>
      <c r="C21" s="1" t="n">
        <v>45205</v>
      </c>
      <c r="D21" t="inlineStr">
        <is>
          <t>ÖSTERGÖTLANDS LÄN</t>
        </is>
      </c>
      <c r="E21" t="inlineStr">
        <is>
          <t>LINKÖPING</t>
        </is>
      </c>
      <c r="G21" t="n">
        <v>3.8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Granbarkgnagare
Skogsbräsma
Tibast</t>
        </is>
      </c>
      <c r="S21">
        <f>HYPERLINK("https://klasma.github.io/Logging_LINKOPING/artfynd/A 32571-2022.xlsx", "A 32571-2022")</f>
        <v/>
      </c>
      <c r="T21">
        <f>HYPERLINK("https://klasma.github.io/Logging_LINKOPING/kartor/A 32571-2022.png", "A 32571-2022")</f>
        <v/>
      </c>
      <c r="V21">
        <f>HYPERLINK("https://klasma.github.io/Logging_LINKOPING/klagomål/A 32571-2022.docx", "A 32571-2022")</f>
        <v/>
      </c>
      <c r="W21">
        <f>HYPERLINK("https://klasma.github.io/Logging_LINKOPING/klagomålsmail/A 32571-2022.docx", "A 32571-2022")</f>
        <v/>
      </c>
      <c r="X21">
        <f>HYPERLINK("https://klasma.github.io/Logging_LINKOPING/tillsyn/A 32571-2022.docx", "A 32571-2022")</f>
        <v/>
      </c>
      <c r="Y21">
        <f>HYPERLINK("https://klasma.github.io/Logging_LINKOPING/tillsynsmail/A 32571-2022.docx", "A 32571-2022")</f>
        <v/>
      </c>
    </row>
    <row r="22" ht="15" customHeight="1">
      <c r="A22" t="inlineStr">
        <is>
          <t>A 61135-2018</t>
        </is>
      </c>
      <c r="B22" s="1" t="n">
        <v>43423</v>
      </c>
      <c r="C22" s="1" t="n">
        <v>45205</v>
      </c>
      <c r="D22" t="inlineStr">
        <is>
          <t>ÖSTERGÖTLANDS LÄN</t>
        </is>
      </c>
      <c r="E22" t="inlineStr">
        <is>
          <t>LINKÖPING</t>
        </is>
      </c>
      <c r="G22" t="n">
        <v>4.5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Tallticka
Underviol</t>
        </is>
      </c>
      <c r="S22">
        <f>HYPERLINK("https://klasma.github.io/Logging_LINKOPING/artfynd/A 61135-2018.xlsx", "A 61135-2018")</f>
        <v/>
      </c>
      <c r="T22">
        <f>HYPERLINK("https://klasma.github.io/Logging_LINKOPING/kartor/A 61135-2018.png", "A 61135-2018")</f>
        <v/>
      </c>
      <c r="V22">
        <f>HYPERLINK("https://klasma.github.io/Logging_LINKOPING/klagomål/A 61135-2018.docx", "A 61135-2018")</f>
        <v/>
      </c>
      <c r="W22">
        <f>HYPERLINK("https://klasma.github.io/Logging_LINKOPING/klagomålsmail/A 61135-2018.docx", "A 61135-2018")</f>
        <v/>
      </c>
      <c r="X22">
        <f>HYPERLINK("https://klasma.github.io/Logging_LINKOPING/tillsyn/A 61135-2018.docx", "A 61135-2018")</f>
        <v/>
      </c>
      <c r="Y22">
        <f>HYPERLINK("https://klasma.github.io/Logging_LINKOPING/tillsynsmail/A 61135-2018.docx", "A 61135-2018")</f>
        <v/>
      </c>
    </row>
    <row r="23" ht="15" customHeight="1">
      <c r="A23" t="inlineStr">
        <is>
          <t>A 12051-2019</t>
        </is>
      </c>
      <c r="B23" s="1" t="n">
        <v>43522</v>
      </c>
      <c r="C23" s="1" t="n">
        <v>45205</v>
      </c>
      <c r="D23" t="inlineStr">
        <is>
          <t>ÖSTERGÖTLANDS LÄN</t>
        </is>
      </c>
      <c r="E23" t="inlineStr">
        <is>
          <t>LINKÖPING</t>
        </is>
      </c>
      <c r="G23" t="n">
        <v>1.3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Gullviva</t>
        </is>
      </c>
      <c r="S23">
        <f>HYPERLINK("https://klasma.github.io/Logging_LINKOPING/artfynd/A 12051-2019.xlsx", "A 12051-2019")</f>
        <v/>
      </c>
      <c r="T23">
        <f>HYPERLINK("https://klasma.github.io/Logging_LINKOPING/kartor/A 12051-2019.png", "A 12051-2019")</f>
        <v/>
      </c>
      <c r="V23">
        <f>HYPERLINK("https://klasma.github.io/Logging_LINKOPING/klagomål/A 12051-2019.docx", "A 12051-2019")</f>
        <v/>
      </c>
      <c r="W23">
        <f>HYPERLINK("https://klasma.github.io/Logging_LINKOPING/klagomålsmail/A 12051-2019.docx", "A 12051-2019")</f>
        <v/>
      </c>
      <c r="X23">
        <f>HYPERLINK("https://klasma.github.io/Logging_LINKOPING/tillsyn/A 12051-2019.docx", "A 12051-2019")</f>
        <v/>
      </c>
      <c r="Y23">
        <f>HYPERLINK("https://klasma.github.io/Logging_LINKOPING/tillsynsmail/A 12051-2019.docx", "A 12051-2019")</f>
        <v/>
      </c>
    </row>
    <row r="24" ht="15" customHeight="1">
      <c r="A24" t="inlineStr">
        <is>
          <t>A 39326-2019</t>
        </is>
      </c>
      <c r="B24" s="1" t="n">
        <v>43690</v>
      </c>
      <c r="C24" s="1" t="n">
        <v>45205</v>
      </c>
      <c r="D24" t="inlineStr">
        <is>
          <t>ÖSTERGÖTLANDS LÄN</t>
        </is>
      </c>
      <c r="E24" t="inlineStr">
        <is>
          <t>LINKÖPING</t>
        </is>
      </c>
      <c r="G24" t="n">
        <v>0.8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Gullklöver
Säfferot</t>
        </is>
      </c>
      <c r="S24">
        <f>HYPERLINK("https://klasma.github.io/Logging_LINKOPING/artfynd/A 39326-2019.xlsx", "A 39326-2019")</f>
        <v/>
      </c>
      <c r="T24">
        <f>HYPERLINK("https://klasma.github.io/Logging_LINKOPING/kartor/A 39326-2019.png", "A 39326-2019")</f>
        <v/>
      </c>
      <c r="V24">
        <f>HYPERLINK("https://klasma.github.io/Logging_LINKOPING/klagomål/A 39326-2019.docx", "A 39326-2019")</f>
        <v/>
      </c>
      <c r="W24">
        <f>HYPERLINK("https://klasma.github.io/Logging_LINKOPING/klagomålsmail/A 39326-2019.docx", "A 39326-2019")</f>
        <v/>
      </c>
      <c r="X24">
        <f>HYPERLINK("https://klasma.github.io/Logging_LINKOPING/tillsyn/A 39326-2019.docx", "A 39326-2019")</f>
        <v/>
      </c>
      <c r="Y24">
        <f>HYPERLINK("https://klasma.github.io/Logging_LINKOPING/tillsynsmail/A 39326-2019.docx", "A 39326-2019")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45205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45531-2019.xlsx", "A 45531-2019")</f>
        <v/>
      </c>
      <c r="T25">
        <f>HYPERLINK("https://klasma.github.io/Logging_LINKOPING/kartor/A 45531-2019.png", "A 45531-2019")</f>
        <v/>
      </c>
      <c r="V25">
        <f>HYPERLINK("https://klasma.github.io/Logging_LINKOPING/klagomål/A 45531-2019.docx", "A 45531-2019")</f>
        <v/>
      </c>
      <c r="W25">
        <f>HYPERLINK("https://klasma.github.io/Logging_LINKOPING/klagomålsmail/A 45531-2019.docx", "A 45531-2019")</f>
        <v/>
      </c>
      <c r="X25">
        <f>HYPERLINK("https://klasma.github.io/Logging_LINKOPING/tillsyn/A 45531-2019.docx", "A 45531-2019")</f>
        <v/>
      </c>
      <c r="Y25">
        <f>HYPERLINK("https://klasma.github.io/Logging_LINKOPING/tillsynsmail/A 45531-2019.docx", "A 45531-2019")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45205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16760-2021.xlsx", "A 16760-2021")</f>
        <v/>
      </c>
      <c r="T26">
        <f>HYPERLINK("https://klasma.github.io/Logging_LINKOPING/kartor/A 16760-2021.png", "A 16760-2021")</f>
        <v/>
      </c>
      <c r="V26">
        <f>HYPERLINK("https://klasma.github.io/Logging_LINKOPING/klagomål/A 16760-2021.docx", "A 16760-2021")</f>
        <v/>
      </c>
      <c r="W26">
        <f>HYPERLINK("https://klasma.github.io/Logging_LINKOPING/klagomålsmail/A 16760-2021.docx", "A 16760-2021")</f>
        <v/>
      </c>
      <c r="X26">
        <f>HYPERLINK("https://klasma.github.io/Logging_LINKOPING/tillsyn/A 16760-2021.docx", "A 16760-2021")</f>
        <v/>
      </c>
      <c r="Y26">
        <f>HYPERLINK("https://klasma.github.io/Logging_LINKOPING/tillsynsmail/A 16760-2021.docx", "A 16760-2021")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45205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58068-2021.xlsx", "A 58068-2021")</f>
        <v/>
      </c>
      <c r="T27">
        <f>HYPERLINK("https://klasma.github.io/Logging_LINKOPING/kartor/A 58068-2021.png", "A 58068-2021")</f>
        <v/>
      </c>
      <c r="V27">
        <f>HYPERLINK("https://klasma.github.io/Logging_LINKOPING/klagomål/A 58068-2021.docx", "A 58068-2021")</f>
        <v/>
      </c>
      <c r="W27">
        <f>HYPERLINK("https://klasma.github.io/Logging_LINKOPING/klagomålsmail/A 58068-2021.docx", "A 58068-2021")</f>
        <v/>
      </c>
      <c r="X27">
        <f>HYPERLINK("https://klasma.github.io/Logging_LINKOPING/tillsyn/A 58068-2021.docx", "A 58068-2021")</f>
        <v/>
      </c>
      <c r="Y27">
        <f>HYPERLINK("https://klasma.github.io/Logging_LINKOPING/tillsynsmail/A 58068-2021.docx", "A 58068-2021")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45205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17520-2022.xlsx", "A 17520-2022")</f>
        <v/>
      </c>
      <c r="T28">
        <f>HYPERLINK("https://klasma.github.io/Logging_LINKOPING/kartor/A 17520-2022.png", "A 17520-2022")</f>
        <v/>
      </c>
      <c r="V28">
        <f>HYPERLINK("https://klasma.github.io/Logging_LINKOPING/klagomål/A 17520-2022.docx", "A 17520-2022")</f>
        <v/>
      </c>
      <c r="W28">
        <f>HYPERLINK("https://klasma.github.io/Logging_LINKOPING/klagomålsmail/A 17520-2022.docx", "A 17520-2022")</f>
        <v/>
      </c>
      <c r="X28">
        <f>HYPERLINK("https://klasma.github.io/Logging_LINKOPING/tillsyn/A 17520-2022.docx", "A 17520-2022")</f>
        <v/>
      </c>
      <c r="Y28">
        <f>HYPERLINK("https://klasma.github.io/Logging_LINKOPING/tillsynsmail/A 17520-2022.docx", "A 17520-2022")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45205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27981-2022.xlsx", "A 27981-2022")</f>
        <v/>
      </c>
      <c r="T29">
        <f>HYPERLINK("https://klasma.github.io/Logging_LINKOPING/kartor/A 27981-2022.png", "A 27981-2022")</f>
        <v/>
      </c>
      <c r="V29">
        <f>HYPERLINK("https://klasma.github.io/Logging_LINKOPING/klagomål/A 27981-2022.docx", "A 27981-2022")</f>
        <v/>
      </c>
      <c r="W29">
        <f>HYPERLINK("https://klasma.github.io/Logging_LINKOPING/klagomålsmail/A 27981-2022.docx", "A 27981-2022")</f>
        <v/>
      </c>
      <c r="X29">
        <f>HYPERLINK("https://klasma.github.io/Logging_LINKOPING/tillsyn/A 27981-2022.docx", "A 27981-2022")</f>
        <v/>
      </c>
      <c r="Y29">
        <f>HYPERLINK("https://klasma.github.io/Logging_LINKOPING/tillsynsmail/A 27981-2022.docx", "A 27981-2022")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45205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11362-2023.xlsx", "A 11362-2023")</f>
        <v/>
      </c>
      <c r="T30">
        <f>HYPERLINK("https://klasma.github.io/Logging_LINKOPING/kartor/A 11362-2023.png", "A 11362-2023")</f>
        <v/>
      </c>
      <c r="V30">
        <f>HYPERLINK("https://klasma.github.io/Logging_LINKOPING/klagomål/A 11362-2023.docx", "A 11362-2023")</f>
        <v/>
      </c>
      <c r="W30">
        <f>HYPERLINK("https://klasma.github.io/Logging_LINKOPING/klagomålsmail/A 11362-2023.docx", "A 11362-2023")</f>
        <v/>
      </c>
      <c r="X30">
        <f>HYPERLINK("https://klasma.github.io/Logging_LINKOPING/tillsyn/A 11362-2023.docx", "A 11362-2023")</f>
        <v/>
      </c>
      <c r="Y30">
        <f>HYPERLINK("https://klasma.github.io/Logging_LINKOPING/tillsynsmail/A 11362-2023.docx", "A 11362-2023")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45205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39873-2023.xlsx", "A 39873-2023")</f>
        <v/>
      </c>
      <c r="T31">
        <f>HYPERLINK("https://klasma.github.io/Logging_LINKOPING/kartor/A 39873-2023.png", "A 39873-2023")</f>
        <v/>
      </c>
      <c r="V31">
        <f>HYPERLINK("https://klasma.github.io/Logging_LINKOPING/klagomål/A 39873-2023.docx", "A 39873-2023")</f>
        <v/>
      </c>
      <c r="W31">
        <f>HYPERLINK("https://klasma.github.io/Logging_LINKOPING/klagomålsmail/A 39873-2023.docx", "A 39873-2023")</f>
        <v/>
      </c>
      <c r="X31">
        <f>HYPERLINK("https://klasma.github.io/Logging_LINKOPING/tillsyn/A 39873-2023.docx", "A 39873-2023")</f>
        <v/>
      </c>
      <c r="Y31">
        <f>HYPERLINK("https://klasma.github.io/Logging_LINKOPING/tillsynsmail/A 39873-2023.docx", "A 39873-2023")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45205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53264-2018.xlsx", "A 53264-2018")</f>
        <v/>
      </c>
      <c r="T32">
        <f>HYPERLINK("https://klasma.github.io/Logging_LINKOPING/kartor/A 53264-2018.png", "A 53264-2018")</f>
        <v/>
      </c>
      <c r="V32">
        <f>HYPERLINK("https://klasma.github.io/Logging_LINKOPING/klagomål/A 53264-2018.docx", "A 53264-2018")</f>
        <v/>
      </c>
      <c r="W32">
        <f>HYPERLINK("https://klasma.github.io/Logging_LINKOPING/klagomålsmail/A 53264-2018.docx", "A 53264-2018")</f>
        <v/>
      </c>
      <c r="X32">
        <f>HYPERLINK("https://klasma.github.io/Logging_LINKOPING/tillsyn/A 53264-2018.docx", "A 53264-2018")</f>
        <v/>
      </c>
      <c r="Y32">
        <f>HYPERLINK("https://klasma.github.io/Logging_LINKOPING/tillsynsmail/A 53264-2018.docx", "A 53264-2018")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45205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59235-2018.xlsx", "A 59235-2018")</f>
        <v/>
      </c>
      <c r="T33">
        <f>HYPERLINK("https://klasma.github.io/Logging_LINKOPING/kartor/A 59235-2018.png", "A 59235-2018")</f>
        <v/>
      </c>
      <c r="V33">
        <f>HYPERLINK("https://klasma.github.io/Logging_LINKOPING/klagomål/A 59235-2018.docx", "A 59235-2018")</f>
        <v/>
      </c>
      <c r="W33">
        <f>HYPERLINK("https://klasma.github.io/Logging_LINKOPING/klagomålsmail/A 59235-2018.docx", "A 59235-2018")</f>
        <v/>
      </c>
      <c r="X33">
        <f>HYPERLINK("https://klasma.github.io/Logging_LINKOPING/tillsyn/A 59235-2018.docx", "A 59235-2018")</f>
        <v/>
      </c>
      <c r="Y33">
        <f>HYPERLINK("https://klasma.github.io/Logging_LINKOPING/tillsynsmail/A 59235-2018.docx", "A 59235-2018")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45205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71913-2018.xlsx", "A 71913-2018")</f>
        <v/>
      </c>
      <c r="T34">
        <f>HYPERLINK("https://klasma.github.io/Logging_LINKOPING/kartor/A 71913-2018.png", "A 71913-2018")</f>
        <v/>
      </c>
      <c r="V34">
        <f>HYPERLINK("https://klasma.github.io/Logging_LINKOPING/klagomål/A 71913-2018.docx", "A 71913-2018")</f>
        <v/>
      </c>
      <c r="W34">
        <f>HYPERLINK("https://klasma.github.io/Logging_LINKOPING/klagomålsmail/A 71913-2018.docx", "A 71913-2018")</f>
        <v/>
      </c>
      <c r="X34">
        <f>HYPERLINK("https://klasma.github.io/Logging_LINKOPING/tillsyn/A 71913-2018.docx", "A 71913-2018")</f>
        <v/>
      </c>
      <c r="Y34">
        <f>HYPERLINK("https://klasma.github.io/Logging_LINKOPING/tillsynsmail/A 71913-2018.docx", "A 71913-2018")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45205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10061-2019.xlsx", "A 10061-2019")</f>
        <v/>
      </c>
      <c r="T35">
        <f>HYPERLINK("https://klasma.github.io/Logging_LINKOPING/kartor/A 10061-2019.png", "A 10061-2019")</f>
        <v/>
      </c>
      <c r="V35">
        <f>HYPERLINK("https://klasma.github.io/Logging_LINKOPING/klagomål/A 10061-2019.docx", "A 10061-2019")</f>
        <v/>
      </c>
      <c r="W35">
        <f>HYPERLINK("https://klasma.github.io/Logging_LINKOPING/klagomålsmail/A 10061-2019.docx", "A 10061-2019")</f>
        <v/>
      </c>
      <c r="X35">
        <f>HYPERLINK("https://klasma.github.io/Logging_LINKOPING/tillsyn/A 10061-2019.docx", "A 10061-2019")</f>
        <v/>
      </c>
      <c r="Y35">
        <f>HYPERLINK("https://klasma.github.io/Logging_LINKOPING/tillsynsmail/A 10061-2019.docx", "A 10061-2019")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45205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43518-2019.xlsx", "A 43518-2019")</f>
        <v/>
      </c>
      <c r="T36">
        <f>HYPERLINK("https://klasma.github.io/Logging_LINKOPING/kartor/A 43518-2019.png", "A 43518-2019")</f>
        <v/>
      </c>
      <c r="V36">
        <f>HYPERLINK("https://klasma.github.io/Logging_LINKOPING/klagomål/A 43518-2019.docx", "A 43518-2019")</f>
        <v/>
      </c>
      <c r="W36">
        <f>HYPERLINK("https://klasma.github.io/Logging_LINKOPING/klagomålsmail/A 43518-2019.docx", "A 43518-2019")</f>
        <v/>
      </c>
      <c r="X36">
        <f>HYPERLINK("https://klasma.github.io/Logging_LINKOPING/tillsyn/A 43518-2019.docx", "A 43518-2019")</f>
        <v/>
      </c>
      <c r="Y36">
        <f>HYPERLINK("https://klasma.github.io/Logging_LINKOPING/tillsynsmail/A 43518-2019.docx", "A 43518-2019")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45205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49148-2019.xlsx", "A 49148-2019")</f>
        <v/>
      </c>
      <c r="T37">
        <f>HYPERLINK("https://klasma.github.io/Logging_LINKOPING/kartor/A 49148-2019.png", "A 49148-2019")</f>
        <v/>
      </c>
      <c r="V37">
        <f>HYPERLINK("https://klasma.github.io/Logging_LINKOPING/klagomål/A 49148-2019.docx", "A 49148-2019")</f>
        <v/>
      </c>
      <c r="W37">
        <f>HYPERLINK("https://klasma.github.io/Logging_LINKOPING/klagomålsmail/A 49148-2019.docx", "A 49148-2019")</f>
        <v/>
      </c>
      <c r="X37">
        <f>HYPERLINK("https://klasma.github.io/Logging_LINKOPING/tillsyn/A 49148-2019.docx", "A 49148-2019")</f>
        <v/>
      </c>
      <c r="Y37">
        <f>HYPERLINK("https://klasma.github.io/Logging_LINKOPING/tillsynsmail/A 49148-2019.docx", "A 49148-2019")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45205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49556-2019.xlsx", "A 49556-2019")</f>
        <v/>
      </c>
      <c r="T38">
        <f>HYPERLINK("https://klasma.github.io/Logging_LINKOPING/kartor/A 49556-2019.png", "A 49556-2019")</f>
        <v/>
      </c>
      <c r="V38">
        <f>HYPERLINK("https://klasma.github.io/Logging_LINKOPING/klagomål/A 49556-2019.docx", "A 49556-2019")</f>
        <v/>
      </c>
      <c r="W38">
        <f>HYPERLINK("https://klasma.github.io/Logging_LINKOPING/klagomålsmail/A 49556-2019.docx", "A 49556-2019")</f>
        <v/>
      </c>
      <c r="X38">
        <f>HYPERLINK("https://klasma.github.io/Logging_LINKOPING/tillsyn/A 49556-2019.docx", "A 49556-2019")</f>
        <v/>
      </c>
      <c r="Y38">
        <f>HYPERLINK("https://klasma.github.io/Logging_LINKOPING/tillsynsmail/A 49556-2019.docx", "A 49556-2019")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45205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54164-2019.xlsx", "A 54164-2019")</f>
        <v/>
      </c>
      <c r="T39">
        <f>HYPERLINK("https://klasma.github.io/Logging_LINKOPING/kartor/A 54164-2019.png", "A 54164-2019")</f>
        <v/>
      </c>
      <c r="V39">
        <f>HYPERLINK("https://klasma.github.io/Logging_LINKOPING/klagomål/A 54164-2019.docx", "A 54164-2019")</f>
        <v/>
      </c>
      <c r="W39">
        <f>HYPERLINK("https://klasma.github.io/Logging_LINKOPING/klagomålsmail/A 54164-2019.docx", "A 54164-2019")</f>
        <v/>
      </c>
      <c r="X39">
        <f>HYPERLINK("https://klasma.github.io/Logging_LINKOPING/tillsyn/A 54164-2019.docx", "A 54164-2019")</f>
        <v/>
      </c>
      <c r="Y39">
        <f>HYPERLINK("https://klasma.github.io/Logging_LINKOPING/tillsynsmail/A 54164-2019.docx", "A 54164-2019")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45205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61702-2019.xlsx", "A 61702-2019")</f>
        <v/>
      </c>
      <c r="T40">
        <f>HYPERLINK("https://klasma.github.io/Logging_LINKOPING/kartor/A 61702-2019.png", "A 61702-2019")</f>
        <v/>
      </c>
      <c r="V40">
        <f>HYPERLINK("https://klasma.github.io/Logging_LINKOPING/klagomål/A 61702-2019.docx", "A 61702-2019")</f>
        <v/>
      </c>
      <c r="W40">
        <f>HYPERLINK("https://klasma.github.io/Logging_LINKOPING/klagomålsmail/A 61702-2019.docx", "A 61702-2019")</f>
        <v/>
      </c>
      <c r="X40">
        <f>HYPERLINK("https://klasma.github.io/Logging_LINKOPING/tillsyn/A 61702-2019.docx", "A 61702-2019")</f>
        <v/>
      </c>
      <c r="Y40">
        <f>HYPERLINK("https://klasma.github.io/Logging_LINKOPING/tillsynsmail/A 61702-2019.docx", "A 61702-2019")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45205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9820-2020.xlsx", "A 9820-2020")</f>
        <v/>
      </c>
      <c r="T41">
        <f>HYPERLINK("https://klasma.github.io/Logging_LINKOPING/kartor/A 9820-2020.png", "A 9820-2020")</f>
        <v/>
      </c>
      <c r="V41">
        <f>HYPERLINK("https://klasma.github.io/Logging_LINKOPING/klagomål/A 9820-2020.docx", "A 9820-2020")</f>
        <v/>
      </c>
      <c r="W41">
        <f>HYPERLINK("https://klasma.github.io/Logging_LINKOPING/klagomålsmail/A 9820-2020.docx", "A 9820-2020")</f>
        <v/>
      </c>
      <c r="X41">
        <f>HYPERLINK("https://klasma.github.io/Logging_LINKOPING/tillsyn/A 9820-2020.docx", "A 9820-2020")</f>
        <v/>
      </c>
      <c r="Y41">
        <f>HYPERLINK("https://klasma.github.io/Logging_LINKOPING/tillsynsmail/A 9820-2020.docx", "A 9820-2020")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45205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15742-2020.xlsx", "A 15742-2020")</f>
        <v/>
      </c>
      <c r="T42">
        <f>HYPERLINK("https://klasma.github.io/Logging_LINKOPING/kartor/A 15742-2020.png", "A 15742-2020")</f>
        <v/>
      </c>
      <c r="V42">
        <f>HYPERLINK("https://klasma.github.io/Logging_LINKOPING/klagomål/A 15742-2020.docx", "A 15742-2020")</f>
        <v/>
      </c>
      <c r="W42">
        <f>HYPERLINK("https://klasma.github.io/Logging_LINKOPING/klagomålsmail/A 15742-2020.docx", "A 15742-2020")</f>
        <v/>
      </c>
      <c r="X42">
        <f>HYPERLINK("https://klasma.github.io/Logging_LINKOPING/tillsyn/A 15742-2020.docx", "A 15742-2020")</f>
        <v/>
      </c>
      <c r="Y42">
        <f>HYPERLINK("https://klasma.github.io/Logging_LINKOPING/tillsynsmail/A 15742-2020.docx", "A 15742-2020")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45205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42665-2020.xlsx", "A 42665-2020")</f>
        <v/>
      </c>
      <c r="T43">
        <f>HYPERLINK("https://klasma.github.io/Logging_LINKOPING/kartor/A 42665-2020.png", "A 42665-2020")</f>
        <v/>
      </c>
      <c r="V43">
        <f>HYPERLINK("https://klasma.github.io/Logging_LINKOPING/klagomål/A 42665-2020.docx", "A 42665-2020")</f>
        <v/>
      </c>
      <c r="W43">
        <f>HYPERLINK("https://klasma.github.io/Logging_LINKOPING/klagomålsmail/A 42665-2020.docx", "A 42665-2020")</f>
        <v/>
      </c>
      <c r="X43">
        <f>HYPERLINK("https://klasma.github.io/Logging_LINKOPING/tillsyn/A 42665-2020.docx", "A 42665-2020")</f>
        <v/>
      </c>
      <c r="Y43">
        <f>HYPERLINK("https://klasma.github.io/Logging_LINKOPING/tillsynsmail/A 42665-2020.docx", "A 42665-2020")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45205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44930-2020.xlsx", "A 44930-2020")</f>
        <v/>
      </c>
      <c r="T44">
        <f>HYPERLINK("https://klasma.github.io/Logging_LINKOPING/kartor/A 44930-2020.png", "A 44930-2020")</f>
        <v/>
      </c>
      <c r="U44">
        <f>HYPERLINK("https://klasma.github.io/Logging_LINKOPING/knärot/A 44930-2020.png", "A 44930-2020")</f>
        <v/>
      </c>
      <c r="V44">
        <f>HYPERLINK("https://klasma.github.io/Logging_LINKOPING/klagomål/A 44930-2020.docx", "A 44930-2020")</f>
        <v/>
      </c>
      <c r="W44">
        <f>HYPERLINK("https://klasma.github.io/Logging_LINKOPING/klagomålsmail/A 44930-2020.docx", "A 44930-2020")</f>
        <v/>
      </c>
      <c r="X44">
        <f>HYPERLINK("https://klasma.github.io/Logging_LINKOPING/tillsyn/A 44930-2020.docx", "A 44930-2020")</f>
        <v/>
      </c>
      <c r="Y44">
        <f>HYPERLINK("https://klasma.github.io/Logging_LINKOPING/tillsynsmail/A 44930-2020.docx", "A 44930-2020")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45205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48984-2020.xlsx", "A 48984-2020")</f>
        <v/>
      </c>
      <c r="T45">
        <f>HYPERLINK("https://klasma.github.io/Logging_LINKOPING/kartor/A 48984-2020.png", "A 48984-2020")</f>
        <v/>
      </c>
      <c r="V45">
        <f>HYPERLINK("https://klasma.github.io/Logging_LINKOPING/klagomål/A 48984-2020.docx", "A 48984-2020")</f>
        <v/>
      </c>
      <c r="W45">
        <f>HYPERLINK("https://klasma.github.io/Logging_LINKOPING/klagomålsmail/A 48984-2020.docx", "A 48984-2020")</f>
        <v/>
      </c>
      <c r="X45">
        <f>HYPERLINK("https://klasma.github.io/Logging_LINKOPING/tillsyn/A 48984-2020.docx", "A 48984-2020")</f>
        <v/>
      </c>
      <c r="Y45">
        <f>HYPERLINK("https://klasma.github.io/Logging_LINKOPING/tillsynsmail/A 48984-2020.docx", "A 48984-2020")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45205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14096-2021.xlsx", "A 14096-2021")</f>
        <v/>
      </c>
      <c r="T46">
        <f>HYPERLINK("https://klasma.github.io/Logging_LINKOPING/kartor/A 14096-2021.png", "A 14096-2021")</f>
        <v/>
      </c>
      <c r="V46">
        <f>HYPERLINK("https://klasma.github.io/Logging_LINKOPING/klagomål/A 14096-2021.docx", "A 14096-2021")</f>
        <v/>
      </c>
      <c r="W46">
        <f>HYPERLINK("https://klasma.github.io/Logging_LINKOPING/klagomålsmail/A 14096-2021.docx", "A 14096-2021")</f>
        <v/>
      </c>
      <c r="X46">
        <f>HYPERLINK("https://klasma.github.io/Logging_LINKOPING/tillsyn/A 14096-2021.docx", "A 14096-2021")</f>
        <v/>
      </c>
      <c r="Y46">
        <f>HYPERLINK("https://klasma.github.io/Logging_LINKOPING/tillsynsmail/A 14096-2021.docx", "A 14096-2021")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45205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15475-2021.xlsx", "A 15475-2021")</f>
        <v/>
      </c>
      <c r="T47">
        <f>HYPERLINK("https://klasma.github.io/Logging_LINKOPING/kartor/A 15475-2021.png", "A 15475-2021")</f>
        <v/>
      </c>
      <c r="V47">
        <f>HYPERLINK("https://klasma.github.io/Logging_LINKOPING/klagomål/A 15475-2021.docx", "A 15475-2021")</f>
        <v/>
      </c>
      <c r="W47">
        <f>HYPERLINK("https://klasma.github.io/Logging_LINKOPING/klagomålsmail/A 15475-2021.docx", "A 15475-2021")</f>
        <v/>
      </c>
      <c r="X47">
        <f>HYPERLINK("https://klasma.github.io/Logging_LINKOPING/tillsyn/A 15475-2021.docx", "A 15475-2021")</f>
        <v/>
      </c>
      <c r="Y47">
        <f>HYPERLINK("https://klasma.github.io/Logging_LINKOPING/tillsynsmail/A 15475-2021.docx", "A 15475-2021")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45205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19103-2021.xlsx", "A 19103-2021")</f>
        <v/>
      </c>
      <c r="T48">
        <f>HYPERLINK("https://klasma.github.io/Logging_LINKOPING/kartor/A 19103-2021.png", "A 19103-2021")</f>
        <v/>
      </c>
      <c r="V48">
        <f>HYPERLINK("https://klasma.github.io/Logging_LINKOPING/klagomål/A 19103-2021.docx", "A 19103-2021")</f>
        <v/>
      </c>
      <c r="W48">
        <f>HYPERLINK("https://klasma.github.io/Logging_LINKOPING/klagomålsmail/A 19103-2021.docx", "A 19103-2021")</f>
        <v/>
      </c>
      <c r="X48">
        <f>HYPERLINK("https://klasma.github.io/Logging_LINKOPING/tillsyn/A 19103-2021.docx", "A 19103-2021")</f>
        <v/>
      </c>
      <c r="Y48">
        <f>HYPERLINK("https://klasma.github.io/Logging_LINKOPING/tillsynsmail/A 19103-2021.docx", "A 19103-2021")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45205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56250-2021.xlsx", "A 56250-2021")</f>
        <v/>
      </c>
      <c r="T49">
        <f>HYPERLINK("https://klasma.github.io/Logging_LINKOPING/kartor/A 56250-2021.png", "A 56250-2021")</f>
        <v/>
      </c>
      <c r="V49">
        <f>HYPERLINK("https://klasma.github.io/Logging_LINKOPING/klagomål/A 56250-2021.docx", "A 56250-2021")</f>
        <v/>
      </c>
      <c r="W49">
        <f>HYPERLINK("https://klasma.github.io/Logging_LINKOPING/klagomålsmail/A 56250-2021.docx", "A 56250-2021")</f>
        <v/>
      </c>
      <c r="X49">
        <f>HYPERLINK("https://klasma.github.io/Logging_LINKOPING/tillsyn/A 56250-2021.docx", "A 56250-2021")</f>
        <v/>
      </c>
      <c r="Y49">
        <f>HYPERLINK("https://klasma.github.io/Logging_LINKOPING/tillsynsmail/A 56250-2021.docx", "A 56250-2021")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45205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60573-2021.xlsx", "A 60573-2021")</f>
        <v/>
      </c>
      <c r="T50">
        <f>HYPERLINK("https://klasma.github.io/Logging_LINKOPING/kartor/A 60573-2021.png", "A 60573-2021")</f>
        <v/>
      </c>
      <c r="V50">
        <f>HYPERLINK("https://klasma.github.io/Logging_LINKOPING/klagomål/A 60573-2021.docx", "A 60573-2021")</f>
        <v/>
      </c>
      <c r="W50">
        <f>HYPERLINK("https://klasma.github.io/Logging_LINKOPING/klagomålsmail/A 60573-2021.docx", "A 60573-2021")</f>
        <v/>
      </c>
      <c r="X50">
        <f>HYPERLINK("https://klasma.github.io/Logging_LINKOPING/tillsyn/A 60573-2021.docx", "A 60573-2021")</f>
        <v/>
      </c>
      <c r="Y50">
        <f>HYPERLINK("https://klasma.github.io/Logging_LINKOPING/tillsynsmail/A 60573-2021.docx", "A 60573-2021")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45205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69211-2021.xlsx", "A 69211-2021")</f>
        <v/>
      </c>
      <c r="T51">
        <f>HYPERLINK("https://klasma.github.io/Logging_LINKOPING/kartor/A 69211-2021.png", "A 69211-2021")</f>
        <v/>
      </c>
      <c r="V51">
        <f>HYPERLINK("https://klasma.github.io/Logging_LINKOPING/klagomål/A 69211-2021.docx", "A 69211-2021")</f>
        <v/>
      </c>
      <c r="W51">
        <f>HYPERLINK("https://klasma.github.io/Logging_LINKOPING/klagomålsmail/A 69211-2021.docx", "A 69211-2021")</f>
        <v/>
      </c>
      <c r="X51">
        <f>HYPERLINK("https://klasma.github.io/Logging_LINKOPING/tillsyn/A 69211-2021.docx", "A 69211-2021")</f>
        <v/>
      </c>
      <c r="Y51">
        <f>HYPERLINK("https://klasma.github.io/Logging_LINKOPING/tillsynsmail/A 69211-2021.docx", "A 69211-2021")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45205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71127-2021.xlsx", "A 71127-2021")</f>
        <v/>
      </c>
      <c r="T52">
        <f>HYPERLINK("https://klasma.github.io/Logging_LINKOPING/kartor/A 71127-2021.png", "A 71127-2021")</f>
        <v/>
      </c>
      <c r="V52">
        <f>HYPERLINK("https://klasma.github.io/Logging_LINKOPING/klagomål/A 71127-2021.docx", "A 71127-2021")</f>
        <v/>
      </c>
      <c r="W52">
        <f>HYPERLINK("https://klasma.github.io/Logging_LINKOPING/klagomålsmail/A 71127-2021.docx", "A 71127-2021")</f>
        <v/>
      </c>
      <c r="X52">
        <f>HYPERLINK("https://klasma.github.io/Logging_LINKOPING/tillsyn/A 71127-2021.docx", "A 71127-2021")</f>
        <v/>
      </c>
      <c r="Y52">
        <f>HYPERLINK("https://klasma.github.io/Logging_LINKOPING/tillsynsmail/A 71127-2021.docx", "A 71127-2021")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45205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2628-2022.xlsx", "A 2628-2022")</f>
        <v/>
      </c>
      <c r="T53">
        <f>HYPERLINK("https://klasma.github.io/Logging_LINKOPING/kartor/A 2628-2022.png", "A 2628-2022")</f>
        <v/>
      </c>
      <c r="V53">
        <f>HYPERLINK("https://klasma.github.io/Logging_LINKOPING/klagomål/A 2628-2022.docx", "A 2628-2022")</f>
        <v/>
      </c>
      <c r="W53">
        <f>HYPERLINK("https://klasma.github.io/Logging_LINKOPING/klagomålsmail/A 2628-2022.docx", "A 2628-2022")</f>
        <v/>
      </c>
      <c r="X53">
        <f>HYPERLINK("https://klasma.github.io/Logging_LINKOPING/tillsyn/A 2628-2022.docx", "A 2628-2022")</f>
        <v/>
      </c>
      <c r="Y53">
        <f>HYPERLINK("https://klasma.github.io/Logging_LINKOPING/tillsynsmail/A 2628-2022.docx", "A 2628-2022")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45205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5911-2022.xlsx", "A 5911-2022")</f>
        <v/>
      </c>
      <c r="T54">
        <f>HYPERLINK("https://klasma.github.io/Logging_LINKOPING/kartor/A 5911-2022.png", "A 5911-2022")</f>
        <v/>
      </c>
      <c r="V54">
        <f>HYPERLINK("https://klasma.github.io/Logging_LINKOPING/klagomål/A 5911-2022.docx", "A 5911-2022")</f>
        <v/>
      </c>
      <c r="W54">
        <f>HYPERLINK("https://klasma.github.io/Logging_LINKOPING/klagomålsmail/A 5911-2022.docx", "A 5911-2022")</f>
        <v/>
      </c>
      <c r="X54">
        <f>HYPERLINK("https://klasma.github.io/Logging_LINKOPING/tillsyn/A 5911-2022.docx", "A 5911-2022")</f>
        <v/>
      </c>
      <c r="Y54">
        <f>HYPERLINK("https://klasma.github.io/Logging_LINKOPING/tillsynsmail/A 5911-2022.docx", "A 5911-2022")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45205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17513-2022.xlsx", "A 17513-2022")</f>
        <v/>
      </c>
      <c r="T55">
        <f>HYPERLINK("https://klasma.github.io/Logging_LINKOPING/kartor/A 17513-2022.png", "A 17513-2022")</f>
        <v/>
      </c>
      <c r="V55">
        <f>HYPERLINK("https://klasma.github.io/Logging_LINKOPING/klagomål/A 17513-2022.docx", "A 17513-2022")</f>
        <v/>
      </c>
      <c r="W55">
        <f>HYPERLINK("https://klasma.github.io/Logging_LINKOPING/klagomålsmail/A 17513-2022.docx", "A 17513-2022")</f>
        <v/>
      </c>
      <c r="X55">
        <f>HYPERLINK("https://klasma.github.io/Logging_LINKOPING/tillsyn/A 17513-2022.docx", "A 17513-2022")</f>
        <v/>
      </c>
      <c r="Y55">
        <f>HYPERLINK("https://klasma.github.io/Logging_LINKOPING/tillsynsmail/A 17513-2022.docx", "A 17513-2022")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45205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27984-2022.xlsx", "A 27984-2022")</f>
        <v/>
      </c>
      <c r="T56">
        <f>HYPERLINK("https://klasma.github.io/Logging_LINKOPING/kartor/A 27984-2022.png", "A 27984-2022")</f>
        <v/>
      </c>
      <c r="V56">
        <f>HYPERLINK("https://klasma.github.io/Logging_LINKOPING/klagomål/A 27984-2022.docx", "A 27984-2022")</f>
        <v/>
      </c>
      <c r="W56">
        <f>HYPERLINK("https://klasma.github.io/Logging_LINKOPING/klagomålsmail/A 27984-2022.docx", "A 27984-2022")</f>
        <v/>
      </c>
      <c r="X56">
        <f>HYPERLINK("https://klasma.github.io/Logging_LINKOPING/tillsyn/A 27984-2022.docx", "A 27984-2022")</f>
        <v/>
      </c>
      <c r="Y56">
        <f>HYPERLINK("https://klasma.github.io/Logging_LINKOPING/tillsynsmail/A 27984-2022.docx", "A 27984-2022")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45205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28123-2022.xlsx", "A 28123-2022")</f>
        <v/>
      </c>
      <c r="T57">
        <f>HYPERLINK("https://klasma.github.io/Logging_LINKOPING/kartor/A 28123-2022.png", "A 28123-2022")</f>
        <v/>
      </c>
      <c r="V57">
        <f>HYPERLINK("https://klasma.github.io/Logging_LINKOPING/klagomål/A 28123-2022.docx", "A 28123-2022")</f>
        <v/>
      </c>
      <c r="W57">
        <f>HYPERLINK("https://klasma.github.io/Logging_LINKOPING/klagomålsmail/A 28123-2022.docx", "A 28123-2022")</f>
        <v/>
      </c>
      <c r="X57">
        <f>HYPERLINK("https://klasma.github.io/Logging_LINKOPING/tillsyn/A 28123-2022.docx", "A 28123-2022")</f>
        <v/>
      </c>
      <c r="Y57">
        <f>HYPERLINK("https://klasma.github.io/Logging_LINKOPING/tillsynsmail/A 28123-2022.docx", "A 28123-2022")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45205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43041-2022.xlsx", "A 43041-2022")</f>
        <v/>
      </c>
      <c r="T58">
        <f>HYPERLINK("https://klasma.github.io/Logging_LINKOPING/kartor/A 43041-2022.png", "A 43041-2022")</f>
        <v/>
      </c>
      <c r="V58">
        <f>HYPERLINK("https://klasma.github.io/Logging_LINKOPING/klagomål/A 43041-2022.docx", "A 43041-2022")</f>
        <v/>
      </c>
      <c r="W58">
        <f>HYPERLINK("https://klasma.github.io/Logging_LINKOPING/klagomålsmail/A 43041-2022.docx", "A 43041-2022")</f>
        <v/>
      </c>
      <c r="X58">
        <f>HYPERLINK("https://klasma.github.io/Logging_LINKOPING/tillsyn/A 43041-2022.docx", "A 43041-2022")</f>
        <v/>
      </c>
      <c r="Y58">
        <f>HYPERLINK("https://klasma.github.io/Logging_LINKOPING/tillsynsmail/A 43041-2022.docx", "A 43041-2022")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45205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46496-2022.xlsx", "A 46496-2022")</f>
        <v/>
      </c>
      <c r="T59">
        <f>HYPERLINK("https://klasma.github.io/Logging_LINKOPING/kartor/A 46496-2022.png", "A 46496-2022")</f>
        <v/>
      </c>
      <c r="V59">
        <f>HYPERLINK("https://klasma.github.io/Logging_LINKOPING/klagomål/A 46496-2022.docx", "A 46496-2022")</f>
        <v/>
      </c>
      <c r="W59">
        <f>HYPERLINK("https://klasma.github.io/Logging_LINKOPING/klagomålsmail/A 46496-2022.docx", "A 46496-2022")</f>
        <v/>
      </c>
      <c r="X59">
        <f>HYPERLINK("https://klasma.github.io/Logging_LINKOPING/tillsyn/A 46496-2022.docx", "A 46496-2022")</f>
        <v/>
      </c>
      <c r="Y59">
        <f>HYPERLINK("https://klasma.github.io/Logging_LINKOPING/tillsynsmail/A 46496-2022.docx", "A 46496-2022")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45205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56128-2022.xlsx", "A 56128-2022")</f>
        <v/>
      </c>
      <c r="T60">
        <f>HYPERLINK("https://klasma.github.io/Logging_LINKOPING/kartor/A 56128-2022.png", "A 56128-2022")</f>
        <v/>
      </c>
      <c r="V60">
        <f>HYPERLINK("https://klasma.github.io/Logging_LINKOPING/klagomål/A 56128-2022.docx", "A 56128-2022")</f>
        <v/>
      </c>
      <c r="W60">
        <f>HYPERLINK("https://klasma.github.io/Logging_LINKOPING/klagomålsmail/A 56128-2022.docx", "A 56128-2022")</f>
        <v/>
      </c>
      <c r="X60">
        <f>HYPERLINK("https://klasma.github.io/Logging_LINKOPING/tillsyn/A 56128-2022.docx", "A 56128-2022")</f>
        <v/>
      </c>
      <c r="Y60">
        <f>HYPERLINK("https://klasma.github.io/Logging_LINKOPING/tillsynsmail/A 56128-2022.docx", "A 56128-2022")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45205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1213-2023.xlsx", "A 1213-2023")</f>
        <v/>
      </c>
      <c r="T61">
        <f>HYPERLINK("https://klasma.github.io/Logging_LINKOPING/kartor/A 1213-2023.png", "A 1213-2023")</f>
        <v/>
      </c>
      <c r="V61">
        <f>HYPERLINK("https://klasma.github.io/Logging_LINKOPING/klagomål/A 1213-2023.docx", "A 1213-2023")</f>
        <v/>
      </c>
      <c r="W61">
        <f>HYPERLINK("https://klasma.github.io/Logging_LINKOPING/klagomålsmail/A 1213-2023.docx", "A 1213-2023")</f>
        <v/>
      </c>
      <c r="X61">
        <f>HYPERLINK("https://klasma.github.io/Logging_LINKOPING/tillsyn/A 1213-2023.docx", "A 1213-2023")</f>
        <v/>
      </c>
      <c r="Y61">
        <f>HYPERLINK("https://klasma.github.io/Logging_LINKOPING/tillsynsmail/A 1213-2023.docx", "A 1213-2023")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45205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1716-2023.xlsx", "A 1716-2023")</f>
        <v/>
      </c>
      <c r="T62">
        <f>HYPERLINK("https://klasma.github.io/Logging_LINKOPING/kartor/A 1716-2023.png", "A 1716-2023")</f>
        <v/>
      </c>
      <c r="V62">
        <f>HYPERLINK("https://klasma.github.io/Logging_LINKOPING/klagomål/A 1716-2023.docx", "A 1716-2023")</f>
        <v/>
      </c>
      <c r="W62">
        <f>HYPERLINK("https://klasma.github.io/Logging_LINKOPING/klagomålsmail/A 1716-2023.docx", "A 1716-2023")</f>
        <v/>
      </c>
      <c r="X62">
        <f>HYPERLINK("https://klasma.github.io/Logging_LINKOPING/tillsyn/A 1716-2023.docx", "A 1716-2023")</f>
        <v/>
      </c>
      <c r="Y62">
        <f>HYPERLINK("https://klasma.github.io/Logging_LINKOPING/tillsynsmail/A 1716-2023.docx", "A 1716-2023")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45205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3397-2023.xlsx", "A 3397-2023")</f>
        <v/>
      </c>
      <c r="T63">
        <f>HYPERLINK("https://klasma.github.io/Logging_LINKOPING/kartor/A 3397-2023.png", "A 3397-2023")</f>
        <v/>
      </c>
      <c r="V63">
        <f>HYPERLINK("https://klasma.github.io/Logging_LINKOPING/klagomål/A 3397-2023.docx", "A 3397-2023")</f>
        <v/>
      </c>
      <c r="W63">
        <f>HYPERLINK("https://klasma.github.io/Logging_LINKOPING/klagomålsmail/A 3397-2023.docx", "A 3397-2023")</f>
        <v/>
      </c>
      <c r="X63">
        <f>HYPERLINK("https://klasma.github.io/Logging_LINKOPING/tillsyn/A 3397-2023.docx", "A 3397-2023")</f>
        <v/>
      </c>
      <c r="Y63">
        <f>HYPERLINK("https://klasma.github.io/Logging_LINKOPING/tillsynsmail/A 3397-2023.docx", "A 3397-2023")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45205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4764-2023.xlsx", "A 4764-2023")</f>
        <v/>
      </c>
      <c r="T64">
        <f>HYPERLINK("https://klasma.github.io/Logging_LINKOPING/kartor/A 4764-2023.png", "A 4764-2023")</f>
        <v/>
      </c>
      <c r="V64">
        <f>HYPERLINK("https://klasma.github.io/Logging_LINKOPING/klagomål/A 4764-2023.docx", "A 4764-2023")</f>
        <v/>
      </c>
      <c r="W64">
        <f>HYPERLINK("https://klasma.github.io/Logging_LINKOPING/klagomålsmail/A 4764-2023.docx", "A 4764-2023")</f>
        <v/>
      </c>
      <c r="X64">
        <f>HYPERLINK("https://klasma.github.io/Logging_LINKOPING/tillsyn/A 4764-2023.docx", "A 4764-2023")</f>
        <v/>
      </c>
      <c r="Y64">
        <f>HYPERLINK("https://klasma.github.io/Logging_LINKOPING/tillsynsmail/A 4764-2023.docx", "A 4764-2023")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45205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8719-2023.xlsx", "A 8719-2023")</f>
        <v/>
      </c>
      <c r="T65">
        <f>HYPERLINK("https://klasma.github.io/Logging_LINKOPING/kartor/A 8719-2023.png", "A 8719-2023")</f>
        <v/>
      </c>
      <c r="V65">
        <f>HYPERLINK("https://klasma.github.io/Logging_LINKOPING/klagomål/A 8719-2023.docx", "A 8719-2023")</f>
        <v/>
      </c>
      <c r="W65">
        <f>HYPERLINK("https://klasma.github.io/Logging_LINKOPING/klagomålsmail/A 8719-2023.docx", "A 8719-2023")</f>
        <v/>
      </c>
      <c r="X65">
        <f>HYPERLINK("https://klasma.github.io/Logging_LINKOPING/tillsyn/A 8719-2023.docx", "A 8719-2023")</f>
        <v/>
      </c>
      <c r="Y65">
        <f>HYPERLINK("https://klasma.github.io/Logging_LINKOPING/tillsynsmail/A 8719-2023.docx", "A 8719-2023")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45205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22137-2023.xlsx", "A 22137-2023")</f>
        <v/>
      </c>
      <c r="T66">
        <f>HYPERLINK("https://klasma.github.io/Logging_LINKOPING/kartor/A 22137-2023.png", "A 22137-2023")</f>
        <v/>
      </c>
      <c r="V66">
        <f>HYPERLINK("https://klasma.github.io/Logging_LINKOPING/klagomål/A 22137-2023.docx", "A 22137-2023")</f>
        <v/>
      </c>
      <c r="W66">
        <f>HYPERLINK("https://klasma.github.io/Logging_LINKOPING/klagomålsmail/A 22137-2023.docx", "A 22137-2023")</f>
        <v/>
      </c>
      <c r="X66">
        <f>HYPERLINK("https://klasma.github.io/Logging_LINKOPING/tillsyn/A 22137-2023.docx", "A 22137-2023")</f>
        <v/>
      </c>
      <c r="Y66">
        <f>HYPERLINK("https://klasma.github.io/Logging_LINKOPING/tillsynsmail/A 22137-2023.docx", "A 22137-2023")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45205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23864-2023.xlsx", "A 23864-2023")</f>
        <v/>
      </c>
      <c r="T67">
        <f>HYPERLINK("https://klasma.github.io/Logging_LINKOPING/kartor/A 23864-2023.png", "A 23864-2023")</f>
        <v/>
      </c>
      <c r="V67">
        <f>HYPERLINK("https://klasma.github.io/Logging_LINKOPING/klagomål/A 23864-2023.docx", "A 23864-2023")</f>
        <v/>
      </c>
      <c r="W67">
        <f>HYPERLINK("https://klasma.github.io/Logging_LINKOPING/klagomålsmail/A 23864-2023.docx", "A 23864-2023")</f>
        <v/>
      </c>
      <c r="X67">
        <f>HYPERLINK("https://klasma.github.io/Logging_LINKOPING/tillsyn/A 23864-2023.docx", "A 23864-2023")</f>
        <v/>
      </c>
      <c r="Y67">
        <f>HYPERLINK("https://klasma.github.io/Logging_LINKOPING/tillsynsmail/A 23864-2023.docx", "A 23864-2023")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45205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33573-2023.xlsx", "A 33573-2023")</f>
        <v/>
      </c>
      <c r="T68">
        <f>HYPERLINK("https://klasma.github.io/Logging_LINKOPING/kartor/A 33573-2023.png", "A 33573-2023")</f>
        <v/>
      </c>
      <c r="V68">
        <f>HYPERLINK("https://klasma.github.io/Logging_LINKOPING/klagomål/A 33573-2023.docx", "A 33573-2023")</f>
        <v/>
      </c>
      <c r="W68">
        <f>HYPERLINK("https://klasma.github.io/Logging_LINKOPING/klagomålsmail/A 33573-2023.docx", "A 33573-2023")</f>
        <v/>
      </c>
      <c r="X68">
        <f>HYPERLINK("https://klasma.github.io/Logging_LINKOPING/tillsyn/A 33573-2023.docx", "A 33573-2023")</f>
        <v/>
      </c>
      <c r="Y68">
        <f>HYPERLINK("https://klasma.github.io/Logging_LINKOPING/tillsynsmail/A 33573-2023.docx", "A 33573-2023")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45205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35948-2023.xlsx", "A 35948-2023")</f>
        <v/>
      </c>
      <c r="T69">
        <f>HYPERLINK("https://klasma.github.io/Logging_LINKOPING/kartor/A 35948-2023.png", "A 35948-2023")</f>
        <v/>
      </c>
      <c r="V69">
        <f>HYPERLINK("https://klasma.github.io/Logging_LINKOPING/klagomål/A 35948-2023.docx", "A 35948-2023")</f>
        <v/>
      </c>
      <c r="W69">
        <f>HYPERLINK("https://klasma.github.io/Logging_LINKOPING/klagomålsmail/A 35948-2023.docx", "A 35948-2023")</f>
        <v/>
      </c>
      <c r="X69">
        <f>HYPERLINK("https://klasma.github.io/Logging_LINKOPING/tillsyn/A 35948-2023.docx", "A 35948-2023")</f>
        <v/>
      </c>
      <c r="Y69">
        <f>HYPERLINK("https://klasma.github.io/Logging_LINKOPING/tillsynsmail/A 35948-2023.docx", "A 35948-2023")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45205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38229-2023.xlsx", "A 38229-2023")</f>
        <v/>
      </c>
      <c r="T70">
        <f>HYPERLINK("https://klasma.github.io/Logging_LINKOPING/kartor/A 38229-2023.png", "A 38229-2023")</f>
        <v/>
      </c>
      <c r="V70">
        <f>HYPERLINK("https://klasma.github.io/Logging_LINKOPING/klagomål/A 38229-2023.docx", "A 38229-2023")</f>
        <v/>
      </c>
      <c r="W70">
        <f>HYPERLINK("https://klasma.github.io/Logging_LINKOPING/klagomålsmail/A 38229-2023.docx", "A 38229-2023")</f>
        <v/>
      </c>
      <c r="X70">
        <f>HYPERLINK("https://klasma.github.io/Logging_LINKOPING/tillsyn/A 38229-2023.docx", "A 38229-2023")</f>
        <v/>
      </c>
      <c r="Y70">
        <f>HYPERLINK("https://klasma.github.io/Logging_LINKOPING/tillsynsmail/A 38229-2023.docx", "A 38229-2023")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45205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39872-2023.xlsx", "A 39872-2023")</f>
        <v/>
      </c>
      <c r="T71">
        <f>HYPERLINK("https://klasma.github.io/Logging_LINKOPING/kartor/A 39872-2023.png", "A 39872-2023")</f>
        <v/>
      </c>
      <c r="V71">
        <f>HYPERLINK("https://klasma.github.io/Logging_LINKOPING/klagomål/A 39872-2023.docx", "A 39872-2023")</f>
        <v/>
      </c>
      <c r="W71">
        <f>HYPERLINK("https://klasma.github.io/Logging_LINKOPING/klagomålsmail/A 39872-2023.docx", "A 39872-2023")</f>
        <v/>
      </c>
      <c r="X71">
        <f>HYPERLINK("https://klasma.github.io/Logging_LINKOPING/tillsyn/A 39872-2023.docx", "A 39872-2023")</f>
        <v/>
      </c>
      <c r="Y71">
        <f>HYPERLINK("https://klasma.github.io/Logging_LINKOPING/tillsynsmail/A 39872-2023.docx", "A 39872-2023")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45205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45205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45205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45205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45205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45205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45205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45205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45205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45205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45205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45205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45205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45205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45205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45205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45205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45205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45205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45205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45205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45205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45205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45205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45205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45205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45205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45205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45205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45205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45205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45205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45205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45205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45205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45205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45205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45205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45205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45205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45205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45205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45205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45205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45205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45205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45205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45205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45205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45205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45205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45205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45205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45205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45205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45205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45205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45205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45205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45205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45205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45205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45205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45205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45205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45205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45205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45205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45205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45205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45205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45205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45205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45205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45205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45205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45205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45205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45205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45205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45205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45205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45205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45205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45205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45205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45205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45205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45205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45205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45205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45205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45205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45205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45205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45205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45205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45205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45205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45205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45205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45205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45205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45205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45205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45205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45205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45205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45205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45205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45205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45205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45205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45205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45205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45205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45205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45205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45205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45205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45205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45205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45205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45205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45205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45205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45205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45205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45205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45205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45205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45205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45205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45205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45205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45205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45205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45205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45205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45205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45205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45205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45205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45205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45205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45205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45205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45205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45205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45205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45205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45205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45205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45205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45205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45205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45205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45205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45205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45205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45205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45205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45205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45205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45205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45205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45205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45205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45205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45205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45205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45205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45205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45205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45205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45205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45205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45205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45205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45205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45205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45205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45205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45205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45205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45205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45205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45205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45205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45205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45205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45205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45205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45205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45205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45205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45205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45205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45205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45205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45205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45205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45205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45205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45205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45205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45205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45205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45205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45205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45205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45205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45205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45205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45205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45205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45205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45205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45205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45205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45205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45205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45205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45205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45205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45205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45205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45205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45205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45205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45205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45205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45205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45205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45205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45205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45205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45205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45205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45205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45205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45205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45205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45205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45205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45205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45205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45205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45205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45205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45205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45205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45205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45205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45205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45205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45205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45205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45205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45205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45205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45205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45205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45205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45205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45205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45205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45205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45205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45205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45205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45205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45205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45205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45205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45205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45205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45205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45205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45205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45205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45205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45205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45205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45205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45205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45205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45205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45205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45205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45205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45205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45205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45205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45205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45205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45205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45205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45205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45205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45205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45205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45205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45205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45205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45205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45205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45205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45205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45205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45205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45205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45205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45205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45205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45205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45205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45205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45205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45205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45205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45205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45205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45205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45205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45205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45205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45205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45205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45205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45205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45205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45205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45205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45205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45205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45205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45205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45205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45205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45205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45205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45205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45205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45205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45205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45205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45205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45205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45205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45205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45205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45205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45205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45205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45205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45205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45205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45205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45205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45205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45205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45205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45205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45205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45205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45205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45205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45205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45205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45205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45205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45205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45205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45205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45205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45205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45205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45205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45205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45205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45205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45205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45205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45205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45205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45205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45205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45205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45205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45205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45205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45205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45205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45205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45205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45205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45205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45205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45205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45205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45205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45205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45205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45205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45205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45205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45205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45205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45205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45205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45205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45205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45205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45205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45205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45205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45205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45205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45205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45205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45205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45205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45205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45205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45205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45205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45205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45205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45205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45205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45205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45205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45205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45205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45205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45205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45205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45205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45205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45205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45205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45205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45205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45205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45205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45205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45205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45205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45205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45205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45205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45205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45205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45205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45205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45205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45205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45205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45205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45205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45205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45205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45205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45205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45205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45205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45205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45205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45205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45205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45205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45205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45205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45205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45205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45205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45205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45205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45205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45205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45205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45205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45205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45205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45205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45205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45205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45205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45205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45205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45205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45205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45205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45205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45205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45205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45205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45205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45205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45205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45205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45205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45205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45205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45205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45205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45205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45205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45205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45205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45205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45205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45205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45205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45205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45205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45205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45205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45205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45205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45205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45205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45205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45205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45205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45205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45205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45205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45205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45205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45205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45205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45205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45205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45205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45205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45205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45205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45205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45205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45205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45205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45205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45205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45205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45205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45205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45205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45205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45205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45205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45205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45205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45205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45205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45205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45205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45205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45205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45205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45205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45205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45205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45205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45205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45205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45205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45205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45205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45205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45205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45205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45205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45205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45205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45205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45205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45205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45205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45205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45205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45205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45205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45205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45205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45205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45205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45205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45205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45205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45205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45205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45205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45205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45205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45205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45205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45205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45205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45205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45205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45205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45205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45205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45205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45205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45205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45205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45205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45205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45205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45205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45205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45205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45205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45205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45205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45205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45205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45205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45205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45205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45205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45205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45205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45205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45205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45205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45205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45205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45205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45205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45205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45205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45205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45205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45205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45205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45205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45205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45205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45205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45205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45205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45205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45205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45205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45205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45205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45205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45205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45205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45205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45205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45205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45205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45205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45205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45205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45205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45205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45205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45205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45205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45205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45205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45205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45205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45205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45205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45205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45205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45205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45205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45205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45205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45205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45205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45205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45205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45205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45205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45205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45205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45205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45205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45205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45205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45205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45205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45205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45205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45205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45205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45205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45205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45205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45205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45205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45205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45205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45205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45205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45205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45205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45205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45205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45205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45205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45205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40148-2023</t>
        </is>
      </c>
      <c r="B783" s="1" t="n">
        <v>45169</v>
      </c>
      <c r="C783" s="1" t="n">
        <v>45205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43703-2023</t>
        </is>
      </c>
      <c r="B784" s="1" t="n">
        <v>45187</v>
      </c>
      <c r="C784" s="1" t="n">
        <v>45205</v>
      </c>
      <c r="D784" t="inlineStr">
        <is>
          <t>ÖSTERGÖTLANDS LÄN</t>
        </is>
      </c>
      <c r="E784" t="inlineStr">
        <is>
          <t>LINKÖPING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43934-2023</t>
        </is>
      </c>
      <c r="B785" s="1" t="n">
        <v>45187</v>
      </c>
      <c r="C785" s="1" t="n">
        <v>45205</v>
      </c>
      <c r="D785" t="inlineStr">
        <is>
          <t>ÖSTERGÖTLANDS LÄN</t>
        </is>
      </c>
      <c r="E785" t="inlineStr">
        <is>
          <t>LINKÖPING</t>
        </is>
      </c>
      <c r="F785" t="inlineStr">
        <is>
          <t>Övriga Aktiebolag</t>
        </is>
      </c>
      <c r="G785" t="n">
        <v>3.8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45826-2023</t>
        </is>
      </c>
      <c r="B786" s="1" t="n">
        <v>45195</v>
      </c>
      <c r="C786" s="1" t="n">
        <v>45205</v>
      </c>
      <c r="D786" t="inlineStr">
        <is>
          <t>ÖSTERGÖTLANDS LÄN</t>
        </is>
      </c>
      <c r="E786" t="inlineStr">
        <is>
          <t>LINKÖPING</t>
        </is>
      </c>
      <c r="F786" t="inlineStr">
        <is>
          <t>Övriga Aktiebolag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46222-2023</t>
        </is>
      </c>
      <c r="B787" s="1" t="n">
        <v>45196</v>
      </c>
      <c r="C787" s="1" t="n">
        <v>45205</v>
      </c>
      <c r="D787" t="inlineStr">
        <is>
          <t>ÖSTERGÖTLANDS LÄN</t>
        </is>
      </c>
      <c r="E787" t="inlineStr">
        <is>
          <t>LINKÖPING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46239-2023</t>
        </is>
      </c>
      <c r="B788" s="1" t="n">
        <v>45196</v>
      </c>
      <c r="C788" s="1" t="n">
        <v>45205</v>
      </c>
      <c r="D788" t="inlineStr">
        <is>
          <t>ÖSTERGÖTLANDS LÄN</t>
        </is>
      </c>
      <c r="E788" t="inlineStr">
        <is>
          <t>LINKÖPING</t>
        </is>
      </c>
      <c r="F788" t="inlineStr">
        <is>
          <t>Övriga Aktiebolag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>
      <c r="A789" t="inlineStr">
        <is>
          <t>A 47556-2023</t>
        </is>
      </c>
      <c r="B789" s="1" t="n">
        <v>45203</v>
      </c>
      <c r="C789" s="1" t="n">
        <v>45205</v>
      </c>
      <c r="D789" t="inlineStr">
        <is>
          <t>ÖSTERGÖTLANDS LÄN</t>
        </is>
      </c>
      <c r="E789" t="inlineStr">
        <is>
          <t>LINKÖPING</t>
        </is>
      </c>
      <c r="G789" t="n">
        <v>2.9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2023-10-06T15:48:52Z</dcterms:created>
  <dcterms:modified xmlns:dcterms="http://purl.org/dc/terms/" xmlns:xsi="http://www.w3.org/2001/XMLSchema-instance" xsi:type="dcterms:W3CDTF">2023-10-06T15:48:53Z</dcterms:modified>
</cp:coreProperties>
</file>