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45178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  <c r="T2">
        <f>HYPERLINK("https://klasma.github.io/Logging_LJUSDAL/kartor/A 29141-2021.png")</f>
        <v/>
      </c>
      <c r="U2">
        <f>HYPERLINK("https://klasma.github.io/Logging_LJUSDAL/knärot/A 29141-2021.png")</f>
        <v/>
      </c>
      <c r="V2">
        <f>HYPERLINK("https://klasma.github.io/Logging_LJUSDAL/klagomål/A 29141-2021.docx")</f>
        <v/>
      </c>
      <c r="W2">
        <f>HYPERLINK("https://klasma.github.io/Logging_LJUSDAL/klagomålsmail/A 29141-2021.docx")</f>
        <v/>
      </c>
      <c r="X2">
        <f>HYPERLINK("https://klasma.github.io/Logging_LJUSDAL/tillsyn/A 29141-2021.docx")</f>
        <v/>
      </c>
      <c r="Y2">
        <f>HYPERLINK("https://klasma.github.io/Logging_LJUSDAL/tillsynsmail/A 29141-2021.docx")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45178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  <c r="T3">
        <f>HYPERLINK("https://klasma.github.io/Logging_LJUSDAL/kartor/A 17261-2020.png")</f>
        <v/>
      </c>
      <c r="U3">
        <f>HYPERLINK("https://klasma.github.io/Logging_LJUSDAL/knärot/A 17261-2020.png")</f>
        <v/>
      </c>
      <c r="V3">
        <f>HYPERLINK("https://klasma.github.io/Logging_LJUSDAL/klagomål/A 17261-2020.docx")</f>
        <v/>
      </c>
      <c r="W3">
        <f>HYPERLINK("https://klasma.github.io/Logging_LJUSDAL/klagomålsmail/A 17261-2020.docx")</f>
        <v/>
      </c>
      <c r="X3">
        <f>HYPERLINK("https://klasma.github.io/Logging_LJUSDAL/tillsyn/A 17261-2020.docx")</f>
        <v/>
      </c>
      <c r="Y3">
        <f>HYPERLINK("https://klasma.github.io/Logging_LJUSDAL/tillsynsmail/A 17261-2020.docx")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45178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  <c r="T4">
        <f>HYPERLINK("https://klasma.github.io/Logging_LJUSDAL/kartor/A 48020-2021.png")</f>
        <v/>
      </c>
      <c r="U4">
        <f>HYPERLINK("https://klasma.github.io/Logging_LJUSDAL/knärot/A 48020-2021.png")</f>
        <v/>
      </c>
      <c r="V4">
        <f>HYPERLINK("https://klasma.github.io/Logging_LJUSDAL/klagomål/A 48020-2021.docx")</f>
        <v/>
      </c>
      <c r="W4">
        <f>HYPERLINK("https://klasma.github.io/Logging_LJUSDAL/klagomålsmail/A 48020-2021.docx")</f>
        <v/>
      </c>
      <c r="X4">
        <f>HYPERLINK("https://klasma.github.io/Logging_LJUSDAL/tillsyn/A 48020-2021.docx")</f>
        <v/>
      </c>
      <c r="Y4">
        <f>HYPERLINK("https://klasma.github.io/Logging_LJUSDAL/tillsynsmail/A 48020-2021.docx")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45178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  <c r="T5">
        <f>HYPERLINK("https://klasma.github.io/Logging_LJUSDAL/kartor/A 42756-2018.png")</f>
        <v/>
      </c>
      <c r="V5">
        <f>HYPERLINK("https://klasma.github.io/Logging_LJUSDAL/klagomål/A 42756-2018.docx")</f>
        <v/>
      </c>
      <c r="W5">
        <f>HYPERLINK("https://klasma.github.io/Logging_LJUSDAL/klagomålsmail/A 42756-2018.docx")</f>
        <v/>
      </c>
      <c r="X5">
        <f>HYPERLINK("https://klasma.github.io/Logging_LJUSDAL/tillsyn/A 42756-2018.docx")</f>
        <v/>
      </c>
      <c r="Y5">
        <f>HYPERLINK("https://klasma.github.io/Logging_LJUSDAL/tillsynsmail/A 42756-2018.docx")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45178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  <c r="T6">
        <f>HYPERLINK("https://klasma.github.io/Logging_LJUSDAL/kartor/A 64616-2019.png")</f>
        <v/>
      </c>
      <c r="V6">
        <f>HYPERLINK("https://klasma.github.io/Logging_LJUSDAL/klagomål/A 64616-2019.docx")</f>
        <v/>
      </c>
      <c r="W6">
        <f>HYPERLINK("https://klasma.github.io/Logging_LJUSDAL/klagomålsmail/A 64616-2019.docx")</f>
        <v/>
      </c>
      <c r="X6">
        <f>HYPERLINK("https://klasma.github.io/Logging_LJUSDAL/tillsyn/A 64616-2019.docx")</f>
        <v/>
      </c>
      <c r="Y6">
        <f>HYPERLINK("https://klasma.github.io/Logging_LJUSDAL/tillsynsmail/A 64616-2019.docx")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45178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  <c r="T7">
        <f>HYPERLINK("https://klasma.github.io/Logging_LJUSDAL/kartor/A 7565-2020.png")</f>
        <v/>
      </c>
      <c r="V7">
        <f>HYPERLINK("https://klasma.github.io/Logging_LJUSDAL/klagomål/A 7565-2020.docx")</f>
        <v/>
      </c>
      <c r="W7">
        <f>HYPERLINK("https://klasma.github.io/Logging_LJUSDAL/klagomålsmail/A 7565-2020.docx")</f>
        <v/>
      </c>
      <c r="X7">
        <f>HYPERLINK("https://klasma.github.io/Logging_LJUSDAL/tillsyn/A 7565-2020.docx")</f>
        <v/>
      </c>
      <c r="Y7">
        <f>HYPERLINK("https://klasma.github.io/Logging_LJUSDAL/tillsynsmail/A 7565-2020.docx")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45178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  <c r="T8">
        <f>HYPERLINK("https://klasma.github.io/Logging_LJUSDAL/kartor/A 23984-2022.png")</f>
        <v/>
      </c>
      <c r="U8">
        <f>HYPERLINK("https://klasma.github.io/Logging_LJUSDAL/knärot/A 23984-2022.png")</f>
        <v/>
      </c>
      <c r="V8">
        <f>HYPERLINK("https://klasma.github.io/Logging_LJUSDAL/klagomål/A 23984-2022.docx")</f>
        <v/>
      </c>
      <c r="W8">
        <f>HYPERLINK("https://klasma.github.io/Logging_LJUSDAL/klagomålsmail/A 23984-2022.docx")</f>
        <v/>
      </c>
      <c r="X8">
        <f>HYPERLINK("https://klasma.github.io/Logging_LJUSDAL/tillsyn/A 23984-2022.docx")</f>
        <v/>
      </c>
      <c r="Y8">
        <f>HYPERLINK("https://klasma.github.io/Logging_LJUSDAL/tillsynsmail/A 23984-2022.docx")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45178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  <c r="T9">
        <f>HYPERLINK("https://klasma.github.io/Logging_LJUSDAL/kartor/A 27800-2022.png")</f>
        <v/>
      </c>
      <c r="V9">
        <f>HYPERLINK("https://klasma.github.io/Logging_LJUSDAL/klagomål/A 27800-2022.docx")</f>
        <v/>
      </c>
      <c r="W9">
        <f>HYPERLINK("https://klasma.github.io/Logging_LJUSDAL/klagomålsmail/A 27800-2022.docx")</f>
        <v/>
      </c>
      <c r="X9">
        <f>HYPERLINK("https://klasma.github.io/Logging_LJUSDAL/tillsyn/A 27800-2022.docx")</f>
        <v/>
      </c>
      <c r="Y9">
        <f>HYPERLINK("https://klasma.github.io/Logging_LJUSDAL/tillsynsmail/A 27800-2022.docx")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45178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  <c r="T10">
        <f>HYPERLINK("https://klasma.github.io/Logging_LJUSDAL/kartor/A 69572-2020.png")</f>
        <v/>
      </c>
      <c r="U10">
        <f>HYPERLINK("https://klasma.github.io/Logging_LJUSDAL/knärot/A 69572-2020.png")</f>
        <v/>
      </c>
      <c r="V10">
        <f>HYPERLINK("https://klasma.github.io/Logging_LJUSDAL/klagomål/A 69572-2020.docx")</f>
        <v/>
      </c>
      <c r="W10">
        <f>HYPERLINK("https://klasma.github.io/Logging_LJUSDAL/klagomålsmail/A 69572-2020.docx")</f>
        <v/>
      </c>
      <c r="X10">
        <f>HYPERLINK("https://klasma.github.io/Logging_LJUSDAL/tillsyn/A 69572-2020.docx")</f>
        <v/>
      </c>
      <c r="Y10">
        <f>HYPERLINK("https://klasma.github.io/Logging_LJUSDAL/tillsynsmail/A 69572-2020.docx")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45178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  <c r="T11">
        <f>HYPERLINK("https://klasma.github.io/Logging_LJUSDAL/kartor/A 27315-2023.png")</f>
        <v/>
      </c>
      <c r="V11">
        <f>HYPERLINK("https://klasma.github.io/Logging_LJUSDAL/klagomål/A 27315-2023.docx")</f>
        <v/>
      </c>
      <c r="W11">
        <f>HYPERLINK("https://klasma.github.io/Logging_LJUSDAL/klagomålsmail/A 27315-2023.docx")</f>
        <v/>
      </c>
      <c r="X11">
        <f>HYPERLINK("https://klasma.github.io/Logging_LJUSDAL/tillsyn/A 27315-2023.docx")</f>
        <v/>
      </c>
      <c r="Y11">
        <f>HYPERLINK("https://klasma.github.io/Logging_LJUSDAL/tillsynsmail/A 27315-2023.docx")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45178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40223-2018.xlsx")</f>
        <v/>
      </c>
      <c r="T12">
        <f>HYPERLINK("https://klasma.github.io/Logging_LJUSDAL/kartor/A 40223-2018.png")</f>
        <v/>
      </c>
      <c r="V12">
        <f>HYPERLINK("https://klasma.github.io/Logging_LJUSDAL/klagomål/A 40223-2018.docx")</f>
        <v/>
      </c>
      <c r="W12">
        <f>HYPERLINK("https://klasma.github.io/Logging_LJUSDAL/klagomålsmail/A 40223-2018.docx")</f>
        <v/>
      </c>
      <c r="X12">
        <f>HYPERLINK("https://klasma.github.io/Logging_LJUSDAL/tillsyn/A 40223-2018.docx")</f>
        <v/>
      </c>
      <c r="Y12">
        <f>HYPERLINK("https://klasma.github.io/Logging_LJUSDAL/tillsynsmail/A 40223-2018.docx")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45178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51557-2022.xlsx")</f>
        <v/>
      </c>
      <c r="T13">
        <f>HYPERLINK("https://klasma.github.io/Logging_LJUSDAL/kartor/A 51557-2022.png")</f>
        <v/>
      </c>
      <c r="V13">
        <f>HYPERLINK("https://klasma.github.io/Logging_LJUSDAL/klagomål/A 51557-2022.docx")</f>
        <v/>
      </c>
      <c r="W13">
        <f>HYPERLINK("https://klasma.github.io/Logging_LJUSDAL/klagomålsmail/A 51557-2022.docx")</f>
        <v/>
      </c>
      <c r="X13">
        <f>HYPERLINK("https://klasma.github.io/Logging_LJUSDAL/tillsyn/A 51557-2022.docx")</f>
        <v/>
      </c>
      <c r="Y13">
        <f>HYPERLINK("https://klasma.github.io/Logging_LJUSDAL/tillsynsmail/A 51557-2022.docx")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45178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18631-2022.xlsx")</f>
        <v/>
      </c>
      <c r="T14">
        <f>HYPERLINK("https://klasma.github.io/Logging_LJUSDAL/kartor/A 18631-2022.png")</f>
        <v/>
      </c>
      <c r="U14">
        <f>HYPERLINK("https://klasma.github.io/Logging_LJUSDAL/knärot/A 18631-2022.png")</f>
        <v/>
      </c>
      <c r="V14">
        <f>HYPERLINK("https://klasma.github.io/Logging_LJUSDAL/klagomål/A 18631-2022.docx")</f>
        <v/>
      </c>
      <c r="W14">
        <f>HYPERLINK("https://klasma.github.io/Logging_LJUSDAL/klagomålsmail/A 18631-2022.docx")</f>
        <v/>
      </c>
      <c r="X14">
        <f>HYPERLINK("https://klasma.github.io/Logging_LJUSDAL/tillsyn/A 18631-2022.docx")</f>
        <v/>
      </c>
      <c r="Y14">
        <f>HYPERLINK("https://klasma.github.io/Logging_LJUSDAL/tillsynsmail/A 18631-2022.docx")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45178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18705-2022.xlsx")</f>
        <v/>
      </c>
      <c r="T15">
        <f>HYPERLINK("https://klasma.github.io/Logging_LJUSDAL/kartor/A 18705-2022.png")</f>
        <v/>
      </c>
      <c r="U15">
        <f>HYPERLINK("https://klasma.github.io/Logging_LJUSDAL/knärot/A 18705-2022.png")</f>
        <v/>
      </c>
      <c r="V15">
        <f>HYPERLINK("https://klasma.github.io/Logging_LJUSDAL/klagomål/A 18705-2022.docx")</f>
        <v/>
      </c>
      <c r="W15">
        <f>HYPERLINK("https://klasma.github.io/Logging_LJUSDAL/klagomålsmail/A 18705-2022.docx")</f>
        <v/>
      </c>
      <c r="X15">
        <f>HYPERLINK("https://klasma.github.io/Logging_LJUSDAL/tillsyn/A 18705-2022.docx")</f>
        <v/>
      </c>
      <c r="Y15">
        <f>HYPERLINK("https://klasma.github.io/Logging_LJUSDAL/tillsynsmail/A 18705-2022.docx")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45178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20628-2022.xlsx")</f>
        <v/>
      </c>
      <c r="T16">
        <f>HYPERLINK("https://klasma.github.io/Logging_LJUSDAL/kartor/A 20628-2022.png")</f>
        <v/>
      </c>
      <c r="V16">
        <f>HYPERLINK("https://klasma.github.io/Logging_LJUSDAL/klagomål/A 20628-2022.docx")</f>
        <v/>
      </c>
      <c r="W16">
        <f>HYPERLINK("https://klasma.github.io/Logging_LJUSDAL/klagomålsmail/A 20628-2022.docx")</f>
        <v/>
      </c>
      <c r="X16">
        <f>HYPERLINK("https://klasma.github.io/Logging_LJUSDAL/tillsyn/A 20628-2022.docx")</f>
        <v/>
      </c>
      <c r="Y16">
        <f>HYPERLINK("https://klasma.github.io/Logging_LJUSDAL/tillsynsmail/A 20628-2022.docx")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45178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44518-2019.xlsx")</f>
        <v/>
      </c>
      <c r="T17">
        <f>HYPERLINK("https://klasma.github.io/Logging_LJUSDAL/kartor/A 44518-2019.png")</f>
        <v/>
      </c>
      <c r="V17">
        <f>HYPERLINK("https://klasma.github.io/Logging_LJUSDAL/klagomål/A 44518-2019.docx")</f>
        <v/>
      </c>
      <c r="W17">
        <f>HYPERLINK("https://klasma.github.io/Logging_LJUSDAL/klagomålsmail/A 44518-2019.docx")</f>
        <v/>
      </c>
      <c r="X17">
        <f>HYPERLINK("https://klasma.github.io/Logging_LJUSDAL/tillsyn/A 44518-2019.docx")</f>
        <v/>
      </c>
      <c r="Y17">
        <f>HYPERLINK("https://klasma.github.io/Logging_LJUSDAL/tillsynsmail/A 44518-2019.docx")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45178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69018-2021.xlsx")</f>
        <v/>
      </c>
      <c r="T18">
        <f>HYPERLINK("https://klasma.github.io/Logging_LJUSDAL/kartor/A 69018-2021.png")</f>
        <v/>
      </c>
      <c r="U18">
        <f>HYPERLINK("https://klasma.github.io/Logging_LJUSDAL/knärot/A 69018-2021.png")</f>
        <v/>
      </c>
      <c r="V18">
        <f>HYPERLINK("https://klasma.github.io/Logging_LJUSDAL/klagomål/A 69018-2021.docx")</f>
        <v/>
      </c>
      <c r="W18">
        <f>HYPERLINK("https://klasma.github.io/Logging_LJUSDAL/klagomålsmail/A 69018-2021.docx")</f>
        <v/>
      </c>
      <c r="X18">
        <f>HYPERLINK("https://klasma.github.io/Logging_LJUSDAL/tillsyn/A 69018-2021.docx")</f>
        <v/>
      </c>
      <c r="Y18">
        <f>HYPERLINK("https://klasma.github.io/Logging_LJUSDAL/tillsynsmail/A 69018-2021.docx")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45178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29834-2022.xlsx")</f>
        <v/>
      </c>
      <c r="T19">
        <f>HYPERLINK("https://klasma.github.io/Logging_LJUSDAL/kartor/A 29834-2022.png")</f>
        <v/>
      </c>
      <c r="U19">
        <f>HYPERLINK("https://klasma.github.io/Logging_LJUSDAL/knärot/A 29834-2022.png")</f>
        <v/>
      </c>
      <c r="V19">
        <f>HYPERLINK("https://klasma.github.io/Logging_LJUSDAL/klagomål/A 29834-2022.docx")</f>
        <v/>
      </c>
      <c r="W19">
        <f>HYPERLINK("https://klasma.github.io/Logging_LJUSDAL/klagomålsmail/A 29834-2022.docx")</f>
        <v/>
      </c>
      <c r="X19">
        <f>HYPERLINK("https://klasma.github.io/Logging_LJUSDAL/tillsyn/A 29834-2022.docx")</f>
        <v/>
      </c>
      <c r="Y19">
        <f>HYPERLINK("https://klasma.github.io/Logging_LJUSDAL/tillsynsmail/A 29834-2022.docx")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45178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31463-2022.xlsx")</f>
        <v/>
      </c>
      <c r="T20">
        <f>HYPERLINK("https://klasma.github.io/Logging_LJUSDAL/kartor/A 31463-2022.png")</f>
        <v/>
      </c>
      <c r="U20">
        <f>HYPERLINK("https://klasma.github.io/Logging_LJUSDAL/knärot/A 31463-2022.png")</f>
        <v/>
      </c>
      <c r="V20">
        <f>HYPERLINK("https://klasma.github.io/Logging_LJUSDAL/klagomål/A 31463-2022.docx")</f>
        <v/>
      </c>
      <c r="W20">
        <f>HYPERLINK("https://klasma.github.io/Logging_LJUSDAL/klagomålsmail/A 31463-2022.docx")</f>
        <v/>
      </c>
      <c r="X20">
        <f>HYPERLINK("https://klasma.github.io/Logging_LJUSDAL/tillsyn/A 31463-2022.docx")</f>
        <v/>
      </c>
      <c r="Y20">
        <f>HYPERLINK("https://klasma.github.io/Logging_LJUSDAL/tillsynsmail/A 31463-2022.docx")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45178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31524-2022.xlsx")</f>
        <v/>
      </c>
      <c r="T21">
        <f>HYPERLINK("https://klasma.github.io/Logging_LJUSDAL/kartor/A 31524-2022.png")</f>
        <v/>
      </c>
      <c r="V21">
        <f>HYPERLINK("https://klasma.github.io/Logging_LJUSDAL/klagomål/A 31524-2022.docx")</f>
        <v/>
      </c>
      <c r="W21">
        <f>HYPERLINK("https://klasma.github.io/Logging_LJUSDAL/klagomålsmail/A 31524-2022.docx")</f>
        <v/>
      </c>
      <c r="X21">
        <f>HYPERLINK("https://klasma.github.io/Logging_LJUSDAL/tillsyn/A 31524-2022.docx")</f>
        <v/>
      </c>
      <c r="Y21">
        <f>HYPERLINK("https://klasma.github.io/Logging_LJUSDAL/tillsynsmail/A 31524-2022.docx")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45178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58628-2022.xlsx")</f>
        <v/>
      </c>
      <c r="T22">
        <f>HYPERLINK("https://klasma.github.io/Logging_LJUSDAL/kartor/A 58628-2022.png")</f>
        <v/>
      </c>
      <c r="U22">
        <f>HYPERLINK("https://klasma.github.io/Logging_LJUSDAL/knärot/A 58628-2022.png")</f>
        <v/>
      </c>
      <c r="V22">
        <f>HYPERLINK("https://klasma.github.io/Logging_LJUSDAL/klagomål/A 58628-2022.docx")</f>
        <v/>
      </c>
      <c r="W22">
        <f>HYPERLINK("https://klasma.github.io/Logging_LJUSDAL/klagomålsmail/A 58628-2022.docx")</f>
        <v/>
      </c>
      <c r="X22">
        <f>HYPERLINK("https://klasma.github.io/Logging_LJUSDAL/tillsyn/A 58628-2022.docx")</f>
        <v/>
      </c>
      <c r="Y22">
        <f>HYPERLINK("https://klasma.github.io/Logging_LJUSDAL/tillsynsmail/A 58628-2022.docx")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45178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25585-2023.xlsx")</f>
        <v/>
      </c>
      <c r="T23">
        <f>HYPERLINK("https://klasma.github.io/Logging_LJUSDAL/kartor/A 25585-2023.png")</f>
        <v/>
      </c>
      <c r="U23">
        <f>HYPERLINK("https://klasma.github.io/Logging_LJUSDAL/knärot/A 25585-2023.png")</f>
        <v/>
      </c>
      <c r="V23">
        <f>HYPERLINK("https://klasma.github.io/Logging_LJUSDAL/klagomål/A 25585-2023.docx")</f>
        <v/>
      </c>
      <c r="W23">
        <f>HYPERLINK("https://klasma.github.io/Logging_LJUSDAL/klagomålsmail/A 25585-2023.docx")</f>
        <v/>
      </c>
      <c r="X23">
        <f>HYPERLINK("https://klasma.github.io/Logging_LJUSDAL/tillsyn/A 25585-2023.docx")</f>
        <v/>
      </c>
      <c r="Y23">
        <f>HYPERLINK("https://klasma.github.io/Logging_LJUSDAL/tillsynsmail/A 25585-2023.docx")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45178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25953-2023.xlsx")</f>
        <v/>
      </c>
      <c r="T24">
        <f>HYPERLINK("https://klasma.github.io/Logging_LJUSDAL/kartor/A 25953-2023.png")</f>
        <v/>
      </c>
      <c r="U24">
        <f>HYPERLINK("https://klasma.github.io/Logging_LJUSDAL/knärot/A 25953-2023.png")</f>
        <v/>
      </c>
      <c r="V24">
        <f>HYPERLINK("https://klasma.github.io/Logging_LJUSDAL/klagomål/A 25953-2023.docx")</f>
        <v/>
      </c>
      <c r="W24">
        <f>HYPERLINK("https://klasma.github.io/Logging_LJUSDAL/klagomålsmail/A 25953-2023.docx")</f>
        <v/>
      </c>
      <c r="X24">
        <f>HYPERLINK("https://klasma.github.io/Logging_LJUSDAL/tillsyn/A 25953-2023.docx")</f>
        <v/>
      </c>
      <c r="Y24">
        <f>HYPERLINK("https://klasma.github.io/Logging_LJUSDAL/tillsynsmail/A 25953-2023.docx")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45178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46239-2018.xlsx")</f>
        <v/>
      </c>
      <c r="T25">
        <f>HYPERLINK("https://klasma.github.io/Logging_LJUSDAL/kartor/A 46239-2018.png")</f>
        <v/>
      </c>
      <c r="V25">
        <f>HYPERLINK("https://klasma.github.io/Logging_LJUSDAL/klagomål/A 46239-2018.docx")</f>
        <v/>
      </c>
      <c r="W25">
        <f>HYPERLINK("https://klasma.github.io/Logging_LJUSDAL/klagomålsmail/A 46239-2018.docx")</f>
        <v/>
      </c>
      <c r="X25">
        <f>HYPERLINK("https://klasma.github.io/Logging_LJUSDAL/tillsyn/A 46239-2018.docx")</f>
        <v/>
      </c>
      <c r="Y25">
        <f>HYPERLINK("https://klasma.github.io/Logging_LJUSDAL/tillsynsmail/A 46239-2018.docx")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45178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67528-2018.xlsx")</f>
        <v/>
      </c>
      <c r="T26">
        <f>HYPERLINK("https://klasma.github.io/Logging_LJUSDAL/kartor/A 67528-2018.png")</f>
        <v/>
      </c>
      <c r="V26">
        <f>HYPERLINK("https://klasma.github.io/Logging_LJUSDAL/klagomål/A 67528-2018.docx")</f>
        <v/>
      </c>
      <c r="W26">
        <f>HYPERLINK("https://klasma.github.io/Logging_LJUSDAL/klagomålsmail/A 67528-2018.docx")</f>
        <v/>
      </c>
      <c r="X26">
        <f>HYPERLINK("https://klasma.github.io/Logging_LJUSDAL/tillsyn/A 67528-2018.docx")</f>
        <v/>
      </c>
      <c r="Y26">
        <f>HYPERLINK("https://klasma.github.io/Logging_LJUSDAL/tillsynsmail/A 67528-2018.docx")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45178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7569-2020.xlsx")</f>
        <v/>
      </c>
      <c r="T27">
        <f>HYPERLINK("https://klasma.github.io/Logging_LJUSDAL/kartor/A 7569-2020.png")</f>
        <v/>
      </c>
      <c r="V27">
        <f>HYPERLINK("https://klasma.github.io/Logging_LJUSDAL/klagomål/A 7569-2020.docx")</f>
        <v/>
      </c>
      <c r="W27">
        <f>HYPERLINK("https://klasma.github.io/Logging_LJUSDAL/klagomålsmail/A 7569-2020.docx")</f>
        <v/>
      </c>
      <c r="X27">
        <f>HYPERLINK("https://klasma.github.io/Logging_LJUSDAL/tillsyn/A 7569-2020.docx")</f>
        <v/>
      </c>
      <c r="Y27">
        <f>HYPERLINK("https://klasma.github.io/Logging_LJUSDAL/tillsynsmail/A 7569-2020.docx")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45178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48181-2021.xlsx")</f>
        <v/>
      </c>
      <c r="T28">
        <f>HYPERLINK("https://klasma.github.io/Logging_LJUSDAL/kartor/A 48181-2021.png")</f>
        <v/>
      </c>
      <c r="V28">
        <f>HYPERLINK("https://klasma.github.io/Logging_LJUSDAL/klagomål/A 48181-2021.docx")</f>
        <v/>
      </c>
      <c r="W28">
        <f>HYPERLINK("https://klasma.github.io/Logging_LJUSDAL/klagomålsmail/A 48181-2021.docx")</f>
        <v/>
      </c>
      <c r="X28">
        <f>HYPERLINK("https://klasma.github.io/Logging_LJUSDAL/tillsyn/A 48181-2021.docx")</f>
        <v/>
      </c>
      <c r="Y28">
        <f>HYPERLINK("https://klasma.github.io/Logging_LJUSDAL/tillsynsmail/A 48181-2021.docx")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45178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18543-2022.xlsx")</f>
        <v/>
      </c>
      <c r="T29">
        <f>HYPERLINK("https://klasma.github.io/Logging_LJUSDAL/kartor/A 18543-2022.png")</f>
        <v/>
      </c>
      <c r="U29">
        <f>HYPERLINK("https://klasma.github.io/Logging_LJUSDAL/knärot/A 18543-2022.png")</f>
        <v/>
      </c>
      <c r="V29">
        <f>HYPERLINK("https://klasma.github.io/Logging_LJUSDAL/klagomål/A 18543-2022.docx")</f>
        <v/>
      </c>
      <c r="W29">
        <f>HYPERLINK("https://klasma.github.io/Logging_LJUSDAL/klagomålsmail/A 18543-2022.docx")</f>
        <v/>
      </c>
      <c r="X29">
        <f>HYPERLINK("https://klasma.github.io/Logging_LJUSDAL/tillsyn/A 18543-2022.docx")</f>
        <v/>
      </c>
      <c r="Y29">
        <f>HYPERLINK("https://klasma.github.io/Logging_LJUSDAL/tillsynsmail/A 18543-2022.docx")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45178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22978-2023.xlsx")</f>
        <v/>
      </c>
      <c r="T30">
        <f>HYPERLINK("https://klasma.github.io/Logging_LJUSDAL/kartor/A 22978-2023.png")</f>
        <v/>
      </c>
      <c r="U30">
        <f>HYPERLINK("https://klasma.github.io/Logging_LJUSDAL/knärot/A 22978-2023.png")</f>
        <v/>
      </c>
      <c r="V30">
        <f>HYPERLINK("https://klasma.github.io/Logging_LJUSDAL/klagomål/A 22978-2023.docx")</f>
        <v/>
      </c>
      <c r="W30">
        <f>HYPERLINK("https://klasma.github.io/Logging_LJUSDAL/klagomålsmail/A 22978-2023.docx")</f>
        <v/>
      </c>
      <c r="X30">
        <f>HYPERLINK("https://klasma.github.io/Logging_LJUSDAL/tillsyn/A 22978-2023.docx")</f>
        <v/>
      </c>
      <c r="Y30">
        <f>HYPERLINK("https://klasma.github.io/Logging_LJUSDAL/tillsynsmail/A 22978-2023.docx")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45178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26675-2023.xlsx")</f>
        <v/>
      </c>
      <c r="T31">
        <f>HYPERLINK("https://klasma.github.io/Logging_LJUSDAL/kartor/A 26675-2023.png")</f>
        <v/>
      </c>
      <c r="V31">
        <f>HYPERLINK("https://klasma.github.io/Logging_LJUSDAL/klagomål/A 26675-2023.docx")</f>
        <v/>
      </c>
      <c r="W31">
        <f>HYPERLINK("https://klasma.github.io/Logging_LJUSDAL/klagomålsmail/A 26675-2023.docx")</f>
        <v/>
      </c>
      <c r="X31">
        <f>HYPERLINK("https://klasma.github.io/Logging_LJUSDAL/tillsyn/A 26675-2023.docx")</f>
        <v/>
      </c>
      <c r="Y31">
        <f>HYPERLINK("https://klasma.github.io/Logging_LJUSDAL/tillsynsmail/A 26675-2023.docx")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45178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43562-2018.xlsx")</f>
        <v/>
      </c>
      <c r="T32">
        <f>HYPERLINK("https://klasma.github.io/Logging_LJUSDAL/kartor/A 43562-2018.png")</f>
        <v/>
      </c>
      <c r="V32">
        <f>HYPERLINK("https://klasma.github.io/Logging_LJUSDAL/klagomål/A 43562-2018.docx")</f>
        <v/>
      </c>
      <c r="W32">
        <f>HYPERLINK("https://klasma.github.io/Logging_LJUSDAL/klagomålsmail/A 43562-2018.docx")</f>
        <v/>
      </c>
      <c r="X32">
        <f>HYPERLINK("https://klasma.github.io/Logging_LJUSDAL/tillsyn/A 43562-2018.docx")</f>
        <v/>
      </c>
      <c r="Y32">
        <f>HYPERLINK("https://klasma.github.io/Logging_LJUSDAL/tillsynsmail/A 43562-2018.docx")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45178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29664-2019.xlsx")</f>
        <v/>
      </c>
      <c r="T33">
        <f>HYPERLINK("https://klasma.github.io/Logging_LJUSDAL/kartor/A 29664-2019.png")</f>
        <v/>
      </c>
      <c r="U33">
        <f>HYPERLINK("https://klasma.github.io/Logging_LJUSDAL/knärot/A 29664-2019.png")</f>
        <v/>
      </c>
      <c r="V33">
        <f>HYPERLINK("https://klasma.github.io/Logging_LJUSDAL/klagomål/A 29664-2019.docx")</f>
        <v/>
      </c>
      <c r="W33">
        <f>HYPERLINK("https://klasma.github.io/Logging_LJUSDAL/klagomålsmail/A 29664-2019.docx")</f>
        <v/>
      </c>
      <c r="X33">
        <f>HYPERLINK("https://klasma.github.io/Logging_LJUSDAL/tillsyn/A 29664-2019.docx")</f>
        <v/>
      </c>
      <c r="Y33">
        <f>HYPERLINK("https://klasma.github.io/Logging_LJUSDAL/tillsynsmail/A 29664-2019.docx")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45178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3258-2020.xlsx")</f>
        <v/>
      </c>
      <c r="T34">
        <f>HYPERLINK("https://klasma.github.io/Logging_LJUSDAL/kartor/A 3258-2020.png")</f>
        <v/>
      </c>
      <c r="U34">
        <f>HYPERLINK("https://klasma.github.io/Logging_LJUSDAL/knärot/A 3258-2020.png")</f>
        <v/>
      </c>
      <c r="V34">
        <f>HYPERLINK("https://klasma.github.io/Logging_LJUSDAL/klagomål/A 3258-2020.docx")</f>
        <v/>
      </c>
      <c r="W34">
        <f>HYPERLINK("https://klasma.github.io/Logging_LJUSDAL/klagomålsmail/A 3258-2020.docx")</f>
        <v/>
      </c>
      <c r="X34">
        <f>HYPERLINK("https://klasma.github.io/Logging_LJUSDAL/tillsyn/A 3258-2020.docx")</f>
        <v/>
      </c>
      <c r="Y34">
        <f>HYPERLINK("https://klasma.github.io/Logging_LJUSDAL/tillsynsmail/A 3258-2020.docx")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45178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7558-2020.xlsx")</f>
        <v/>
      </c>
      <c r="T35">
        <f>HYPERLINK("https://klasma.github.io/Logging_LJUSDAL/kartor/A 7558-2020.png")</f>
        <v/>
      </c>
      <c r="V35">
        <f>HYPERLINK("https://klasma.github.io/Logging_LJUSDAL/klagomål/A 7558-2020.docx")</f>
        <v/>
      </c>
      <c r="W35">
        <f>HYPERLINK("https://klasma.github.io/Logging_LJUSDAL/klagomålsmail/A 7558-2020.docx")</f>
        <v/>
      </c>
      <c r="X35">
        <f>HYPERLINK("https://klasma.github.io/Logging_LJUSDAL/tillsyn/A 7558-2020.docx")</f>
        <v/>
      </c>
      <c r="Y35">
        <f>HYPERLINK("https://klasma.github.io/Logging_LJUSDAL/tillsynsmail/A 7558-2020.docx")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45178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24470-2020.xlsx")</f>
        <v/>
      </c>
      <c r="T36">
        <f>HYPERLINK("https://klasma.github.io/Logging_LJUSDAL/kartor/A 24470-2020.png")</f>
        <v/>
      </c>
      <c r="V36">
        <f>HYPERLINK("https://klasma.github.io/Logging_LJUSDAL/klagomål/A 24470-2020.docx")</f>
        <v/>
      </c>
      <c r="W36">
        <f>HYPERLINK("https://klasma.github.io/Logging_LJUSDAL/klagomålsmail/A 24470-2020.docx")</f>
        <v/>
      </c>
      <c r="X36">
        <f>HYPERLINK("https://klasma.github.io/Logging_LJUSDAL/tillsyn/A 24470-2020.docx")</f>
        <v/>
      </c>
      <c r="Y36">
        <f>HYPERLINK("https://klasma.github.io/Logging_LJUSDAL/tillsynsmail/A 24470-2020.docx")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45178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56674-2020.xlsx")</f>
        <v/>
      </c>
      <c r="T37">
        <f>HYPERLINK("https://klasma.github.io/Logging_LJUSDAL/kartor/A 56674-2020.png")</f>
        <v/>
      </c>
      <c r="U37">
        <f>HYPERLINK("https://klasma.github.io/Logging_LJUSDAL/knärot/A 56674-2020.png")</f>
        <v/>
      </c>
      <c r="V37">
        <f>HYPERLINK("https://klasma.github.io/Logging_LJUSDAL/klagomål/A 56674-2020.docx")</f>
        <v/>
      </c>
      <c r="W37">
        <f>HYPERLINK("https://klasma.github.io/Logging_LJUSDAL/klagomålsmail/A 56674-2020.docx")</f>
        <v/>
      </c>
      <c r="X37">
        <f>HYPERLINK("https://klasma.github.io/Logging_LJUSDAL/tillsyn/A 56674-2020.docx")</f>
        <v/>
      </c>
      <c r="Y37">
        <f>HYPERLINK("https://klasma.github.io/Logging_LJUSDAL/tillsynsmail/A 56674-2020.docx")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45178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59346-2020.xlsx")</f>
        <v/>
      </c>
      <c r="T38">
        <f>HYPERLINK("https://klasma.github.io/Logging_LJUSDAL/kartor/A 59346-2020.png")</f>
        <v/>
      </c>
      <c r="V38">
        <f>HYPERLINK("https://klasma.github.io/Logging_LJUSDAL/klagomål/A 59346-2020.docx")</f>
        <v/>
      </c>
      <c r="W38">
        <f>HYPERLINK("https://klasma.github.io/Logging_LJUSDAL/klagomålsmail/A 59346-2020.docx")</f>
        <v/>
      </c>
      <c r="X38">
        <f>HYPERLINK("https://klasma.github.io/Logging_LJUSDAL/tillsyn/A 59346-2020.docx")</f>
        <v/>
      </c>
      <c r="Y38">
        <f>HYPERLINK("https://klasma.github.io/Logging_LJUSDAL/tillsynsmail/A 59346-2020.docx")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45178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60162-2020.xlsx")</f>
        <v/>
      </c>
      <c r="T39">
        <f>HYPERLINK("https://klasma.github.io/Logging_LJUSDAL/kartor/A 60162-2020.png")</f>
        <v/>
      </c>
      <c r="V39">
        <f>HYPERLINK("https://klasma.github.io/Logging_LJUSDAL/klagomål/A 60162-2020.docx")</f>
        <v/>
      </c>
      <c r="W39">
        <f>HYPERLINK("https://klasma.github.io/Logging_LJUSDAL/klagomålsmail/A 60162-2020.docx")</f>
        <v/>
      </c>
      <c r="X39">
        <f>HYPERLINK("https://klasma.github.io/Logging_LJUSDAL/tillsyn/A 60162-2020.docx")</f>
        <v/>
      </c>
      <c r="Y39">
        <f>HYPERLINK("https://klasma.github.io/Logging_LJUSDAL/tillsynsmail/A 60162-2020.docx")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45178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64591-2020.xlsx")</f>
        <v/>
      </c>
      <c r="T40">
        <f>HYPERLINK("https://klasma.github.io/Logging_LJUSDAL/kartor/A 64591-2020.png")</f>
        <v/>
      </c>
      <c r="V40">
        <f>HYPERLINK("https://klasma.github.io/Logging_LJUSDAL/klagomål/A 64591-2020.docx")</f>
        <v/>
      </c>
      <c r="W40">
        <f>HYPERLINK("https://klasma.github.io/Logging_LJUSDAL/klagomålsmail/A 64591-2020.docx")</f>
        <v/>
      </c>
      <c r="X40">
        <f>HYPERLINK("https://klasma.github.io/Logging_LJUSDAL/tillsyn/A 64591-2020.docx")</f>
        <v/>
      </c>
      <c r="Y40">
        <f>HYPERLINK("https://klasma.github.io/Logging_LJUSDAL/tillsynsmail/A 64591-2020.docx")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45178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22461-2021.xlsx")</f>
        <v/>
      </c>
      <c r="T41">
        <f>HYPERLINK("https://klasma.github.io/Logging_LJUSDAL/kartor/A 22461-2021.png")</f>
        <v/>
      </c>
      <c r="V41">
        <f>HYPERLINK("https://klasma.github.io/Logging_LJUSDAL/klagomål/A 22461-2021.docx")</f>
        <v/>
      </c>
      <c r="W41">
        <f>HYPERLINK("https://klasma.github.io/Logging_LJUSDAL/klagomålsmail/A 22461-2021.docx")</f>
        <v/>
      </c>
      <c r="X41">
        <f>HYPERLINK("https://klasma.github.io/Logging_LJUSDAL/tillsyn/A 22461-2021.docx")</f>
        <v/>
      </c>
      <c r="Y41">
        <f>HYPERLINK("https://klasma.github.io/Logging_LJUSDAL/tillsynsmail/A 22461-2021.docx")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45178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21538-2022.xlsx")</f>
        <v/>
      </c>
      <c r="T42">
        <f>HYPERLINK("https://klasma.github.io/Logging_LJUSDAL/kartor/A 21538-2022.png")</f>
        <v/>
      </c>
      <c r="V42">
        <f>HYPERLINK("https://klasma.github.io/Logging_LJUSDAL/klagomål/A 21538-2022.docx")</f>
        <v/>
      </c>
      <c r="W42">
        <f>HYPERLINK("https://klasma.github.io/Logging_LJUSDAL/klagomålsmail/A 21538-2022.docx")</f>
        <v/>
      </c>
      <c r="X42">
        <f>HYPERLINK("https://klasma.github.io/Logging_LJUSDAL/tillsyn/A 21538-2022.docx")</f>
        <v/>
      </c>
      <c r="Y42">
        <f>HYPERLINK("https://klasma.github.io/Logging_LJUSDAL/tillsynsmail/A 21538-2022.docx")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45178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21797-2022.xlsx")</f>
        <v/>
      </c>
      <c r="T43">
        <f>HYPERLINK("https://klasma.github.io/Logging_LJUSDAL/kartor/A 21797-2022.png")</f>
        <v/>
      </c>
      <c r="V43">
        <f>HYPERLINK("https://klasma.github.io/Logging_LJUSDAL/klagomål/A 21797-2022.docx")</f>
        <v/>
      </c>
      <c r="W43">
        <f>HYPERLINK("https://klasma.github.io/Logging_LJUSDAL/klagomålsmail/A 21797-2022.docx")</f>
        <v/>
      </c>
      <c r="X43">
        <f>HYPERLINK("https://klasma.github.io/Logging_LJUSDAL/tillsyn/A 21797-2022.docx")</f>
        <v/>
      </c>
      <c r="Y43">
        <f>HYPERLINK("https://klasma.github.io/Logging_LJUSDAL/tillsynsmail/A 21797-2022.docx")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45178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26055-2022.xlsx")</f>
        <v/>
      </c>
      <c r="T44">
        <f>HYPERLINK("https://klasma.github.io/Logging_LJUSDAL/kartor/A 26055-2022.png")</f>
        <v/>
      </c>
      <c r="V44">
        <f>HYPERLINK("https://klasma.github.io/Logging_LJUSDAL/klagomål/A 26055-2022.docx")</f>
        <v/>
      </c>
      <c r="W44">
        <f>HYPERLINK("https://klasma.github.io/Logging_LJUSDAL/klagomålsmail/A 26055-2022.docx")</f>
        <v/>
      </c>
      <c r="X44">
        <f>HYPERLINK("https://klasma.github.io/Logging_LJUSDAL/tillsyn/A 26055-2022.docx")</f>
        <v/>
      </c>
      <c r="Y44">
        <f>HYPERLINK("https://klasma.github.io/Logging_LJUSDAL/tillsynsmail/A 26055-2022.docx")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45178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40292-2022.xlsx")</f>
        <v/>
      </c>
      <c r="T45">
        <f>HYPERLINK("https://klasma.github.io/Logging_LJUSDAL/kartor/A 40292-2022.png")</f>
        <v/>
      </c>
      <c r="V45">
        <f>HYPERLINK("https://klasma.github.io/Logging_LJUSDAL/klagomål/A 40292-2022.docx")</f>
        <v/>
      </c>
      <c r="W45">
        <f>HYPERLINK("https://klasma.github.io/Logging_LJUSDAL/klagomålsmail/A 40292-2022.docx")</f>
        <v/>
      </c>
      <c r="X45">
        <f>HYPERLINK("https://klasma.github.io/Logging_LJUSDAL/tillsyn/A 40292-2022.docx")</f>
        <v/>
      </c>
      <c r="Y45">
        <f>HYPERLINK("https://klasma.github.io/Logging_LJUSDAL/tillsynsmail/A 40292-2022.docx")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45178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12105-2023.xlsx")</f>
        <v/>
      </c>
      <c r="T46">
        <f>HYPERLINK("https://klasma.github.io/Logging_LJUSDAL/kartor/A 12105-2023.png")</f>
        <v/>
      </c>
      <c r="U46">
        <f>HYPERLINK("https://klasma.github.io/Logging_LJUSDAL/knärot/A 12105-2023.png")</f>
        <v/>
      </c>
      <c r="V46">
        <f>HYPERLINK("https://klasma.github.io/Logging_LJUSDAL/klagomål/A 12105-2023.docx")</f>
        <v/>
      </c>
      <c r="W46">
        <f>HYPERLINK("https://klasma.github.io/Logging_LJUSDAL/klagomålsmail/A 12105-2023.docx")</f>
        <v/>
      </c>
      <c r="X46">
        <f>HYPERLINK("https://klasma.github.io/Logging_LJUSDAL/tillsyn/A 12105-2023.docx")</f>
        <v/>
      </c>
      <c r="Y46">
        <f>HYPERLINK("https://klasma.github.io/Logging_LJUSDAL/tillsynsmail/A 12105-2023.docx")</f>
        <v/>
      </c>
    </row>
    <row r="47" ht="15" customHeight="1">
      <c r="A47" t="inlineStr">
        <is>
          <t>A 38216-2018</t>
        </is>
      </c>
      <c r="B47" s="1" t="n">
        <v>43338</v>
      </c>
      <c r="C47" s="1" t="n">
        <v>45178</v>
      </c>
      <c r="D47" t="inlineStr">
        <is>
          <t>GÄVLEBORGS LÄN</t>
        </is>
      </c>
      <c r="E47" t="inlineStr">
        <is>
          <t>LJUSDAL</t>
        </is>
      </c>
      <c r="G47" t="n">
        <v>138</v>
      </c>
      <c r="H47" t="n">
        <v>1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Flodpärlmussla
Myggblomster</t>
        </is>
      </c>
      <c r="S47">
        <f>HYPERLINK("https://klasma.github.io/Logging_LJUSDAL/artfynd/A 38216-2018.xlsx")</f>
        <v/>
      </c>
      <c r="T47">
        <f>HYPERLINK("https://klasma.github.io/Logging_LJUSDAL/kartor/A 38216-2018.png")</f>
        <v/>
      </c>
      <c r="V47">
        <f>HYPERLINK("https://klasma.github.io/Logging_LJUSDAL/klagomål/A 38216-2018.docx")</f>
        <v/>
      </c>
      <c r="W47">
        <f>HYPERLINK("https://klasma.github.io/Logging_LJUSDAL/klagomålsmail/A 38216-2018.docx")</f>
        <v/>
      </c>
      <c r="X47">
        <f>HYPERLINK("https://klasma.github.io/Logging_LJUSDAL/tillsyn/A 38216-2018.docx")</f>
        <v/>
      </c>
      <c r="Y47">
        <f>HYPERLINK("https://klasma.github.io/Logging_LJUSDAL/tillsynsmail/A 38216-2018.docx")</f>
        <v/>
      </c>
    </row>
    <row r="48" ht="15" customHeight="1">
      <c r="A48" t="inlineStr">
        <is>
          <t>A 42763-2018</t>
        </is>
      </c>
      <c r="B48" s="1" t="n">
        <v>43354</v>
      </c>
      <c r="C48" s="1" t="n">
        <v>45178</v>
      </c>
      <c r="D48" t="inlineStr">
        <is>
          <t>GÄVLEBORGS LÄN</t>
        </is>
      </c>
      <c r="E48" t="inlineStr">
        <is>
          <t>LJUSDAL</t>
        </is>
      </c>
      <c r="F48" t="inlineStr">
        <is>
          <t>Holmen skog AB</t>
        </is>
      </c>
      <c r="G48" t="n">
        <v>165.3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Drillsnäppa
Järpe</t>
        </is>
      </c>
      <c r="S48">
        <f>HYPERLINK("https://klasma.github.io/Logging_LJUSDAL/artfynd/A 42763-2018.xlsx")</f>
        <v/>
      </c>
      <c r="T48">
        <f>HYPERLINK("https://klasma.github.io/Logging_LJUSDAL/kartor/A 42763-2018.png")</f>
        <v/>
      </c>
      <c r="V48">
        <f>HYPERLINK("https://klasma.github.io/Logging_LJUSDAL/klagomål/A 42763-2018.docx")</f>
        <v/>
      </c>
      <c r="W48">
        <f>HYPERLINK("https://klasma.github.io/Logging_LJUSDAL/klagomålsmail/A 42763-2018.docx")</f>
        <v/>
      </c>
      <c r="X48">
        <f>HYPERLINK("https://klasma.github.io/Logging_LJUSDAL/tillsyn/A 42763-2018.docx")</f>
        <v/>
      </c>
      <c r="Y48">
        <f>HYPERLINK("https://klasma.github.io/Logging_LJUSDAL/tillsynsmail/A 42763-2018.docx")</f>
        <v/>
      </c>
    </row>
    <row r="49" ht="15" customHeight="1">
      <c r="A49" t="inlineStr">
        <is>
          <t>A 49899-2018</t>
        </is>
      </c>
      <c r="B49" s="1" t="n">
        <v>43377</v>
      </c>
      <c r="C49" s="1" t="n">
        <v>45178</v>
      </c>
      <c r="D49" t="inlineStr">
        <is>
          <t>GÄVLEBORGS LÄN</t>
        </is>
      </c>
      <c r="E49" t="inlineStr">
        <is>
          <t>LJUSDAL</t>
        </is>
      </c>
      <c r="G49" t="n">
        <v>43.6</v>
      </c>
      <c r="H49" t="n">
        <v>2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Mosippa
Mattlummer</t>
        </is>
      </c>
      <c r="S49">
        <f>HYPERLINK("https://klasma.github.io/Logging_LJUSDAL/artfynd/A 49899-2018.xlsx")</f>
        <v/>
      </c>
      <c r="T49">
        <f>HYPERLINK("https://klasma.github.io/Logging_LJUSDAL/kartor/A 49899-2018.png")</f>
        <v/>
      </c>
      <c r="V49">
        <f>HYPERLINK("https://klasma.github.io/Logging_LJUSDAL/klagomål/A 49899-2018.docx")</f>
        <v/>
      </c>
      <c r="W49">
        <f>HYPERLINK("https://klasma.github.io/Logging_LJUSDAL/klagomålsmail/A 49899-2018.docx")</f>
        <v/>
      </c>
      <c r="X49">
        <f>HYPERLINK("https://klasma.github.io/Logging_LJUSDAL/tillsyn/A 49899-2018.docx")</f>
        <v/>
      </c>
      <c r="Y49">
        <f>HYPERLINK("https://klasma.github.io/Logging_LJUSDAL/tillsynsmail/A 49899-2018.docx")</f>
        <v/>
      </c>
    </row>
    <row r="50" ht="15" customHeight="1">
      <c r="A50" t="inlineStr">
        <is>
          <t>A 50872-2018</t>
        </is>
      </c>
      <c r="B50" s="1" t="n">
        <v>43381</v>
      </c>
      <c r="C50" s="1" t="n">
        <v>45178</v>
      </c>
      <c r="D50" t="inlineStr">
        <is>
          <t>GÄVLEBORGS LÄN</t>
        </is>
      </c>
      <c r="E50" t="inlineStr">
        <is>
          <t>LJUSDAL</t>
        </is>
      </c>
      <c r="F50" t="inlineStr">
        <is>
          <t>SCA</t>
        </is>
      </c>
      <c r="G50" t="n">
        <v>19.9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Stor aspticka</t>
        </is>
      </c>
      <c r="S50">
        <f>HYPERLINK("https://klasma.github.io/Logging_LJUSDAL/artfynd/A 50872-2018.xlsx")</f>
        <v/>
      </c>
      <c r="T50">
        <f>HYPERLINK("https://klasma.github.io/Logging_LJUSDAL/kartor/A 50872-2018.png")</f>
        <v/>
      </c>
      <c r="V50">
        <f>HYPERLINK("https://klasma.github.io/Logging_LJUSDAL/klagomål/A 50872-2018.docx")</f>
        <v/>
      </c>
      <c r="W50">
        <f>HYPERLINK("https://klasma.github.io/Logging_LJUSDAL/klagomålsmail/A 50872-2018.docx")</f>
        <v/>
      </c>
      <c r="X50">
        <f>HYPERLINK("https://klasma.github.io/Logging_LJUSDAL/tillsyn/A 50872-2018.docx")</f>
        <v/>
      </c>
      <c r="Y50">
        <f>HYPERLINK("https://klasma.github.io/Logging_LJUSDAL/tillsynsmail/A 50872-2018.docx")</f>
        <v/>
      </c>
    </row>
    <row r="51" ht="15" customHeight="1">
      <c r="A51" t="inlineStr">
        <is>
          <t>A 2528-2019</t>
        </is>
      </c>
      <c r="B51" s="1" t="n">
        <v>43476</v>
      </c>
      <c r="C51" s="1" t="n">
        <v>45178</v>
      </c>
      <c r="D51" t="inlineStr">
        <is>
          <t>GÄVLEBORGS LÄN</t>
        </is>
      </c>
      <c r="E51" t="inlineStr">
        <is>
          <t>LJUSDAL</t>
        </is>
      </c>
      <c r="G51" t="n">
        <v>130.7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Lopplummer
Revlummer</t>
        </is>
      </c>
      <c r="S51">
        <f>HYPERLINK("https://klasma.github.io/Logging_LJUSDAL/artfynd/A 2528-2019.xlsx")</f>
        <v/>
      </c>
      <c r="T51">
        <f>HYPERLINK("https://klasma.github.io/Logging_LJUSDAL/kartor/A 2528-2019.png")</f>
        <v/>
      </c>
      <c r="V51">
        <f>HYPERLINK("https://klasma.github.io/Logging_LJUSDAL/klagomål/A 2528-2019.docx")</f>
        <v/>
      </c>
      <c r="W51">
        <f>HYPERLINK("https://klasma.github.io/Logging_LJUSDAL/klagomålsmail/A 2528-2019.docx")</f>
        <v/>
      </c>
      <c r="X51">
        <f>HYPERLINK("https://klasma.github.io/Logging_LJUSDAL/tillsyn/A 2528-2019.docx")</f>
        <v/>
      </c>
      <c r="Y51">
        <f>HYPERLINK("https://klasma.github.io/Logging_LJUSDAL/tillsynsmail/A 2528-2019.docx")</f>
        <v/>
      </c>
    </row>
    <row r="52" ht="15" customHeight="1">
      <c r="A52" t="inlineStr">
        <is>
          <t>A 29812-2019</t>
        </is>
      </c>
      <c r="B52" s="1" t="n">
        <v>43629</v>
      </c>
      <c r="C52" s="1" t="n">
        <v>45178</v>
      </c>
      <c r="D52" t="inlineStr">
        <is>
          <t>GÄVLEBORGS LÄN</t>
        </is>
      </c>
      <c r="E52" t="inlineStr">
        <is>
          <t>LJUSDAL</t>
        </is>
      </c>
      <c r="F52" t="inlineStr">
        <is>
          <t>Holmen skog AB</t>
        </is>
      </c>
      <c r="G52" t="n">
        <v>2.4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Skinnlav</t>
        </is>
      </c>
      <c r="S52">
        <f>HYPERLINK("https://klasma.github.io/Logging_LJUSDAL/artfynd/A 29812-2019.xlsx")</f>
        <v/>
      </c>
      <c r="T52">
        <f>HYPERLINK("https://klasma.github.io/Logging_LJUSDAL/kartor/A 29812-2019.png")</f>
        <v/>
      </c>
      <c r="U52">
        <f>HYPERLINK("https://klasma.github.io/Logging_LJUSDAL/knärot/A 29812-2019.png")</f>
        <v/>
      </c>
      <c r="V52">
        <f>HYPERLINK("https://klasma.github.io/Logging_LJUSDAL/klagomål/A 29812-2019.docx")</f>
        <v/>
      </c>
      <c r="W52">
        <f>HYPERLINK("https://klasma.github.io/Logging_LJUSDAL/klagomålsmail/A 29812-2019.docx")</f>
        <v/>
      </c>
      <c r="X52">
        <f>HYPERLINK("https://klasma.github.io/Logging_LJUSDAL/tillsyn/A 29812-2019.docx")</f>
        <v/>
      </c>
      <c r="Y52">
        <f>HYPERLINK("https://klasma.github.io/Logging_LJUSDAL/tillsynsmail/A 29812-2019.docx")</f>
        <v/>
      </c>
    </row>
    <row r="53" ht="15" customHeight="1">
      <c r="A53" t="inlineStr">
        <is>
          <t>A 24617-2020</t>
        </is>
      </c>
      <c r="B53" s="1" t="n">
        <v>43977</v>
      </c>
      <c r="C53" s="1" t="n">
        <v>45178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9.300000000000001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Dropptaggsvamp</t>
        </is>
      </c>
      <c r="S53">
        <f>HYPERLINK("https://klasma.github.io/Logging_LJUSDAL/artfynd/A 24617-2020.xlsx")</f>
        <v/>
      </c>
      <c r="T53">
        <f>HYPERLINK("https://klasma.github.io/Logging_LJUSDAL/kartor/A 24617-2020.png")</f>
        <v/>
      </c>
      <c r="V53">
        <f>HYPERLINK("https://klasma.github.io/Logging_LJUSDAL/klagomål/A 24617-2020.docx")</f>
        <v/>
      </c>
      <c r="W53">
        <f>HYPERLINK("https://klasma.github.io/Logging_LJUSDAL/klagomålsmail/A 24617-2020.docx")</f>
        <v/>
      </c>
      <c r="X53">
        <f>HYPERLINK("https://klasma.github.io/Logging_LJUSDAL/tillsyn/A 24617-2020.docx")</f>
        <v/>
      </c>
      <c r="Y53">
        <f>HYPERLINK("https://klasma.github.io/Logging_LJUSDAL/tillsynsmail/A 24617-2020.docx")</f>
        <v/>
      </c>
    </row>
    <row r="54" ht="15" customHeight="1">
      <c r="A54" t="inlineStr">
        <is>
          <t>A 21765-2021</t>
        </is>
      </c>
      <c r="B54" s="1" t="n">
        <v>44322</v>
      </c>
      <c r="C54" s="1" t="n">
        <v>45178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</v>
      </c>
      <c r="H54" t="n">
        <v>2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2</v>
      </c>
      <c r="R54" s="2" t="inlineStr">
        <is>
          <t>Stenfalk
Ärtsångare</t>
        </is>
      </c>
      <c r="S54">
        <f>HYPERLINK("https://klasma.github.io/Logging_LJUSDAL/artfynd/A 21765-2021.xlsx")</f>
        <v/>
      </c>
      <c r="T54">
        <f>HYPERLINK("https://klasma.github.io/Logging_LJUSDAL/kartor/A 21765-2021.png")</f>
        <v/>
      </c>
      <c r="V54">
        <f>HYPERLINK("https://klasma.github.io/Logging_LJUSDAL/klagomål/A 21765-2021.docx")</f>
        <v/>
      </c>
      <c r="W54">
        <f>HYPERLINK("https://klasma.github.io/Logging_LJUSDAL/klagomålsmail/A 21765-2021.docx")</f>
        <v/>
      </c>
      <c r="X54">
        <f>HYPERLINK("https://klasma.github.io/Logging_LJUSDAL/tillsyn/A 21765-2021.docx")</f>
        <v/>
      </c>
      <c r="Y54">
        <f>HYPERLINK("https://klasma.github.io/Logging_LJUSDAL/tillsynsmail/A 21765-2021.docx")</f>
        <v/>
      </c>
    </row>
    <row r="55" ht="15" customHeight="1">
      <c r="A55" t="inlineStr">
        <is>
          <t>A 27326-2021</t>
        </is>
      </c>
      <c r="B55" s="1" t="n">
        <v>44351</v>
      </c>
      <c r="C55" s="1" t="n">
        <v>45178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Skarp dropptaggsvamp
Revlummer</t>
        </is>
      </c>
      <c r="S55">
        <f>HYPERLINK("https://klasma.github.io/Logging_LJUSDAL/artfynd/A 27326-2021.xlsx")</f>
        <v/>
      </c>
      <c r="T55">
        <f>HYPERLINK("https://klasma.github.io/Logging_LJUSDAL/kartor/A 27326-2021.png")</f>
        <v/>
      </c>
      <c r="V55">
        <f>HYPERLINK("https://klasma.github.io/Logging_LJUSDAL/klagomål/A 27326-2021.docx")</f>
        <v/>
      </c>
      <c r="W55">
        <f>HYPERLINK("https://klasma.github.io/Logging_LJUSDAL/klagomålsmail/A 27326-2021.docx")</f>
        <v/>
      </c>
      <c r="X55">
        <f>HYPERLINK("https://klasma.github.io/Logging_LJUSDAL/tillsyn/A 27326-2021.docx")</f>
        <v/>
      </c>
      <c r="Y55">
        <f>HYPERLINK("https://klasma.github.io/Logging_LJUSDAL/tillsynsmail/A 27326-2021.docx")</f>
        <v/>
      </c>
    </row>
    <row r="56" ht="15" customHeight="1">
      <c r="A56" t="inlineStr">
        <is>
          <t>A 28727-2021</t>
        </is>
      </c>
      <c r="B56" s="1" t="n">
        <v>44357</v>
      </c>
      <c r="C56" s="1" t="n">
        <v>45178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45.9</v>
      </c>
      <c r="H56" t="n">
        <v>2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Plattlummer
Nattviol</t>
        </is>
      </c>
      <c r="S56">
        <f>HYPERLINK("https://klasma.github.io/Logging_LJUSDAL/artfynd/A 28727-2021.xlsx")</f>
        <v/>
      </c>
      <c r="T56">
        <f>HYPERLINK("https://klasma.github.io/Logging_LJUSDAL/kartor/A 28727-2021.png")</f>
        <v/>
      </c>
      <c r="V56">
        <f>HYPERLINK("https://klasma.github.io/Logging_LJUSDAL/klagomål/A 28727-2021.docx")</f>
        <v/>
      </c>
      <c r="W56">
        <f>HYPERLINK("https://klasma.github.io/Logging_LJUSDAL/klagomålsmail/A 28727-2021.docx")</f>
        <v/>
      </c>
      <c r="X56">
        <f>HYPERLINK("https://klasma.github.io/Logging_LJUSDAL/tillsyn/A 28727-2021.docx")</f>
        <v/>
      </c>
      <c r="Y56">
        <f>HYPERLINK("https://klasma.github.io/Logging_LJUSDAL/tillsynsmail/A 28727-2021.docx")</f>
        <v/>
      </c>
    </row>
    <row r="57" ht="15" customHeight="1">
      <c r="A57" t="inlineStr">
        <is>
          <t>A 44692-2021</t>
        </is>
      </c>
      <c r="B57" s="1" t="n">
        <v>44438</v>
      </c>
      <c r="C57" s="1" t="n">
        <v>45178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Kolflarnlav
Lunglav</t>
        </is>
      </c>
      <c r="S57">
        <f>HYPERLINK("https://klasma.github.io/Logging_LJUSDAL/artfynd/A 44692-2021.xlsx")</f>
        <v/>
      </c>
      <c r="T57">
        <f>HYPERLINK("https://klasma.github.io/Logging_LJUSDAL/kartor/A 44692-2021.png")</f>
        <v/>
      </c>
      <c r="V57">
        <f>HYPERLINK("https://klasma.github.io/Logging_LJUSDAL/klagomål/A 44692-2021.docx")</f>
        <v/>
      </c>
      <c r="W57">
        <f>HYPERLINK("https://klasma.github.io/Logging_LJUSDAL/klagomålsmail/A 44692-2021.docx")</f>
        <v/>
      </c>
      <c r="X57">
        <f>HYPERLINK("https://klasma.github.io/Logging_LJUSDAL/tillsyn/A 44692-2021.docx")</f>
        <v/>
      </c>
      <c r="Y57">
        <f>HYPERLINK("https://klasma.github.io/Logging_LJUSDAL/tillsynsmail/A 44692-2021.docx")</f>
        <v/>
      </c>
    </row>
    <row r="58" ht="15" customHeight="1">
      <c r="A58" t="inlineStr">
        <is>
          <t>A 23866-2022</t>
        </is>
      </c>
      <c r="B58" s="1" t="n">
        <v>44722</v>
      </c>
      <c r="C58" s="1" t="n">
        <v>45178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Lunglav</t>
        </is>
      </c>
      <c r="S58">
        <f>HYPERLINK("https://klasma.github.io/Logging_LJUSDAL/artfynd/A 23866-2022.xlsx")</f>
        <v/>
      </c>
      <c r="T58">
        <f>HYPERLINK("https://klasma.github.io/Logging_LJUSDAL/kartor/A 23866-2022.png")</f>
        <v/>
      </c>
      <c r="U58">
        <f>HYPERLINK("https://klasma.github.io/Logging_LJUSDAL/knärot/A 23866-2022.png")</f>
        <v/>
      </c>
      <c r="V58">
        <f>HYPERLINK("https://klasma.github.io/Logging_LJUSDAL/klagomål/A 23866-2022.docx")</f>
        <v/>
      </c>
      <c r="W58">
        <f>HYPERLINK("https://klasma.github.io/Logging_LJUSDAL/klagomålsmail/A 23866-2022.docx")</f>
        <v/>
      </c>
      <c r="X58">
        <f>HYPERLINK("https://klasma.github.io/Logging_LJUSDAL/tillsyn/A 23866-2022.docx")</f>
        <v/>
      </c>
      <c r="Y58">
        <f>HYPERLINK("https://klasma.github.io/Logging_LJUSDAL/tillsynsmail/A 23866-2022.docx")</f>
        <v/>
      </c>
    </row>
    <row r="59" ht="15" customHeight="1">
      <c r="A59" t="inlineStr">
        <is>
          <t>A 10637-2023</t>
        </is>
      </c>
      <c r="B59" s="1" t="n">
        <v>44988</v>
      </c>
      <c r="C59" s="1" t="n">
        <v>45178</v>
      </c>
      <c r="D59" t="inlineStr">
        <is>
          <t>GÄVLEBORGS LÄN</t>
        </is>
      </c>
      <c r="E59" t="inlineStr">
        <is>
          <t>LJUSDAL</t>
        </is>
      </c>
      <c r="G59" t="n">
        <v>8.9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HYPERLINK("https://klasma.github.io/Logging_LJUSDAL/artfynd/A 10637-2023.xlsx")</f>
        <v/>
      </c>
      <c r="T59">
        <f>HYPERLINK("https://klasma.github.io/Logging_LJUSDAL/kartor/A 10637-2023.png")</f>
        <v/>
      </c>
      <c r="V59">
        <f>HYPERLINK("https://klasma.github.io/Logging_LJUSDAL/klagomål/A 10637-2023.docx")</f>
        <v/>
      </c>
      <c r="W59">
        <f>HYPERLINK("https://klasma.github.io/Logging_LJUSDAL/klagomålsmail/A 10637-2023.docx")</f>
        <v/>
      </c>
      <c r="X59">
        <f>HYPERLINK("https://klasma.github.io/Logging_LJUSDAL/tillsyn/A 10637-2023.docx")</f>
        <v/>
      </c>
      <c r="Y59">
        <f>HYPERLINK("https://klasma.github.io/Logging_LJUSDAL/tillsynsmail/A 10637-2023.docx")</f>
        <v/>
      </c>
    </row>
    <row r="60" ht="15" customHeight="1">
      <c r="A60" t="inlineStr">
        <is>
          <t>A 26487-2023</t>
        </is>
      </c>
      <c r="B60" s="1" t="n">
        <v>45092</v>
      </c>
      <c r="C60" s="1" t="n">
        <v>45178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11.2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Skrovellav</t>
        </is>
      </c>
      <c r="S60">
        <f>HYPERLINK("https://klasma.github.io/Logging_LJUSDAL/artfynd/A 26487-2023.xlsx")</f>
        <v/>
      </c>
      <c r="T60">
        <f>HYPERLINK("https://klasma.github.io/Logging_LJUSDAL/kartor/A 26487-2023.png")</f>
        <v/>
      </c>
      <c r="V60">
        <f>HYPERLINK("https://klasma.github.io/Logging_LJUSDAL/klagomål/A 26487-2023.docx")</f>
        <v/>
      </c>
      <c r="W60">
        <f>HYPERLINK("https://klasma.github.io/Logging_LJUSDAL/klagomålsmail/A 26487-2023.docx")</f>
        <v/>
      </c>
      <c r="X60">
        <f>HYPERLINK("https://klasma.github.io/Logging_LJUSDAL/tillsyn/A 26487-2023.docx")</f>
        <v/>
      </c>
      <c r="Y60">
        <f>HYPERLINK("https://klasma.github.io/Logging_LJUSDAL/tillsynsmail/A 26487-2023.docx")</f>
        <v/>
      </c>
    </row>
    <row r="61" ht="15" customHeight="1">
      <c r="A61" t="inlineStr">
        <is>
          <t>A 30237-2023</t>
        </is>
      </c>
      <c r="B61" s="1" t="n">
        <v>45110</v>
      </c>
      <c r="C61" s="1" t="n">
        <v>45178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Kolflarnlav
Lunglav</t>
        </is>
      </c>
      <c r="S61">
        <f>HYPERLINK("https://klasma.github.io/Logging_LJUSDAL/artfynd/A 30237-2023.xlsx")</f>
        <v/>
      </c>
      <c r="T61">
        <f>HYPERLINK("https://klasma.github.io/Logging_LJUSDAL/kartor/A 30237-2023.png")</f>
        <v/>
      </c>
      <c r="V61">
        <f>HYPERLINK("https://klasma.github.io/Logging_LJUSDAL/klagomål/A 30237-2023.docx")</f>
        <v/>
      </c>
      <c r="W61">
        <f>HYPERLINK("https://klasma.github.io/Logging_LJUSDAL/klagomålsmail/A 30237-2023.docx")</f>
        <v/>
      </c>
      <c r="X61">
        <f>HYPERLINK("https://klasma.github.io/Logging_LJUSDAL/tillsyn/A 30237-2023.docx")</f>
        <v/>
      </c>
      <c r="Y61">
        <f>HYPERLINK("https://klasma.github.io/Logging_LJUSDAL/tillsynsmail/A 30237-2023.docx")</f>
        <v/>
      </c>
    </row>
    <row r="62" ht="15" customHeight="1">
      <c r="A62" t="inlineStr">
        <is>
          <t>A 40857-2018</t>
        </is>
      </c>
      <c r="B62" s="1" t="n">
        <v>43347</v>
      </c>
      <c r="C62" s="1" t="n">
        <v>45178</v>
      </c>
      <c r="D62" t="inlineStr">
        <is>
          <t>GÄVLEBORGS LÄN</t>
        </is>
      </c>
      <c r="E62" t="inlineStr">
        <is>
          <t>LJUSDAL</t>
        </is>
      </c>
      <c r="G62" t="n">
        <v>49.9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Svedjenäva</t>
        </is>
      </c>
      <c r="S62">
        <f>HYPERLINK("https://klasma.github.io/Logging_LJUSDAL/artfynd/A 40857-2018.xlsx")</f>
        <v/>
      </c>
      <c r="T62">
        <f>HYPERLINK("https://klasma.github.io/Logging_LJUSDAL/kartor/A 40857-2018.png")</f>
        <v/>
      </c>
      <c r="V62">
        <f>HYPERLINK("https://klasma.github.io/Logging_LJUSDAL/klagomål/A 40857-2018.docx")</f>
        <v/>
      </c>
      <c r="W62">
        <f>HYPERLINK("https://klasma.github.io/Logging_LJUSDAL/klagomålsmail/A 40857-2018.docx")</f>
        <v/>
      </c>
      <c r="X62">
        <f>HYPERLINK("https://klasma.github.io/Logging_LJUSDAL/tillsyn/A 40857-2018.docx")</f>
        <v/>
      </c>
      <c r="Y62">
        <f>HYPERLINK("https://klasma.github.io/Logging_LJUSDAL/tillsynsmail/A 40857-2018.docx")</f>
        <v/>
      </c>
    </row>
    <row r="63" ht="15" customHeight="1">
      <c r="A63" t="inlineStr">
        <is>
          <t>A 43261-2018</t>
        </is>
      </c>
      <c r="B63" s="1" t="n">
        <v>43355</v>
      </c>
      <c r="C63" s="1" t="n">
        <v>45178</v>
      </c>
      <c r="D63" t="inlineStr">
        <is>
          <t>GÄVLEBORGS LÄN</t>
        </is>
      </c>
      <c r="E63" t="inlineStr">
        <is>
          <t>LJUSDAL</t>
        </is>
      </c>
      <c r="F63" t="inlineStr">
        <is>
          <t>Holmen skog AB</t>
        </is>
      </c>
      <c r="G63" t="n">
        <v>285.6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HYPERLINK("https://klasma.github.io/Logging_LJUSDAL/artfynd/A 43261-2018.xlsx")</f>
        <v/>
      </c>
      <c r="T63">
        <f>HYPERLINK("https://klasma.github.io/Logging_LJUSDAL/kartor/A 43261-2018.png")</f>
        <v/>
      </c>
      <c r="V63">
        <f>HYPERLINK("https://klasma.github.io/Logging_LJUSDAL/klagomål/A 43261-2018.docx")</f>
        <v/>
      </c>
      <c r="W63">
        <f>HYPERLINK("https://klasma.github.io/Logging_LJUSDAL/klagomålsmail/A 43261-2018.docx")</f>
        <v/>
      </c>
      <c r="X63">
        <f>HYPERLINK("https://klasma.github.io/Logging_LJUSDAL/tillsyn/A 43261-2018.docx")</f>
        <v/>
      </c>
      <c r="Y63">
        <f>HYPERLINK("https://klasma.github.io/Logging_LJUSDAL/tillsynsmail/A 43261-2018.docx")</f>
        <v/>
      </c>
    </row>
    <row r="64" ht="15" customHeight="1">
      <c r="A64" t="inlineStr">
        <is>
          <t>A 46314-2018</t>
        </is>
      </c>
      <c r="B64" s="1" t="n">
        <v>43367</v>
      </c>
      <c r="C64" s="1" t="n">
        <v>45178</v>
      </c>
      <c r="D64" t="inlineStr">
        <is>
          <t>GÄVLEBORGS LÄN</t>
        </is>
      </c>
      <c r="E64" t="inlineStr">
        <is>
          <t>LJUSDAL</t>
        </is>
      </c>
      <c r="G64" t="n">
        <v>22.2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Gropig brunbagge</t>
        </is>
      </c>
      <c r="S64">
        <f>HYPERLINK("https://klasma.github.io/Logging_LJUSDAL/artfynd/A 46314-2018.xlsx")</f>
        <v/>
      </c>
      <c r="T64">
        <f>HYPERLINK("https://klasma.github.io/Logging_LJUSDAL/kartor/A 46314-2018.png")</f>
        <v/>
      </c>
      <c r="V64">
        <f>HYPERLINK("https://klasma.github.io/Logging_LJUSDAL/klagomål/A 46314-2018.docx")</f>
        <v/>
      </c>
      <c r="W64">
        <f>HYPERLINK("https://klasma.github.io/Logging_LJUSDAL/klagomålsmail/A 46314-2018.docx")</f>
        <v/>
      </c>
      <c r="X64">
        <f>HYPERLINK("https://klasma.github.io/Logging_LJUSDAL/tillsyn/A 46314-2018.docx")</f>
        <v/>
      </c>
      <c r="Y64">
        <f>HYPERLINK("https://klasma.github.io/Logging_LJUSDAL/tillsynsmail/A 46314-2018.docx")</f>
        <v/>
      </c>
    </row>
    <row r="65" ht="15" customHeight="1">
      <c r="A65" t="inlineStr">
        <is>
          <t>A 62144-2018</t>
        </is>
      </c>
      <c r="B65" s="1" t="n">
        <v>43385</v>
      </c>
      <c r="C65" s="1" t="n">
        <v>45178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62144-2018.xlsx")</f>
        <v/>
      </c>
      <c r="T65">
        <f>HYPERLINK("https://klasma.github.io/Logging_LJUSDAL/kartor/A 62144-2018.png")</f>
        <v/>
      </c>
      <c r="V65">
        <f>HYPERLINK("https://klasma.github.io/Logging_LJUSDAL/klagomål/A 62144-2018.docx")</f>
        <v/>
      </c>
      <c r="W65">
        <f>HYPERLINK("https://klasma.github.io/Logging_LJUSDAL/klagomålsmail/A 62144-2018.docx")</f>
        <v/>
      </c>
      <c r="X65">
        <f>HYPERLINK("https://klasma.github.io/Logging_LJUSDAL/tillsyn/A 62144-2018.docx")</f>
        <v/>
      </c>
      <c r="Y65">
        <f>HYPERLINK("https://klasma.github.io/Logging_LJUSDAL/tillsynsmail/A 62144-2018.docx")</f>
        <v/>
      </c>
    </row>
    <row r="66" ht="15" customHeight="1">
      <c r="A66" t="inlineStr">
        <is>
          <t>A 52010-2018</t>
        </is>
      </c>
      <c r="B66" s="1" t="n">
        <v>43385</v>
      </c>
      <c r="C66" s="1" t="n">
        <v>45178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52010-2018.xlsx")</f>
        <v/>
      </c>
      <c r="T66">
        <f>HYPERLINK("https://klasma.github.io/Logging_LJUSDAL/kartor/A 52010-2018.png")</f>
        <v/>
      </c>
      <c r="V66">
        <f>HYPERLINK("https://klasma.github.io/Logging_LJUSDAL/klagomål/A 52010-2018.docx")</f>
        <v/>
      </c>
      <c r="W66">
        <f>HYPERLINK("https://klasma.github.io/Logging_LJUSDAL/klagomålsmail/A 52010-2018.docx")</f>
        <v/>
      </c>
      <c r="X66">
        <f>HYPERLINK("https://klasma.github.io/Logging_LJUSDAL/tillsyn/A 52010-2018.docx")</f>
        <v/>
      </c>
      <c r="Y66">
        <f>HYPERLINK("https://klasma.github.io/Logging_LJUSDAL/tillsynsmail/A 52010-2018.docx")</f>
        <v/>
      </c>
    </row>
    <row r="67" ht="15" customHeight="1">
      <c r="A67" t="inlineStr">
        <is>
          <t>A 63969-2018</t>
        </is>
      </c>
      <c r="B67" s="1" t="n">
        <v>43389</v>
      </c>
      <c r="C67" s="1" t="n">
        <v>45178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63969-2018.xlsx")</f>
        <v/>
      </c>
      <c r="T67">
        <f>HYPERLINK("https://klasma.github.io/Logging_LJUSDAL/kartor/A 63969-2018.png")</f>
        <v/>
      </c>
      <c r="V67">
        <f>HYPERLINK("https://klasma.github.io/Logging_LJUSDAL/klagomål/A 63969-2018.docx")</f>
        <v/>
      </c>
      <c r="W67">
        <f>HYPERLINK("https://klasma.github.io/Logging_LJUSDAL/klagomålsmail/A 63969-2018.docx")</f>
        <v/>
      </c>
      <c r="X67">
        <f>HYPERLINK("https://klasma.github.io/Logging_LJUSDAL/tillsyn/A 63969-2018.docx")</f>
        <v/>
      </c>
      <c r="Y67">
        <f>HYPERLINK("https://klasma.github.io/Logging_LJUSDAL/tillsynsmail/A 63969-2018.docx")</f>
        <v/>
      </c>
    </row>
    <row r="68" ht="15" customHeight="1">
      <c r="A68" t="inlineStr">
        <is>
          <t>A 68968-2018</t>
        </is>
      </c>
      <c r="B68" s="1" t="n">
        <v>43445</v>
      </c>
      <c r="C68" s="1" t="n">
        <v>45178</v>
      </c>
      <c r="D68" t="inlineStr">
        <is>
          <t>GÄVLEBORGS LÄN</t>
        </is>
      </c>
      <c r="E68" t="inlineStr">
        <is>
          <t>LJUSDAL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HYPERLINK("https://klasma.github.io/Logging_LJUSDAL/artfynd/A 68968-2018.xlsx")</f>
        <v/>
      </c>
      <c r="T68">
        <f>HYPERLINK("https://klasma.github.io/Logging_LJUSDAL/kartor/A 68968-2018.png")</f>
        <v/>
      </c>
      <c r="V68">
        <f>HYPERLINK("https://klasma.github.io/Logging_LJUSDAL/klagomål/A 68968-2018.docx")</f>
        <v/>
      </c>
      <c r="W68">
        <f>HYPERLINK("https://klasma.github.io/Logging_LJUSDAL/klagomålsmail/A 68968-2018.docx")</f>
        <v/>
      </c>
      <c r="X68">
        <f>HYPERLINK("https://klasma.github.io/Logging_LJUSDAL/tillsyn/A 68968-2018.docx")</f>
        <v/>
      </c>
      <c r="Y68">
        <f>HYPERLINK("https://klasma.github.io/Logging_LJUSDAL/tillsynsmail/A 68968-2018.docx")</f>
        <v/>
      </c>
    </row>
    <row r="69" ht="15" customHeight="1">
      <c r="A69" t="inlineStr">
        <is>
          <t>A 5448-2019</t>
        </is>
      </c>
      <c r="B69" s="1" t="n">
        <v>43481</v>
      </c>
      <c r="C69" s="1" t="n">
        <v>45178</v>
      </c>
      <c r="D69" t="inlineStr">
        <is>
          <t>GÄVLEBORGS LÄN</t>
        </is>
      </c>
      <c r="E69" t="inlineStr">
        <is>
          <t>LJUSDAL</t>
        </is>
      </c>
      <c r="G69" t="n">
        <v>4.3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HYPERLINK("https://klasma.github.io/Logging_LJUSDAL/artfynd/A 5448-2019.xlsx")</f>
        <v/>
      </c>
      <c r="T69">
        <f>HYPERLINK("https://klasma.github.io/Logging_LJUSDAL/kartor/A 5448-2019.png")</f>
        <v/>
      </c>
      <c r="V69">
        <f>HYPERLINK("https://klasma.github.io/Logging_LJUSDAL/klagomål/A 5448-2019.docx")</f>
        <v/>
      </c>
      <c r="W69">
        <f>HYPERLINK("https://klasma.github.io/Logging_LJUSDAL/klagomålsmail/A 5448-2019.docx")</f>
        <v/>
      </c>
      <c r="X69">
        <f>HYPERLINK("https://klasma.github.io/Logging_LJUSDAL/tillsyn/A 5448-2019.docx")</f>
        <v/>
      </c>
      <c r="Y69">
        <f>HYPERLINK("https://klasma.github.io/Logging_LJUSDAL/tillsynsmail/A 5448-2019.docx")</f>
        <v/>
      </c>
    </row>
    <row r="70" ht="15" customHeight="1">
      <c r="A70" t="inlineStr">
        <is>
          <t>A 17966-2019</t>
        </is>
      </c>
      <c r="B70" s="1" t="n">
        <v>43557</v>
      </c>
      <c r="C70" s="1" t="n">
        <v>45178</v>
      </c>
      <c r="D70" t="inlineStr">
        <is>
          <t>GÄVLEBORGS LÄN</t>
        </is>
      </c>
      <c r="E70" t="inlineStr">
        <is>
          <t>LJUSDAL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HYPERLINK("https://klasma.github.io/Logging_LJUSDAL/artfynd/A 17966-2019.xlsx")</f>
        <v/>
      </c>
      <c r="T70">
        <f>HYPERLINK("https://klasma.github.io/Logging_LJUSDAL/kartor/A 17966-2019.png")</f>
        <v/>
      </c>
      <c r="V70">
        <f>HYPERLINK("https://klasma.github.io/Logging_LJUSDAL/klagomål/A 17966-2019.docx")</f>
        <v/>
      </c>
      <c r="W70">
        <f>HYPERLINK("https://klasma.github.io/Logging_LJUSDAL/klagomålsmail/A 17966-2019.docx")</f>
        <v/>
      </c>
      <c r="X70">
        <f>HYPERLINK("https://klasma.github.io/Logging_LJUSDAL/tillsyn/A 17966-2019.docx")</f>
        <v/>
      </c>
      <c r="Y70">
        <f>HYPERLINK("https://klasma.github.io/Logging_LJUSDAL/tillsynsmail/A 17966-2019.docx")</f>
        <v/>
      </c>
    </row>
    <row r="71" ht="15" customHeight="1">
      <c r="A71" t="inlineStr">
        <is>
          <t>A 67154-2019</t>
        </is>
      </c>
      <c r="B71" s="1" t="n">
        <v>43811</v>
      </c>
      <c r="C71" s="1" t="n">
        <v>45178</v>
      </c>
      <c r="D71" t="inlineStr">
        <is>
          <t>GÄVLEBORGS LÄN</t>
        </is>
      </c>
      <c r="E71" t="inlineStr">
        <is>
          <t>LJUSDAL</t>
        </is>
      </c>
      <c r="G71" t="n">
        <v>12.9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Rosenticka</t>
        </is>
      </c>
      <c r="S71">
        <f>HYPERLINK("https://klasma.github.io/Logging_LJUSDAL/artfynd/A 67154-2019.xlsx")</f>
        <v/>
      </c>
      <c r="T71">
        <f>HYPERLINK("https://klasma.github.io/Logging_LJUSDAL/kartor/A 67154-2019.png")</f>
        <v/>
      </c>
      <c r="V71">
        <f>HYPERLINK("https://klasma.github.io/Logging_LJUSDAL/klagomål/A 67154-2019.docx")</f>
        <v/>
      </c>
      <c r="W71">
        <f>HYPERLINK("https://klasma.github.io/Logging_LJUSDAL/klagomålsmail/A 67154-2019.docx")</f>
        <v/>
      </c>
      <c r="X71">
        <f>HYPERLINK("https://klasma.github.io/Logging_LJUSDAL/tillsyn/A 67154-2019.docx")</f>
        <v/>
      </c>
      <c r="Y71">
        <f>HYPERLINK("https://klasma.github.io/Logging_LJUSDAL/tillsynsmail/A 67154-2019.docx")</f>
        <v/>
      </c>
    </row>
    <row r="72" ht="15" customHeight="1">
      <c r="A72" t="inlineStr">
        <is>
          <t>A 7560-2020</t>
        </is>
      </c>
      <c r="B72" s="1" t="n">
        <v>43872</v>
      </c>
      <c r="C72" s="1" t="n">
        <v>45178</v>
      </c>
      <c r="D72" t="inlineStr">
        <is>
          <t>GÄVLEBORGS LÄN</t>
        </is>
      </c>
      <c r="E72" t="inlineStr">
        <is>
          <t>LJUSDAL</t>
        </is>
      </c>
      <c r="G72" t="n">
        <v>3.9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Blanksvart spiklav</t>
        </is>
      </c>
      <c r="S72">
        <f>HYPERLINK("https://klasma.github.io/Logging_LJUSDAL/artfynd/A 7560-2020.xlsx")</f>
        <v/>
      </c>
      <c r="T72">
        <f>HYPERLINK("https://klasma.github.io/Logging_LJUSDAL/kartor/A 7560-2020.png")</f>
        <v/>
      </c>
      <c r="V72">
        <f>HYPERLINK("https://klasma.github.io/Logging_LJUSDAL/klagomål/A 7560-2020.docx")</f>
        <v/>
      </c>
      <c r="W72">
        <f>HYPERLINK("https://klasma.github.io/Logging_LJUSDAL/klagomålsmail/A 7560-2020.docx")</f>
        <v/>
      </c>
      <c r="X72">
        <f>HYPERLINK("https://klasma.github.io/Logging_LJUSDAL/tillsyn/A 7560-2020.docx")</f>
        <v/>
      </c>
      <c r="Y72">
        <f>HYPERLINK("https://klasma.github.io/Logging_LJUSDAL/tillsynsmail/A 7560-2020.docx")</f>
        <v/>
      </c>
    </row>
    <row r="73" ht="15" customHeight="1">
      <c r="A73" t="inlineStr">
        <is>
          <t>A 19023-2020</t>
        </is>
      </c>
      <c r="B73" s="1" t="n">
        <v>43936</v>
      </c>
      <c r="C73" s="1" t="n">
        <v>45178</v>
      </c>
      <c r="D73" t="inlineStr">
        <is>
          <t>GÄVLEBORGS LÄN</t>
        </is>
      </c>
      <c r="E73" t="inlineStr">
        <is>
          <t>LJUSDAL</t>
        </is>
      </c>
      <c r="G73" t="n">
        <v>5.9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Violettgrå tagellav</t>
        </is>
      </c>
      <c r="S73">
        <f>HYPERLINK("https://klasma.github.io/Logging_LJUSDAL/artfynd/A 19023-2020.xlsx")</f>
        <v/>
      </c>
      <c r="T73">
        <f>HYPERLINK("https://klasma.github.io/Logging_LJUSDAL/kartor/A 19023-2020.png")</f>
        <v/>
      </c>
      <c r="V73">
        <f>HYPERLINK("https://klasma.github.io/Logging_LJUSDAL/klagomål/A 19023-2020.docx")</f>
        <v/>
      </c>
      <c r="W73">
        <f>HYPERLINK("https://klasma.github.io/Logging_LJUSDAL/klagomålsmail/A 19023-2020.docx")</f>
        <v/>
      </c>
      <c r="X73">
        <f>HYPERLINK("https://klasma.github.io/Logging_LJUSDAL/tillsyn/A 19023-2020.docx")</f>
        <v/>
      </c>
      <c r="Y73">
        <f>HYPERLINK("https://klasma.github.io/Logging_LJUSDAL/tillsynsmail/A 19023-2020.docx")</f>
        <v/>
      </c>
    </row>
    <row r="74" ht="15" customHeight="1">
      <c r="A74" t="inlineStr">
        <is>
          <t>A 25005-2020</t>
        </is>
      </c>
      <c r="B74" s="1" t="n">
        <v>43979</v>
      </c>
      <c r="C74" s="1" t="n">
        <v>45178</v>
      </c>
      <c r="D74" t="inlineStr">
        <is>
          <t>GÄVLEBORGS LÄN</t>
        </is>
      </c>
      <c r="E74" t="inlineStr">
        <is>
          <t>LJUSDAL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Kolflarnlav</t>
        </is>
      </c>
      <c r="S74">
        <f>HYPERLINK("https://klasma.github.io/Logging_LJUSDAL/artfynd/A 25005-2020.xlsx")</f>
        <v/>
      </c>
      <c r="T74">
        <f>HYPERLINK("https://klasma.github.io/Logging_LJUSDAL/kartor/A 25005-2020.png")</f>
        <v/>
      </c>
      <c r="V74">
        <f>HYPERLINK("https://klasma.github.io/Logging_LJUSDAL/klagomål/A 25005-2020.docx")</f>
        <v/>
      </c>
      <c r="W74">
        <f>HYPERLINK("https://klasma.github.io/Logging_LJUSDAL/klagomålsmail/A 25005-2020.docx")</f>
        <v/>
      </c>
      <c r="X74">
        <f>HYPERLINK("https://klasma.github.io/Logging_LJUSDAL/tillsyn/A 25005-2020.docx")</f>
        <v/>
      </c>
      <c r="Y74">
        <f>HYPERLINK("https://klasma.github.io/Logging_LJUSDAL/tillsynsmail/A 25005-2020.docx")</f>
        <v/>
      </c>
    </row>
    <row r="75" ht="15" customHeight="1">
      <c r="A75" t="inlineStr">
        <is>
          <t>A 38855-2020</t>
        </is>
      </c>
      <c r="B75" s="1" t="n">
        <v>44062</v>
      </c>
      <c r="C75" s="1" t="n">
        <v>45178</v>
      </c>
      <c r="D75" t="inlineStr">
        <is>
          <t>GÄVLEBORGS LÄN</t>
        </is>
      </c>
      <c r="E75" t="inlineStr">
        <is>
          <t>LJUSDAL</t>
        </is>
      </c>
      <c r="F75" t="inlineStr">
        <is>
          <t>Holmen skog AB</t>
        </is>
      </c>
      <c r="G75" t="n">
        <v>3.8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HYPERLINK("https://klasma.github.io/Logging_LJUSDAL/artfynd/A 38855-2020.xlsx")</f>
        <v/>
      </c>
      <c r="T75">
        <f>HYPERLINK("https://klasma.github.io/Logging_LJUSDAL/kartor/A 38855-2020.png")</f>
        <v/>
      </c>
      <c r="U75">
        <f>HYPERLINK("https://klasma.github.io/Logging_LJUSDAL/knärot/A 38855-2020.png")</f>
        <v/>
      </c>
      <c r="V75">
        <f>HYPERLINK("https://klasma.github.io/Logging_LJUSDAL/klagomål/A 38855-2020.docx")</f>
        <v/>
      </c>
      <c r="W75">
        <f>HYPERLINK("https://klasma.github.io/Logging_LJUSDAL/klagomålsmail/A 38855-2020.docx")</f>
        <v/>
      </c>
      <c r="X75">
        <f>HYPERLINK("https://klasma.github.io/Logging_LJUSDAL/tillsyn/A 38855-2020.docx")</f>
        <v/>
      </c>
      <c r="Y75">
        <f>HYPERLINK("https://klasma.github.io/Logging_LJUSDAL/tillsynsmail/A 38855-2020.docx")</f>
        <v/>
      </c>
    </row>
    <row r="76" ht="15" customHeight="1">
      <c r="A76" t="inlineStr">
        <is>
          <t>A 40597-2020</t>
        </is>
      </c>
      <c r="B76" s="1" t="n">
        <v>44069</v>
      </c>
      <c r="C76" s="1" t="n">
        <v>45178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9.5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HYPERLINK("https://klasma.github.io/Logging_LJUSDAL/artfynd/A 40597-2020.xlsx")</f>
        <v/>
      </c>
      <c r="T76">
        <f>HYPERLINK("https://klasma.github.io/Logging_LJUSDAL/kartor/A 40597-2020.png")</f>
        <v/>
      </c>
      <c r="V76">
        <f>HYPERLINK("https://klasma.github.io/Logging_LJUSDAL/klagomål/A 40597-2020.docx")</f>
        <v/>
      </c>
      <c r="W76">
        <f>HYPERLINK("https://klasma.github.io/Logging_LJUSDAL/klagomålsmail/A 40597-2020.docx")</f>
        <v/>
      </c>
      <c r="X76">
        <f>HYPERLINK("https://klasma.github.io/Logging_LJUSDAL/tillsyn/A 40597-2020.docx")</f>
        <v/>
      </c>
      <c r="Y76">
        <f>HYPERLINK("https://klasma.github.io/Logging_LJUSDAL/tillsynsmail/A 40597-2020.docx")</f>
        <v/>
      </c>
    </row>
    <row r="77" ht="15" customHeight="1">
      <c r="A77" t="inlineStr">
        <is>
          <t>A 25490-2021</t>
        </is>
      </c>
      <c r="B77" s="1" t="n">
        <v>44342</v>
      </c>
      <c r="C77" s="1" t="n">
        <v>45178</v>
      </c>
      <c r="D77" t="inlineStr">
        <is>
          <t>GÄVLEBORGS LÄN</t>
        </is>
      </c>
      <c r="E77" t="inlineStr">
        <is>
          <t>LJUSDAL</t>
        </is>
      </c>
      <c r="G77" t="n">
        <v>6.3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HYPERLINK("https://klasma.github.io/Logging_LJUSDAL/artfynd/A 25490-2021.xlsx")</f>
        <v/>
      </c>
      <c r="T77">
        <f>HYPERLINK("https://klasma.github.io/Logging_LJUSDAL/kartor/A 25490-2021.png")</f>
        <v/>
      </c>
      <c r="U77">
        <f>HYPERLINK("https://klasma.github.io/Logging_LJUSDAL/knärot/A 25490-2021.png")</f>
        <v/>
      </c>
      <c r="V77">
        <f>HYPERLINK("https://klasma.github.io/Logging_LJUSDAL/klagomål/A 25490-2021.docx")</f>
        <v/>
      </c>
      <c r="W77">
        <f>HYPERLINK("https://klasma.github.io/Logging_LJUSDAL/klagomålsmail/A 25490-2021.docx")</f>
        <v/>
      </c>
      <c r="X77">
        <f>HYPERLINK("https://klasma.github.io/Logging_LJUSDAL/tillsyn/A 25490-2021.docx")</f>
        <v/>
      </c>
      <c r="Y77">
        <f>HYPERLINK("https://klasma.github.io/Logging_LJUSDAL/tillsynsmail/A 25490-2021.docx")</f>
        <v/>
      </c>
    </row>
    <row r="78" ht="15" customHeight="1">
      <c r="A78" t="inlineStr">
        <is>
          <t>A 34192-2021</t>
        </is>
      </c>
      <c r="B78" s="1" t="n">
        <v>44379</v>
      </c>
      <c r="C78" s="1" t="n">
        <v>45178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14.6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HYPERLINK("https://klasma.github.io/Logging_LJUSDAL/artfynd/A 34192-2021.xlsx")</f>
        <v/>
      </c>
      <c r="T78">
        <f>HYPERLINK("https://klasma.github.io/Logging_LJUSDAL/kartor/A 34192-2021.png")</f>
        <v/>
      </c>
      <c r="V78">
        <f>HYPERLINK("https://klasma.github.io/Logging_LJUSDAL/klagomål/A 34192-2021.docx")</f>
        <v/>
      </c>
      <c r="W78">
        <f>HYPERLINK("https://klasma.github.io/Logging_LJUSDAL/klagomålsmail/A 34192-2021.docx")</f>
        <v/>
      </c>
      <c r="X78">
        <f>HYPERLINK("https://klasma.github.io/Logging_LJUSDAL/tillsyn/A 34192-2021.docx")</f>
        <v/>
      </c>
      <c r="Y78">
        <f>HYPERLINK("https://klasma.github.io/Logging_LJUSDAL/tillsynsmail/A 34192-2021.docx")</f>
        <v/>
      </c>
    </row>
    <row r="79" ht="15" customHeight="1">
      <c r="A79" t="inlineStr">
        <is>
          <t>A 38115-2021</t>
        </is>
      </c>
      <c r="B79" s="1" t="n">
        <v>44405</v>
      </c>
      <c r="C79" s="1" t="n">
        <v>45178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2.7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HYPERLINK("https://klasma.github.io/Logging_LJUSDAL/artfynd/A 38115-2021.xlsx")</f>
        <v/>
      </c>
      <c r="T79">
        <f>HYPERLINK("https://klasma.github.io/Logging_LJUSDAL/kartor/A 38115-2021.png")</f>
        <v/>
      </c>
      <c r="U79">
        <f>HYPERLINK("https://klasma.github.io/Logging_LJUSDAL/knärot/A 38115-2021.png")</f>
        <v/>
      </c>
      <c r="V79">
        <f>HYPERLINK("https://klasma.github.io/Logging_LJUSDAL/klagomål/A 38115-2021.docx")</f>
        <v/>
      </c>
      <c r="W79">
        <f>HYPERLINK("https://klasma.github.io/Logging_LJUSDAL/klagomålsmail/A 38115-2021.docx")</f>
        <v/>
      </c>
      <c r="X79">
        <f>HYPERLINK("https://klasma.github.io/Logging_LJUSDAL/tillsyn/A 38115-2021.docx")</f>
        <v/>
      </c>
      <c r="Y79">
        <f>HYPERLINK("https://klasma.github.io/Logging_LJUSDAL/tillsynsmail/A 38115-2021.docx")</f>
        <v/>
      </c>
    </row>
    <row r="80" ht="15" customHeight="1">
      <c r="A80" t="inlineStr">
        <is>
          <t>A 38388-2021</t>
        </is>
      </c>
      <c r="B80" s="1" t="n">
        <v>44406</v>
      </c>
      <c r="C80" s="1" t="n">
        <v>45178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9.199999999999999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Mosippa</t>
        </is>
      </c>
      <c r="S80">
        <f>HYPERLINK("https://klasma.github.io/Logging_LJUSDAL/artfynd/A 38388-2021.xlsx")</f>
        <v/>
      </c>
      <c r="T80">
        <f>HYPERLINK("https://klasma.github.io/Logging_LJUSDAL/kartor/A 38388-2021.png")</f>
        <v/>
      </c>
      <c r="V80">
        <f>HYPERLINK("https://klasma.github.io/Logging_LJUSDAL/klagomål/A 38388-2021.docx")</f>
        <v/>
      </c>
      <c r="W80">
        <f>HYPERLINK("https://klasma.github.io/Logging_LJUSDAL/klagomålsmail/A 38388-2021.docx")</f>
        <v/>
      </c>
      <c r="X80">
        <f>HYPERLINK("https://klasma.github.io/Logging_LJUSDAL/tillsyn/A 38388-2021.docx")</f>
        <v/>
      </c>
      <c r="Y80">
        <f>HYPERLINK("https://klasma.github.io/Logging_LJUSDAL/tillsynsmail/A 38388-2021.docx")</f>
        <v/>
      </c>
    </row>
    <row r="81" ht="15" customHeight="1">
      <c r="A81" t="inlineStr">
        <is>
          <t>A 43383-2021</t>
        </is>
      </c>
      <c r="B81" s="1" t="n">
        <v>44432</v>
      </c>
      <c r="C81" s="1" t="n">
        <v>45178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5.9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Violettgrå tagellav</t>
        </is>
      </c>
      <c r="S81">
        <f>HYPERLINK("https://klasma.github.io/Logging_LJUSDAL/artfynd/A 43383-2021.xlsx")</f>
        <v/>
      </c>
      <c r="T81">
        <f>HYPERLINK("https://klasma.github.io/Logging_LJUSDAL/kartor/A 43383-2021.png")</f>
        <v/>
      </c>
      <c r="V81">
        <f>HYPERLINK("https://klasma.github.io/Logging_LJUSDAL/klagomål/A 43383-2021.docx")</f>
        <v/>
      </c>
      <c r="W81">
        <f>HYPERLINK("https://klasma.github.io/Logging_LJUSDAL/klagomålsmail/A 43383-2021.docx")</f>
        <v/>
      </c>
      <c r="X81">
        <f>HYPERLINK("https://klasma.github.io/Logging_LJUSDAL/tillsyn/A 43383-2021.docx")</f>
        <v/>
      </c>
      <c r="Y81">
        <f>HYPERLINK("https://klasma.github.io/Logging_LJUSDAL/tillsynsmail/A 43383-2021.docx")</f>
        <v/>
      </c>
    </row>
    <row r="82" ht="15" customHeight="1">
      <c r="A82" t="inlineStr">
        <is>
          <t>A 44694-2021</t>
        </is>
      </c>
      <c r="B82" s="1" t="n">
        <v>44438</v>
      </c>
      <c r="C82" s="1" t="n">
        <v>45178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HYPERLINK("https://klasma.github.io/Logging_LJUSDAL/artfynd/A 44694-2021.xlsx")</f>
        <v/>
      </c>
      <c r="T82">
        <f>HYPERLINK("https://klasma.github.io/Logging_LJUSDAL/kartor/A 44694-2021.png")</f>
        <v/>
      </c>
      <c r="V82">
        <f>HYPERLINK("https://klasma.github.io/Logging_LJUSDAL/klagomål/A 44694-2021.docx")</f>
        <v/>
      </c>
      <c r="W82">
        <f>HYPERLINK("https://klasma.github.io/Logging_LJUSDAL/klagomålsmail/A 44694-2021.docx")</f>
        <v/>
      </c>
      <c r="X82">
        <f>HYPERLINK("https://klasma.github.io/Logging_LJUSDAL/tillsyn/A 44694-2021.docx")</f>
        <v/>
      </c>
      <c r="Y82">
        <f>HYPERLINK("https://klasma.github.io/Logging_LJUSDAL/tillsynsmail/A 44694-2021.docx")</f>
        <v/>
      </c>
    </row>
    <row r="83" ht="15" customHeight="1">
      <c r="A83" t="inlineStr">
        <is>
          <t>A 48180-2021</t>
        </is>
      </c>
      <c r="B83" s="1" t="n">
        <v>44449</v>
      </c>
      <c r="C83" s="1" t="n">
        <v>45178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HYPERLINK("https://klasma.github.io/Logging_LJUSDAL/artfynd/A 48180-2021.xlsx")</f>
        <v/>
      </c>
      <c r="T83">
        <f>HYPERLINK("https://klasma.github.io/Logging_LJUSDAL/kartor/A 48180-2021.png")</f>
        <v/>
      </c>
      <c r="V83">
        <f>HYPERLINK("https://klasma.github.io/Logging_LJUSDAL/klagomål/A 48180-2021.docx")</f>
        <v/>
      </c>
      <c r="W83">
        <f>HYPERLINK("https://klasma.github.io/Logging_LJUSDAL/klagomålsmail/A 48180-2021.docx")</f>
        <v/>
      </c>
      <c r="X83">
        <f>HYPERLINK("https://klasma.github.io/Logging_LJUSDAL/tillsyn/A 48180-2021.docx")</f>
        <v/>
      </c>
      <c r="Y83">
        <f>HYPERLINK("https://klasma.github.io/Logging_LJUSDAL/tillsynsmail/A 48180-2021.docx")</f>
        <v/>
      </c>
    </row>
    <row r="84" ht="15" customHeight="1">
      <c r="A84" t="inlineStr">
        <is>
          <t>A 56589-2021</t>
        </is>
      </c>
      <c r="B84" s="1" t="n">
        <v>44480</v>
      </c>
      <c r="C84" s="1" t="n">
        <v>45178</v>
      </c>
      <c r="D84" t="inlineStr">
        <is>
          <t>GÄVLEBORGS LÄN</t>
        </is>
      </c>
      <c r="E84" t="inlineStr">
        <is>
          <t>LJUSDAL</t>
        </is>
      </c>
      <c r="G84" t="n">
        <v>11.4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Tallbit</t>
        </is>
      </c>
      <c r="S84">
        <f>HYPERLINK("https://klasma.github.io/Logging_LJUSDAL/artfynd/A 56589-2021.xlsx")</f>
        <v/>
      </c>
      <c r="T84">
        <f>HYPERLINK("https://klasma.github.io/Logging_LJUSDAL/kartor/A 56589-2021.png")</f>
        <v/>
      </c>
      <c r="V84">
        <f>HYPERLINK("https://klasma.github.io/Logging_LJUSDAL/klagomål/A 56589-2021.docx")</f>
        <v/>
      </c>
      <c r="W84">
        <f>HYPERLINK("https://klasma.github.io/Logging_LJUSDAL/klagomålsmail/A 56589-2021.docx")</f>
        <v/>
      </c>
      <c r="X84">
        <f>HYPERLINK("https://klasma.github.io/Logging_LJUSDAL/tillsyn/A 56589-2021.docx")</f>
        <v/>
      </c>
      <c r="Y84">
        <f>HYPERLINK("https://klasma.github.io/Logging_LJUSDAL/tillsynsmail/A 56589-2021.docx")</f>
        <v/>
      </c>
    </row>
    <row r="85" ht="15" customHeight="1">
      <c r="A85" t="inlineStr">
        <is>
          <t>A 58900-2021</t>
        </is>
      </c>
      <c r="B85" s="1" t="n">
        <v>44489</v>
      </c>
      <c r="C85" s="1" t="n">
        <v>45178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5.2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Skuggblåslav</t>
        </is>
      </c>
      <c r="S85">
        <f>HYPERLINK("https://klasma.github.io/Logging_LJUSDAL/artfynd/A 58900-2021.xlsx")</f>
        <v/>
      </c>
      <c r="T85">
        <f>HYPERLINK("https://klasma.github.io/Logging_LJUSDAL/kartor/A 58900-2021.png")</f>
        <v/>
      </c>
      <c r="V85">
        <f>HYPERLINK("https://klasma.github.io/Logging_LJUSDAL/klagomål/A 58900-2021.docx")</f>
        <v/>
      </c>
      <c r="W85">
        <f>HYPERLINK("https://klasma.github.io/Logging_LJUSDAL/klagomålsmail/A 58900-2021.docx")</f>
        <v/>
      </c>
      <c r="X85">
        <f>HYPERLINK("https://klasma.github.io/Logging_LJUSDAL/tillsyn/A 58900-2021.docx")</f>
        <v/>
      </c>
      <c r="Y85">
        <f>HYPERLINK("https://klasma.github.io/Logging_LJUSDAL/tillsynsmail/A 58900-2021.docx")</f>
        <v/>
      </c>
    </row>
    <row r="86" ht="15" customHeight="1">
      <c r="A86" t="inlineStr">
        <is>
          <t>A 59607-2021</t>
        </is>
      </c>
      <c r="B86" s="1" t="n">
        <v>44491</v>
      </c>
      <c r="C86" s="1" t="n">
        <v>45178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1.7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59607-2021.xlsx")</f>
        <v/>
      </c>
      <c r="T86">
        <f>HYPERLINK("https://klasma.github.io/Logging_LJUSDAL/kartor/A 59607-2021.png")</f>
        <v/>
      </c>
      <c r="U86">
        <f>HYPERLINK("https://klasma.github.io/Logging_LJUSDAL/knärot/A 59607-2021.png")</f>
        <v/>
      </c>
      <c r="V86">
        <f>HYPERLINK("https://klasma.github.io/Logging_LJUSDAL/klagomål/A 59607-2021.docx")</f>
        <v/>
      </c>
      <c r="W86">
        <f>HYPERLINK("https://klasma.github.io/Logging_LJUSDAL/klagomålsmail/A 59607-2021.docx")</f>
        <v/>
      </c>
      <c r="X86">
        <f>HYPERLINK("https://klasma.github.io/Logging_LJUSDAL/tillsyn/A 59607-2021.docx")</f>
        <v/>
      </c>
      <c r="Y86">
        <f>HYPERLINK("https://klasma.github.io/Logging_LJUSDAL/tillsynsmail/A 59607-2021.docx")</f>
        <v/>
      </c>
    </row>
    <row r="87" ht="15" customHeight="1">
      <c r="A87" t="inlineStr">
        <is>
          <t>A 15470-2022</t>
        </is>
      </c>
      <c r="B87" s="1" t="n">
        <v>44662</v>
      </c>
      <c r="C87" s="1" t="n">
        <v>45178</v>
      </c>
      <c r="D87" t="inlineStr">
        <is>
          <t>GÄVLEBORGS LÄN</t>
        </is>
      </c>
      <c r="E87" t="inlineStr">
        <is>
          <t>LJUSDAL</t>
        </is>
      </c>
      <c r="F87" t="inlineStr">
        <is>
          <t>Kyrkan</t>
        </is>
      </c>
      <c r="G87" t="n">
        <v>35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HYPERLINK("https://klasma.github.io/Logging_LJUSDAL/artfynd/A 15470-2022.xlsx")</f>
        <v/>
      </c>
      <c r="T87">
        <f>HYPERLINK("https://klasma.github.io/Logging_LJUSDAL/kartor/A 15470-2022.png")</f>
        <v/>
      </c>
      <c r="U87">
        <f>HYPERLINK("https://klasma.github.io/Logging_LJUSDAL/knärot/A 15470-2022.png")</f>
        <v/>
      </c>
      <c r="V87">
        <f>HYPERLINK("https://klasma.github.io/Logging_LJUSDAL/klagomål/A 15470-2022.docx")</f>
        <v/>
      </c>
      <c r="W87">
        <f>HYPERLINK("https://klasma.github.io/Logging_LJUSDAL/klagomålsmail/A 15470-2022.docx")</f>
        <v/>
      </c>
      <c r="X87">
        <f>HYPERLINK("https://klasma.github.io/Logging_LJUSDAL/tillsyn/A 15470-2022.docx")</f>
        <v/>
      </c>
      <c r="Y87">
        <f>HYPERLINK("https://klasma.github.io/Logging_LJUSDAL/tillsynsmail/A 15470-2022.docx")</f>
        <v/>
      </c>
    </row>
    <row r="88" ht="15" customHeight="1">
      <c r="A88" t="inlineStr">
        <is>
          <t>A 18058-2022</t>
        </is>
      </c>
      <c r="B88" s="1" t="n">
        <v>44684</v>
      </c>
      <c r="C88" s="1" t="n">
        <v>45178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8.5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HYPERLINK("https://klasma.github.io/Logging_LJUSDAL/artfynd/A 18058-2022.xlsx")</f>
        <v/>
      </c>
      <c r="T88">
        <f>HYPERLINK("https://klasma.github.io/Logging_LJUSDAL/kartor/A 18058-2022.png")</f>
        <v/>
      </c>
      <c r="V88">
        <f>HYPERLINK("https://klasma.github.io/Logging_LJUSDAL/klagomål/A 18058-2022.docx")</f>
        <v/>
      </c>
      <c r="W88">
        <f>HYPERLINK("https://klasma.github.io/Logging_LJUSDAL/klagomålsmail/A 18058-2022.docx")</f>
        <v/>
      </c>
      <c r="X88">
        <f>HYPERLINK("https://klasma.github.io/Logging_LJUSDAL/tillsyn/A 18058-2022.docx")</f>
        <v/>
      </c>
      <c r="Y88">
        <f>HYPERLINK("https://klasma.github.io/Logging_LJUSDAL/tillsynsmail/A 18058-2022.docx")</f>
        <v/>
      </c>
    </row>
    <row r="89" ht="15" customHeight="1">
      <c r="A89" t="inlineStr">
        <is>
          <t>A 27508-2022</t>
        </is>
      </c>
      <c r="B89" s="1" t="n">
        <v>44742</v>
      </c>
      <c r="C89" s="1" t="n">
        <v>45178</v>
      </c>
      <c r="D89" t="inlineStr">
        <is>
          <t>GÄVLEBORGS LÄN</t>
        </is>
      </c>
      <c r="E89" t="inlineStr">
        <is>
          <t>LJUSDAL</t>
        </is>
      </c>
      <c r="F89" t="inlineStr">
        <is>
          <t>Kommuner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Violettgrå tagellav</t>
        </is>
      </c>
      <c r="S89">
        <f>HYPERLINK("https://klasma.github.io/Logging_LJUSDAL/artfynd/A 27508-2022.xlsx")</f>
        <v/>
      </c>
      <c r="T89">
        <f>HYPERLINK("https://klasma.github.io/Logging_LJUSDAL/kartor/A 27508-2022.png")</f>
        <v/>
      </c>
      <c r="V89">
        <f>HYPERLINK("https://klasma.github.io/Logging_LJUSDAL/klagomål/A 27508-2022.docx")</f>
        <v/>
      </c>
      <c r="W89">
        <f>HYPERLINK("https://klasma.github.io/Logging_LJUSDAL/klagomålsmail/A 27508-2022.docx")</f>
        <v/>
      </c>
      <c r="X89">
        <f>HYPERLINK("https://klasma.github.io/Logging_LJUSDAL/tillsyn/A 27508-2022.docx")</f>
        <v/>
      </c>
      <c r="Y89">
        <f>HYPERLINK("https://klasma.github.io/Logging_LJUSDAL/tillsynsmail/A 27508-2022.docx")</f>
        <v/>
      </c>
    </row>
    <row r="90" ht="15" customHeight="1">
      <c r="A90" t="inlineStr">
        <is>
          <t>A 27896-2022</t>
        </is>
      </c>
      <c r="B90" s="1" t="n">
        <v>44743</v>
      </c>
      <c r="C90" s="1" t="n">
        <v>45178</v>
      </c>
      <c r="D90" t="inlineStr">
        <is>
          <t>GÄVLEBORGS LÄN</t>
        </is>
      </c>
      <c r="E90" t="inlineStr">
        <is>
          <t>LJUSDAL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Stiftgelélav</t>
        </is>
      </c>
      <c r="S90">
        <f>HYPERLINK("https://klasma.github.io/Logging_LJUSDAL/artfynd/A 27896-2022.xlsx")</f>
        <v/>
      </c>
      <c r="T90">
        <f>HYPERLINK("https://klasma.github.io/Logging_LJUSDAL/kartor/A 27896-2022.png")</f>
        <v/>
      </c>
      <c r="V90">
        <f>HYPERLINK("https://klasma.github.io/Logging_LJUSDAL/klagomål/A 27896-2022.docx")</f>
        <v/>
      </c>
      <c r="W90">
        <f>HYPERLINK("https://klasma.github.io/Logging_LJUSDAL/klagomålsmail/A 27896-2022.docx")</f>
        <v/>
      </c>
      <c r="X90">
        <f>HYPERLINK("https://klasma.github.io/Logging_LJUSDAL/tillsyn/A 27896-2022.docx")</f>
        <v/>
      </c>
      <c r="Y90">
        <f>HYPERLINK("https://klasma.github.io/Logging_LJUSDAL/tillsynsmail/A 27896-2022.docx")</f>
        <v/>
      </c>
    </row>
    <row r="91" ht="15" customHeight="1">
      <c r="A91" t="inlineStr">
        <is>
          <t>A 30644-2022</t>
        </is>
      </c>
      <c r="B91" s="1" t="n">
        <v>44763</v>
      </c>
      <c r="C91" s="1" t="n">
        <v>45178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HYPERLINK("https://klasma.github.io/Logging_LJUSDAL/artfynd/A 30644-2022.xlsx")</f>
        <v/>
      </c>
      <c r="T91">
        <f>HYPERLINK("https://klasma.github.io/Logging_LJUSDAL/kartor/A 30644-2022.png")</f>
        <v/>
      </c>
      <c r="V91">
        <f>HYPERLINK("https://klasma.github.io/Logging_LJUSDAL/klagomål/A 30644-2022.docx")</f>
        <v/>
      </c>
      <c r="W91">
        <f>HYPERLINK("https://klasma.github.io/Logging_LJUSDAL/klagomålsmail/A 30644-2022.docx")</f>
        <v/>
      </c>
      <c r="X91">
        <f>HYPERLINK("https://klasma.github.io/Logging_LJUSDAL/tillsyn/A 30644-2022.docx")</f>
        <v/>
      </c>
      <c r="Y91">
        <f>HYPERLINK("https://klasma.github.io/Logging_LJUSDAL/tillsynsmail/A 30644-2022.docx")</f>
        <v/>
      </c>
    </row>
    <row r="92" ht="15" customHeight="1">
      <c r="A92" t="inlineStr">
        <is>
          <t>A 32036-2022</t>
        </is>
      </c>
      <c r="B92" s="1" t="n">
        <v>44778</v>
      </c>
      <c r="C92" s="1" t="n">
        <v>45178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2.9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Kolflarnlav</t>
        </is>
      </c>
      <c r="S92">
        <f>HYPERLINK("https://klasma.github.io/Logging_LJUSDAL/artfynd/A 32036-2022.xlsx")</f>
        <v/>
      </c>
      <c r="T92">
        <f>HYPERLINK("https://klasma.github.io/Logging_LJUSDAL/kartor/A 32036-2022.png")</f>
        <v/>
      </c>
      <c r="V92">
        <f>HYPERLINK("https://klasma.github.io/Logging_LJUSDAL/klagomål/A 32036-2022.docx")</f>
        <v/>
      </c>
      <c r="W92">
        <f>HYPERLINK("https://klasma.github.io/Logging_LJUSDAL/klagomålsmail/A 32036-2022.docx")</f>
        <v/>
      </c>
      <c r="X92">
        <f>HYPERLINK("https://klasma.github.io/Logging_LJUSDAL/tillsyn/A 32036-2022.docx")</f>
        <v/>
      </c>
      <c r="Y92">
        <f>HYPERLINK("https://klasma.github.io/Logging_LJUSDAL/tillsynsmail/A 32036-2022.docx")</f>
        <v/>
      </c>
    </row>
    <row r="93" ht="15" customHeight="1">
      <c r="A93" t="inlineStr">
        <is>
          <t>A 32783-2022</t>
        </is>
      </c>
      <c r="B93" s="1" t="n">
        <v>44784</v>
      </c>
      <c r="C93" s="1" t="n">
        <v>45178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12.7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Skarp dropptaggsvamp</t>
        </is>
      </c>
      <c r="S93">
        <f>HYPERLINK("https://klasma.github.io/Logging_LJUSDAL/artfynd/A 32783-2022.xlsx")</f>
        <v/>
      </c>
      <c r="T93">
        <f>HYPERLINK("https://klasma.github.io/Logging_LJUSDAL/kartor/A 32783-2022.png")</f>
        <v/>
      </c>
      <c r="V93">
        <f>HYPERLINK("https://klasma.github.io/Logging_LJUSDAL/klagomål/A 32783-2022.docx")</f>
        <v/>
      </c>
      <c r="W93">
        <f>HYPERLINK("https://klasma.github.io/Logging_LJUSDAL/klagomålsmail/A 32783-2022.docx")</f>
        <v/>
      </c>
      <c r="X93">
        <f>HYPERLINK("https://klasma.github.io/Logging_LJUSDAL/tillsyn/A 32783-2022.docx")</f>
        <v/>
      </c>
      <c r="Y93">
        <f>HYPERLINK("https://klasma.github.io/Logging_LJUSDAL/tillsynsmail/A 32783-2022.docx")</f>
        <v/>
      </c>
    </row>
    <row r="94" ht="15" customHeight="1">
      <c r="A94" t="inlineStr">
        <is>
          <t>A 42937-2022</t>
        </is>
      </c>
      <c r="B94" s="1" t="n">
        <v>44833</v>
      </c>
      <c r="C94" s="1" t="n">
        <v>45178</v>
      </c>
      <c r="D94" t="inlineStr">
        <is>
          <t>GÄVLEBORGS LÄN</t>
        </is>
      </c>
      <c r="E94" t="inlineStr">
        <is>
          <t>LJUSDAL</t>
        </is>
      </c>
      <c r="G94" t="n">
        <v>0.7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HYPERLINK("https://klasma.github.io/Logging_LJUSDAL/artfynd/A 42937-2022.xlsx")</f>
        <v/>
      </c>
      <c r="T94">
        <f>HYPERLINK("https://klasma.github.io/Logging_LJUSDAL/kartor/A 42937-2022.png")</f>
        <v/>
      </c>
      <c r="V94">
        <f>HYPERLINK("https://klasma.github.io/Logging_LJUSDAL/klagomål/A 42937-2022.docx")</f>
        <v/>
      </c>
      <c r="W94">
        <f>HYPERLINK("https://klasma.github.io/Logging_LJUSDAL/klagomålsmail/A 42937-2022.docx")</f>
        <v/>
      </c>
      <c r="X94">
        <f>HYPERLINK("https://klasma.github.io/Logging_LJUSDAL/tillsyn/A 42937-2022.docx")</f>
        <v/>
      </c>
      <c r="Y94">
        <f>HYPERLINK("https://klasma.github.io/Logging_LJUSDAL/tillsynsmail/A 42937-2022.docx")</f>
        <v/>
      </c>
    </row>
    <row r="95" ht="15" customHeight="1">
      <c r="A95" t="inlineStr">
        <is>
          <t>A 44116-2022</t>
        </is>
      </c>
      <c r="B95" s="1" t="n">
        <v>44839</v>
      </c>
      <c r="C95" s="1" t="n">
        <v>45178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44116-2022.xlsx")</f>
        <v/>
      </c>
      <c r="T95">
        <f>HYPERLINK("https://klasma.github.io/Logging_LJUSDAL/kartor/A 44116-2022.png")</f>
        <v/>
      </c>
      <c r="V95">
        <f>HYPERLINK("https://klasma.github.io/Logging_LJUSDAL/klagomål/A 44116-2022.docx")</f>
        <v/>
      </c>
      <c r="W95">
        <f>HYPERLINK("https://klasma.github.io/Logging_LJUSDAL/klagomålsmail/A 44116-2022.docx")</f>
        <v/>
      </c>
      <c r="X95">
        <f>HYPERLINK("https://klasma.github.io/Logging_LJUSDAL/tillsyn/A 44116-2022.docx")</f>
        <v/>
      </c>
      <c r="Y95">
        <f>HYPERLINK("https://klasma.github.io/Logging_LJUSDAL/tillsynsmail/A 44116-2022.docx")</f>
        <v/>
      </c>
    </row>
    <row r="96" ht="15" customHeight="1">
      <c r="A96" t="inlineStr">
        <is>
          <t>A 10646-2023</t>
        </is>
      </c>
      <c r="B96" s="1" t="n">
        <v>44988</v>
      </c>
      <c r="C96" s="1" t="n">
        <v>45178</v>
      </c>
      <c r="D96" t="inlineStr">
        <is>
          <t>GÄVLEBORGS LÄN</t>
        </is>
      </c>
      <c r="E96" t="inlineStr">
        <is>
          <t>LJUSDAL</t>
        </is>
      </c>
      <c r="G96" t="n">
        <v>3.5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HYPERLINK("https://klasma.github.io/Logging_LJUSDAL/artfynd/A 10646-2023.xlsx")</f>
        <v/>
      </c>
      <c r="T96">
        <f>HYPERLINK("https://klasma.github.io/Logging_LJUSDAL/kartor/A 10646-2023.png")</f>
        <v/>
      </c>
      <c r="V96">
        <f>HYPERLINK("https://klasma.github.io/Logging_LJUSDAL/klagomål/A 10646-2023.docx")</f>
        <v/>
      </c>
      <c r="W96">
        <f>HYPERLINK("https://klasma.github.io/Logging_LJUSDAL/klagomålsmail/A 10646-2023.docx")</f>
        <v/>
      </c>
      <c r="X96">
        <f>HYPERLINK("https://klasma.github.io/Logging_LJUSDAL/tillsyn/A 10646-2023.docx")</f>
        <v/>
      </c>
      <c r="Y96">
        <f>HYPERLINK("https://klasma.github.io/Logging_LJUSDAL/tillsynsmail/A 10646-2023.docx")</f>
        <v/>
      </c>
    </row>
    <row r="97" ht="15" customHeight="1">
      <c r="A97" t="inlineStr">
        <is>
          <t>A 25114-2023</t>
        </is>
      </c>
      <c r="B97" s="1" t="n">
        <v>45086</v>
      </c>
      <c r="C97" s="1" t="n">
        <v>45178</v>
      </c>
      <c r="D97" t="inlineStr">
        <is>
          <t>GÄVLEBORGS LÄN</t>
        </is>
      </c>
      <c r="E97" t="inlineStr">
        <is>
          <t>LJUSDAL</t>
        </is>
      </c>
      <c r="G97" t="n">
        <v>0.9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Vedticka</t>
        </is>
      </c>
      <c r="S97">
        <f>HYPERLINK("https://klasma.github.io/Logging_LJUSDAL/artfynd/A 25114-2023.xlsx")</f>
        <v/>
      </c>
      <c r="T97">
        <f>HYPERLINK("https://klasma.github.io/Logging_LJUSDAL/kartor/A 25114-2023.png")</f>
        <v/>
      </c>
      <c r="U97">
        <f>HYPERLINK("https://klasma.github.io/Logging_LJUSDAL/knärot/A 25114-2023.png")</f>
        <v/>
      </c>
      <c r="V97">
        <f>HYPERLINK("https://klasma.github.io/Logging_LJUSDAL/klagomål/A 25114-2023.docx")</f>
        <v/>
      </c>
      <c r="W97">
        <f>HYPERLINK("https://klasma.github.io/Logging_LJUSDAL/klagomålsmail/A 25114-2023.docx")</f>
        <v/>
      </c>
      <c r="X97">
        <f>HYPERLINK("https://klasma.github.io/Logging_LJUSDAL/tillsyn/A 25114-2023.docx")</f>
        <v/>
      </c>
      <c r="Y97">
        <f>HYPERLINK("https://klasma.github.io/Logging_LJUSDAL/tillsynsmail/A 25114-2023.docx")</f>
        <v/>
      </c>
    </row>
    <row r="98" ht="15" customHeight="1">
      <c r="A98" t="inlineStr">
        <is>
          <t>A 26003-2023</t>
        </is>
      </c>
      <c r="B98" s="1" t="n">
        <v>45090</v>
      </c>
      <c r="C98" s="1" t="n">
        <v>45178</v>
      </c>
      <c r="D98" t="inlineStr">
        <is>
          <t>GÄVLEBORGS LÄN</t>
        </is>
      </c>
      <c r="E98" t="inlineStr">
        <is>
          <t>LJUSDAL</t>
        </is>
      </c>
      <c r="F98" t="inlineStr">
        <is>
          <t>SCA</t>
        </is>
      </c>
      <c r="G98" t="n">
        <v>19.8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26003-2023.xlsx")</f>
        <v/>
      </c>
      <c r="T98">
        <f>HYPERLINK("https://klasma.github.io/Logging_LJUSDAL/kartor/A 26003-2023.png")</f>
        <v/>
      </c>
      <c r="V98">
        <f>HYPERLINK("https://klasma.github.io/Logging_LJUSDAL/klagomål/A 26003-2023.docx")</f>
        <v/>
      </c>
      <c r="W98">
        <f>HYPERLINK("https://klasma.github.io/Logging_LJUSDAL/klagomålsmail/A 26003-2023.docx")</f>
        <v/>
      </c>
      <c r="X98">
        <f>HYPERLINK("https://klasma.github.io/Logging_LJUSDAL/tillsyn/A 26003-2023.docx")</f>
        <v/>
      </c>
      <c r="Y98">
        <f>HYPERLINK("https://klasma.github.io/Logging_LJUSDAL/tillsynsmail/A 26003-2023.docx")</f>
        <v/>
      </c>
    </row>
    <row r="99" ht="15" customHeight="1">
      <c r="A99" t="inlineStr">
        <is>
          <t>A 26538-2023</t>
        </is>
      </c>
      <c r="B99" s="1" t="n">
        <v>45092</v>
      </c>
      <c r="C99" s="1" t="n">
        <v>45178</v>
      </c>
      <c r="D99" t="inlineStr">
        <is>
          <t>GÄVLEBORGS LÄN</t>
        </is>
      </c>
      <c r="E99" t="inlineStr">
        <is>
          <t>LJUSDAL</t>
        </is>
      </c>
      <c r="F99" t="inlineStr">
        <is>
          <t>Sveaskog</t>
        </is>
      </c>
      <c r="G99" t="n">
        <v>22.1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HYPERLINK("https://klasma.github.io/Logging_LJUSDAL/artfynd/A 26538-2023.xlsx")</f>
        <v/>
      </c>
      <c r="T99">
        <f>HYPERLINK("https://klasma.github.io/Logging_LJUSDAL/kartor/A 26538-2023.png")</f>
        <v/>
      </c>
      <c r="V99">
        <f>HYPERLINK("https://klasma.github.io/Logging_LJUSDAL/klagomål/A 26538-2023.docx")</f>
        <v/>
      </c>
      <c r="W99">
        <f>HYPERLINK("https://klasma.github.io/Logging_LJUSDAL/klagomålsmail/A 26538-2023.docx")</f>
        <v/>
      </c>
      <c r="X99">
        <f>HYPERLINK("https://klasma.github.io/Logging_LJUSDAL/tillsyn/A 26538-2023.docx")</f>
        <v/>
      </c>
      <c r="Y99">
        <f>HYPERLINK("https://klasma.github.io/Logging_LJUSDAL/tillsynsmail/A 26538-2023.docx")</f>
        <v/>
      </c>
    </row>
    <row r="100" ht="15" customHeight="1">
      <c r="A100" t="inlineStr">
        <is>
          <t>A 32171-2023</t>
        </is>
      </c>
      <c r="B100" s="1" t="n">
        <v>45107</v>
      </c>
      <c r="C100" s="1" t="n">
        <v>45178</v>
      </c>
      <c r="D100" t="inlineStr">
        <is>
          <t>GÄVLEBORGS LÄN</t>
        </is>
      </c>
      <c r="E100" t="inlineStr">
        <is>
          <t>LJUSDAL</t>
        </is>
      </c>
      <c r="G100" t="n">
        <v>1.5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HYPERLINK("https://klasma.github.io/Logging_LJUSDAL/artfynd/A 32171-2023.xlsx")</f>
        <v/>
      </c>
      <c r="T100">
        <f>HYPERLINK("https://klasma.github.io/Logging_LJUSDAL/kartor/A 32171-2023.png")</f>
        <v/>
      </c>
      <c r="V100">
        <f>HYPERLINK("https://klasma.github.io/Logging_LJUSDAL/klagomål/A 32171-2023.docx")</f>
        <v/>
      </c>
      <c r="W100">
        <f>HYPERLINK("https://klasma.github.io/Logging_LJUSDAL/klagomålsmail/A 32171-2023.docx")</f>
        <v/>
      </c>
      <c r="X100">
        <f>HYPERLINK("https://klasma.github.io/Logging_LJUSDAL/tillsyn/A 32171-2023.docx")</f>
        <v/>
      </c>
      <c r="Y100">
        <f>HYPERLINK("https://klasma.github.io/Logging_LJUSDAL/tillsynsmail/A 32171-2023.docx")</f>
        <v/>
      </c>
    </row>
    <row r="101" ht="15" customHeight="1">
      <c r="A101" t="inlineStr">
        <is>
          <t>A 38400-2023</t>
        </is>
      </c>
      <c r="B101" s="1" t="n">
        <v>45162</v>
      </c>
      <c r="C101" s="1" t="n">
        <v>45178</v>
      </c>
      <c r="D101" t="inlineStr">
        <is>
          <t>GÄVLEBORGS LÄN</t>
        </is>
      </c>
      <c r="E101" t="inlineStr">
        <is>
          <t>LJUSDAL</t>
        </is>
      </c>
      <c r="G101" t="n">
        <v>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HYPERLINK("https://klasma.github.io/Logging_LJUSDAL/artfynd/A 38400-2023.xlsx")</f>
        <v/>
      </c>
      <c r="T101">
        <f>HYPERLINK("https://klasma.github.io/Logging_LJUSDAL/kartor/A 38400-2023.png")</f>
        <v/>
      </c>
      <c r="U101">
        <f>HYPERLINK("https://klasma.github.io/Logging_LJUSDAL/knärot/A 38400-2023.png")</f>
        <v/>
      </c>
      <c r="V101">
        <f>HYPERLINK("https://klasma.github.io/Logging_LJUSDAL/klagomål/A 38400-2023.docx")</f>
        <v/>
      </c>
      <c r="W101">
        <f>HYPERLINK("https://klasma.github.io/Logging_LJUSDAL/klagomålsmail/A 38400-2023.docx")</f>
        <v/>
      </c>
      <c r="X101">
        <f>HYPERLINK("https://klasma.github.io/Logging_LJUSDAL/tillsyn/A 38400-2023.docx")</f>
        <v/>
      </c>
      <c r="Y101">
        <f>HYPERLINK("https://klasma.github.io/Logging_LJUSDAL/tillsynsmail/A 38400-2023.docx")</f>
        <v/>
      </c>
    </row>
    <row r="102" ht="15" customHeight="1">
      <c r="A102" t="inlineStr">
        <is>
          <t>A 34409-2018</t>
        </is>
      </c>
      <c r="B102" s="1" t="n">
        <v>43319</v>
      </c>
      <c r="C102" s="1" t="n">
        <v>45178</v>
      </c>
      <c r="D102" t="inlineStr">
        <is>
          <t>GÄVLEBORGS LÄN</t>
        </is>
      </c>
      <c r="E102" t="inlineStr">
        <is>
          <t>LJUSDAL</t>
        </is>
      </c>
      <c r="F102" t="inlineStr">
        <is>
          <t>Allmännings- och besparingsskogar</t>
        </is>
      </c>
      <c r="G102" t="n">
        <v>13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34564-2018</t>
        </is>
      </c>
      <c r="B103" s="1" t="n">
        <v>43320</v>
      </c>
      <c r="C103" s="1" t="n">
        <v>45178</v>
      </c>
      <c r="D103" t="inlineStr">
        <is>
          <t>GÄVLEBORGS LÄN</t>
        </is>
      </c>
      <c r="E103" t="inlineStr">
        <is>
          <t>LJUSDAL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36371-2018</t>
        </is>
      </c>
      <c r="B104" s="1" t="n">
        <v>43329</v>
      </c>
      <c r="C104" s="1" t="n">
        <v>45178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36427-2018</t>
        </is>
      </c>
      <c r="B105" s="1" t="n">
        <v>43329</v>
      </c>
      <c r="C105" s="1" t="n">
        <v>45178</v>
      </c>
      <c r="D105" t="inlineStr">
        <is>
          <t>GÄVLEBORGS LÄN</t>
        </is>
      </c>
      <c r="E105" t="inlineStr">
        <is>
          <t>LJUSDAL</t>
        </is>
      </c>
      <c r="F105" t="inlineStr">
        <is>
          <t>Bergvik skog väst AB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36482-2018</t>
        </is>
      </c>
      <c r="B106" s="1" t="n">
        <v>43329</v>
      </c>
      <c r="C106" s="1" t="n">
        <v>45178</v>
      </c>
      <c r="D106" t="inlineStr">
        <is>
          <t>GÄVLEBORGS LÄN</t>
        </is>
      </c>
      <c r="E106" t="inlineStr">
        <is>
          <t>LJUSDAL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36368-2018</t>
        </is>
      </c>
      <c r="B107" s="1" t="n">
        <v>43329</v>
      </c>
      <c r="C107" s="1" t="n">
        <v>45178</v>
      </c>
      <c r="D107" t="inlineStr">
        <is>
          <t>GÄVLEBORGS LÄN</t>
        </is>
      </c>
      <c r="E107" t="inlineStr">
        <is>
          <t>LJUSDAL</t>
        </is>
      </c>
      <c r="G107" t="n">
        <v>21.5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36416-2018</t>
        </is>
      </c>
      <c r="B108" s="1" t="n">
        <v>43329</v>
      </c>
      <c r="C108" s="1" t="n">
        <v>45178</v>
      </c>
      <c r="D108" t="inlineStr">
        <is>
          <t>GÄVLEBORGS LÄN</t>
        </is>
      </c>
      <c r="E108" t="inlineStr">
        <is>
          <t>LJUSDAL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37182-2018</t>
        </is>
      </c>
      <c r="B109" s="1" t="n">
        <v>43333</v>
      </c>
      <c r="C109" s="1" t="n">
        <v>45178</v>
      </c>
      <c r="D109" t="inlineStr">
        <is>
          <t>GÄVLEBORGS LÄN</t>
        </is>
      </c>
      <c r="E109" t="inlineStr">
        <is>
          <t>LJUSDAL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37362-2018</t>
        </is>
      </c>
      <c r="B110" s="1" t="n">
        <v>43334</v>
      </c>
      <c r="C110" s="1" t="n">
        <v>45178</v>
      </c>
      <c r="D110" t="inlineStr">
        <is>
          <t>GÄVLEBORGS LÄN</t>
        </is>
      </c>
      <c r="E110" t="inlineStr">
        <is>
          <t>LJUSDAL</t>
        </is>
      </c>
      <c r="G110" t="n">
        <v>38.3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39690-2018</t>
        </is>
      </c>
      <c r="B111" s="1" t="n">
        <v>43342</v>
      </c>
      <c r="C111" s="1" t="n">
        <v>45178</v>
      </c>
      <c r="D111" t="inlineStr">
        <is>
          <t>GÄVLEBORGS LÄN</t>
        </is>
      </c>
      <c r="E111" t="inlineStr">
        <is>
          <t>LJUSDAL</t>
        </is>
      </c>
      <c r="F111" t="inlineStr">
        <is>
          <t>Sveaskog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45178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45178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45178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45178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45178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45178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45178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45178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45178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45178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45178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45178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45178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45178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45178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45178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45178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45178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45178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45178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45178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45178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45178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45178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45178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45178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45178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45178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45178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45178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45178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45178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45178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45178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45178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45178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45178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45178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45178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45178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45178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45178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45178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45178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45178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45178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45178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45178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45178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45178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45178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45178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45178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45178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45178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45178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45178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45178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45178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45178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45178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45178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45178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45178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45178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45178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45178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45178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45178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45178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45178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45178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45178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45178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45178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45178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45178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45178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45178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45178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45178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45178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45178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45178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45178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45178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45178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45178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45178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45178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45178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45178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45178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45178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45178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45178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45178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45178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45178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45178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45178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45178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45178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45178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45178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45178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45178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45178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45178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45178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45178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45178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45178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45178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45178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45178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45178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45178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45178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45178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45178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45178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45178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45178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45178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21091-2019.png")</f>
        <v/>
      </c>
      <c r="V236">
        <f>HYPERLINK("https://klasma.github.io/Logging_LJUSDAL/klagomål/A 21091-2019.docx")</f>
        <v/>
      </c>
      <c r="W236">
        <f>HYPERLINK("https://klasma.github.io/Logging_LJUSDAL/klagomålsmail/A 21091-2019.docx")</f>
        <v/>
      </c>
      <c r="X236">
        <f>HYPERLINK("https://klasma.github.io/Logging_LJUSDAL/tillsyn/A 21091-2019.docx")</f>
        <v/>
      </c>
      <c r="Y236">
        <f>HYPERLINK("https://klasma.github.io/Logging_LJUSDAL/tillsynsmail/A 21091-2019.docx")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45178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45178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45178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45178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45178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45178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45178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45178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45178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45178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45178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45178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45178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45178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45178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45178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45178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45178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45178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45178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45178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45178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45178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45178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45178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45178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45178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45178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45178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45178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45178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45178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45178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45178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45178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45178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45178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45178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45178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45178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45178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45178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45178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45178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45178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45178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45178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45178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45178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45178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45178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45178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45178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45178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45178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45178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45178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45178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45178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45178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45178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45178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45178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45178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45178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45178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45178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45178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45178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45178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45178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45178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45178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45178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45178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45178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45178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45178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45178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45178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45178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45178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45178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45178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45178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45178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45178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45178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45178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45178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45178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45178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45178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45178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45178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45178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45178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45178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45178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45178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45178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45178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45178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45178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45178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45178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45178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45178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45178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45178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45178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45178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45178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45178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45178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45178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45178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45178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45178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45178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45178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45178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45178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45178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45178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45178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45178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45178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45178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45178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45178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45178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45178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45178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45178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45178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45178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45178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45178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45178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45178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45178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45178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45178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45178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45178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45178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45178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45178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45178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45178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45178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45178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45178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45178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45178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45178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45178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45178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45178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45178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45178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45178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45178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45178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45178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45178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45178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45178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45178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45178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45178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45178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45178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45178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45178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45178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45178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45178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45178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45178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45178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45178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45178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45178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45178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45178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45178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45178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45178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45178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45178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45178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45178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45178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45178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45178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45178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45178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45178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45178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45178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45178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45178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45178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45178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45178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45178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45178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45178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45178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45178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45178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45178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45178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45178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45178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45178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45178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45178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45178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45178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45178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45178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45178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45178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45178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45178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45178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45178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45178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45178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45178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45178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45178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45178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45178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45178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45178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45178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45178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45178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45178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45178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45178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45178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45178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45178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45178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45178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45178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45178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45178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45178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45178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45178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45178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45178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45178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45178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45178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45178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45178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45178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45178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45178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45178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45178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45178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45178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45178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45178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45178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45178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45178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45178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45178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45178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45178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45178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45178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45178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45178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45178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45178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45178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45178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45178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45178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45178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45178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45178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45178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45178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45178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45178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45178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45178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45178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45178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45178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45178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45178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45178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45178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45178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45178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45178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45178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45178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45178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45178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45178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45178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45178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45178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45178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45178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45178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45178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45178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45178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45178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45178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45178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45178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45178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45178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45178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45178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45178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45178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45178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45178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45178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45178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45178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45178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45178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45178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45178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45178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45178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45178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45178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45178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45178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45178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45178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45178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45178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45178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45178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45178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69571-2020.png")</f>
        <v/>
      </c>
      <c r="V590">
        <f>HYPERLINK("https://klasma.github.io/Logging_LJUSDAL/klagomål/A 69571-2020.docx")</f>
        <v/>
      </c>
      <c r="W590">
        <f>HYPERLINK("https://klasma.github.io/Logging_LJUSDAL/klagomålsmail/A 69571-2020.docx")</f>
        <v/>
      </c>
      <c r="X590">
        <f>HYPERLINK("https://klasma.github.io/Logging_LJUSDAL/tillsyn/A 69571-2020.docx")</f>
        <v/>
      </c>
      <c r="Y590">
        <f>HYPERLINK("https://klasma.github.io/Logging_LJUSDAL/tillsynsmail/A 69571-2020.docx")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45178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45178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45178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45178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45178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45178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45178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45178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45178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45178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45178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45178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45178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45178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45178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45178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45178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45178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45178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45178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45178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45178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45178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45178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45178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45178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45178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45178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45178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45178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45178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45178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45178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45178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45178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45178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45178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45178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45178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45178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45178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45178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45178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45178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45178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45178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45178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45178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45178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45178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45178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45178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45178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45178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45178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45178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45178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45178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45178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45178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45178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45178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45178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45178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45178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45178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45178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45178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45178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45178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45178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45178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45178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45178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45178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45178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45178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45178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45178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45178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45178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45178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45178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45178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45178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45178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45178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45178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45178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45178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45178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45178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45178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45178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45178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45178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45178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45178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45178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45178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45178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45178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45178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45178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45178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45178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45178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45178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45178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45178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45178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45178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45178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45178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45178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45178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45178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45178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45178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45178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45178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45178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45178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45178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45178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45178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45178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45178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45178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45178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45178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45178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45178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45178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45178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45178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45178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45178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45178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45178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45178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45178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45178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45178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45178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45178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45178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45178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45178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45178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45178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45178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45178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45178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45178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45178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45178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45178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45178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45178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45178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45178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45178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45178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45178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45178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45178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45178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45178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45178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45178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45178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45178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45178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45178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45178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45178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45178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45178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45178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45178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45178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45178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45178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45178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45178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45178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45178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45178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45178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45178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45178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45178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45178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45178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45178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45178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45178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45178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45178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45178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45178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45178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45178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45178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45178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45178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45178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45178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45178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45178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45178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45178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45178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45178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45178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45178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45178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45178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45178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45178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45178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45178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45178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45178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45178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45178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45178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45178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45178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45178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45178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45178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45178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45178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45178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45178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45178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45178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45178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45178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45178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45178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45178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45178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45178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45178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45178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45178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45178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45178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45178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45178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45178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45178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45178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45178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45178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45178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45178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45178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45178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45178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45178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45178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45178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45178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45178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45178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45178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45178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45178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45178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45178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45178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45178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45178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45178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45178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45178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45178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45178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45178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45178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45178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45178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45178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45178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58796-2022.png")</f>
        <v/>
      </c>
      <c r="V878">
        <f>HYPERLINK("https://klasma.github.io/Logging_LJUSDAL/klagomål/A 58796-2022.docx")</f>
        <v/>
      </c>
      <c r="W878">
        <f>HYPERLINK("https://klasma.github.io/Logging_LJUSDAL/klagomålsmail/A 58796-2022.docx")</f>
        <v/>
      </c>
      <c r="X878">
        <f>HYPERLINK("https://klasma.github.io/Logging_LJUSDAL/tillsyn/A 58796-2022.docx")</f>
        <v/>
      </c>
      <c r="Y878">
        <f>HYPERLINK("https://klasma.github.io/Logging_LJUSDAL/tillsynsmail/A 58796-2022.docx")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45178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45178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45178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45178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45178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45178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45178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45178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45178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45178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45178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45178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45178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45178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45178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45178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45178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45178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45178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45178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45178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45178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45178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45178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45178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45178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45178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45178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45178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45178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45178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45178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45178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45178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45178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45178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45178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45178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45178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45178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45178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45178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45178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45178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45178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45178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45178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45178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45178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45178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45178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45178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45178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45178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45178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45178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45178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45178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45178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45178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45178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45178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45178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45178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45178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45178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45178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45178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45178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45178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45178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45178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45178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45178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45178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45178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45178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45178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45178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45178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45178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45178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45178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45178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45178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45178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45178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45178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45178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45178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45178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45178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45178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45178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45178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45178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45178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45178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45178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45178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45178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45178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45178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45178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45178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45178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45178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45178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45178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45178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45178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45178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45178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45178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45178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45178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45178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45178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45178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45178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45178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45178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45178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45178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45178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45178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45178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45178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45178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45178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45178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45178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45178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45178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45178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45178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45178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45178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45178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45178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45178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45178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45178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45178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45178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45178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45178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45178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45178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45178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45178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45178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45178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45178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45178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45178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45178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45178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45178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45178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45178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45178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45178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45178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45178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2023-09-09T05:27:04Z</dcterms:created>
  <dcterms:modified xmlns:dcterms="http://purl.org/dc/terms/" xmlns:xsi="http://www.w3.org/2001/XMLSchema-instance" xsi:type="dcterms:W3CDTF">2023-09-09T05:27:04Z</dcterms:modified>
</cp:coreProperties>
</file>