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0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34322-2022</t>
        </is>
      </c>
      <c r="B2" s="1" t="n">
        <v>44792</v>
      </c>
      <c r="C2" s="1" t="n">
        <v>45204</v>
      </c>
      <c r="D2" t="inlineStr">
        <is>
          <t>DALARNAS LÄN</t>
        </is>
      </c>
      <c r="E2" t="inlineStr">
        <is>
          <t>LUDVIKA</t>
        </is>
      </c>
      <c r="F2" t="inlineStr">
        <is>
          <t>Bergvik skog väst AB</t>
        </is>
      </c>
      <c r="G2" t="n">
        <v>9.1</v>
      </c>
      <c r="H2" t="n">
        <v>40</v>
      </c>
      <c r="I2" t="n">
        <v>0</v>
      </c>
      <c r="J2" t="n">
        <v>27</v>
      </c>
      <c r="K2" t="n">
        <v>9</v>
      </c>
      <c r="L2" t="n">
        <v>3</v>
      </c>
      <c r="M2" t="n">
        <v>1</v>
      </c>
      <c r="N2" t="n">
        <v>0</v>
      </c>
      <c r="O2" t="n">
        <v>40</v>
      </c>
      <c r="P2" t="n">
        <v>13</v>
      </c>
      <c r="Q2" t="n">
        <v>40</v>
      </c>
      <c r="R2" s="2" t="inlineStr">
        <is>
          <t>Ortolansparv
Grönfink
Storspov
Tornseglare
Berguv
Gråtrut
Hussvala
Kricka
Rödstrupig piplärka
Stare
Tallbit
Tofsvipa
Vinterhämpling
Björktrast
Blå kärrhök
Buskskvätta
Duvhök
Entita
Fiskmås
Fjällvråk
Grönsångare
Gulsparv
Hornuggla
Järpe
Kråka
Kungsörn
Mindre hackspett
Pilgrimsfalk
Rosenfink
Rödvingetrast
Slaguggla
Smålom
Spillkråka
Stenfalk
Svartvit flugsnappare
Sävsparv
Talltita
Tretåig hackspett
Videsparv
Ärtsångare</t>
        </is>
      </c>
      <c r="S2">
        <f>HYPERLINK("https://klasma.github.io/Logging_LUDVIKA/artfynd/A 34322-2022.xlsx", "A 34322-2022")</f>
        <v/>
      </c>
      <c r="T2">
        <f>HYPERLINK("https://klasma.github.io/Logging_LUDVIKA/kartor/A 34322-2022.png", "A 34322-2022")</f>
        <v/>
      </c>
      <c r="V2">
        <f>HYPERLINK("https://klasma.github.io/Logging_LUDVIKA/klagomål/A 34322-2022.docx", "A 34322-2022")</f>
        <v/>
      </c>
      <c r="W2">
        <f>HYPERLINK("https://klasma.github.io/Logging_LUDVIKA/klagomålsmail/A 34322-2022.docx", "A 34322-2022")</f>
        <v/>
      </c>
      <c r="X2">
        <f>HYPERLINK("https://klasma.github.io/Logging_LUDVIKA/tillsyn/A 34322-2022.docx", "A 34322-2022")</f>
        <v/>
      </c>
      <c r="Y2">
        <f>HYPERLINK("https://klasma.github.io/Logging_LUDVIKA/tillsynsmail/A 34322-2022.docx", "A 34322-2022")</f>
        <v/>
      </c>
    </row>
    <row r="3" ht="15" customHeight="1">
      <c r="A3" t="inlineStr">
        <is>
          <t>A 21672-2021</t>
        </is>
      </c>
      <c r="B3" s="1" t="n">
        <v>44322</v>
      </c>
      <c r="C3" s="1" t="n">
        <v>45204</v>
      </c>
      <c r="D3" t="inlineStr">
        <is>
          <t>DALARNAS LÄN</t>
        </is>
      </c>
      <c r="E3" t="inlineStr">
        <is>
          <t>LUDVIKA</t>
        </is>
      </c>
      <c r="F3" t="inlineStr">
        <is>
          <t>Övriga Aktiebolag</t>
        </is>
      </c>
      <c r="G3" t="n">
        <v>21.4</v>
      </c>
      <c r="H3" t="n">
        <v>1</v>
      </c>
      <c r="I3" t="n">
        <v>3</v>
      </c>
      <c r="J3" t="n">
        <v>10</v>
      </c>
      <c r="K3" t="n">
        <v>2</v>
      </c>
      <c r="L3" t="n">
        <v>0</v>
      </c>
      <c r="M3" t="n">
        <v>0</v>
      </c>
      <c r="N3" t="n">
        <v>0</v>
      </c>
      <c r="O3" t="n">
        <v>12</v>
      </c>
      <c r="P3" t="n">
        <v>2</v>
      </c>
      <c r="Q3" t="n">
        <v>15</v>
      </c>
      <c r="R3" s="2" t="inlineStr">
        <is>
          <t>Goliatmusseron
Knärot
Blå taggsvamp
Kolflarnlav
Kortskaftad ärgspik
Lunglav
Orange taggsvamp
Svart taggsvamp
Tallticka
Vedflamlav
Vedskivlav
Violettgrå tagellav
Dropptaggsvamp
Nästlav
Zontaggsvamp</t>
        </is>
      </c>
      <c r="S3">
        <f>HYPERLINK("https://klasma.github.io/Logging_LUDVIKA/artfynd/A 21672-2021.xlsx", "A 21672-2021")</f>
        <v/>
      </c>
      <c r="T3">
        <f>HYPERLINK("https://klasma.github.io/Logging_LUDVIKA/kartor/A 21672-2021.png", "A 21672-2021")</f>
        <v/>
      </c>
      <c r="U3">
        <f>HYPERLINK("https://klasma.github.io/Logging_LUDVIKA/knärot/A 21672-2021.png", "A 21672-2021")</f>
        <v/>
      </c>
      <c r="V3">
        <f>HYPERLINK("https://klasma.github.io/Logging_LUDVIKA/klagomål/A 21672-2021.docx", "A 21672-2021")</f>
        <v/>
      </c>
      <c r="W3">
        <f>HYPERLINK("https://klasma.github.io/Logging_LUDVIKA/klagomålsmail/A 21672-2021.docx", "A 21672-2021")</f>
        <v/>
      </c>
      <c r="X3">
        <f>HYPERLINK("https://klasma.github.io/Logging_LUDVIKA/tillsyn/A 21672-2021.docx", "A 21672-2021")</f>
        <v/>
      </c>
      <c r="Y3">
        <f>HYPERLINK("https://klasma.github.io/Logging_LUDVIKA/tillsynsmail/A 21672-2021.docx", "A 21672-2021")</f>
        <v/>
      </c>
    </row>
    <row r="4" ht="15" customHeight="1">
      <c r="A4" t="inlineStr">
        <is>
          <t>A 30447-2022</t>
        </is>
      </c>
      <c r="B4" s="1" t="n">
        <v>44761</v>
      </c>
      <c r="C4" s="1" t="n">
        <v>45204</v>
      </c>
      <c r="D4" t="inlineStr">
        <is>
          <t>DALARNAS LÄN</t>
        </is>
      </c>
      <c r="E4" t="inlineStr">
        <is>
          <t>LUDVIKA</t>
        </is>
      </c>
      <c r="F4" t="inlineStr">
        <is>
          <t>Bergvik skog väst AB</t>
        </is>
      </c>
      <c r="G4" t="n">
        <v>15.3</v>
      </c>
      <c r="H4" t="n">
        <v>4</v>
      </c>
      <c r="I4" t="n">
        <v>3</v>
      </c>
      <c r="J4" t="n">
        <v>0</v>
      </c>
      <c r="K4" t="n">
        <v>2</v>
      </c>
      <c r="L4" t="n">
        <v>0</v>
      </c>
      <c r="M4" t="n">
        <v>0</v>
      </c>
      <c r="N4" t="n">
        <v>0</v>
      </c>
      <c r="O4" t="n">
        <v>2</v>
      </c>
      <c r="P4" t="n">
        <v>2</v>
      </c>
      <c r="Q4" t="n">
        <v>9</v>
      </c>
      <c r="R4" s="2" t="inlineStr">
        <is>
          <t>Aspgelélav
Läderlappslav
Bårdlav
Gytterlav
Skinnlav
Fläcknycklar
Lopplummer
Mattlummer
Revlummer</t>
        </is>
      </c>
      <c r="S4">
        <f>HYPERLINK("https://klasma.github.io/Logging_LUDVIKA/artfynd/A 30447-2022.xlsx", "A 30447-2022")</f>
        <v/>
      </c>
      <c r="T4">
        <f>HYPERLINK("https://klasma.github.io/Logging_LUDVIKA/kartor/A 30447-2022.png", "A 30447-2022")</f>
        <v/>
      </c>
      <c r="V4">
        <f>HYPERLINK("https://klasma.github.io/Logging_LUDVIKA/klagomål/A 30447-2022.docx", "A 30447-2022")</f>
        <v/>
      </c>
      <c r="W4">
        <f>HYPERLINK("https://klasma.github.io/Logging_LUDVIKA/klagomålsmail/A 30447-2022.docx", "A 30447-2022")</f>
        <v/>
      </c>
      <c r="X4">
        <f>HYPERLINK("https://klasma.github.io/Logging_LUDVIKA/tillsyn/A 30447-2022.docx", "A 30447-2022")</f>
        <v/>
      </c>
      <c r="Y4">
        <f>HYPERLINK("https://klasma.github.io/Logging_LUDVIKA/tillsynsmail/A 30447-2022.docx", "A 30447-2022")</f>
        <v/>
      </c>
    </row>
    <row r="5" ht="15" customHeight="1">
      <c r="A5" t="inlineStr">
        <is>
          <t>A 3635-2021</t>
        </is>
      </c>
      <c r="B5" s="1" t="n">
        <v>44221</v>
      </c>
      <c r="C5" s="1" t="n">
        <v>45204</v>
      </c>
      <c r="D5" t="inlineStr">
        <is>
          <t>DALARNAS LÄN</t>
        </is>
      </c>
      <c r="E5" t="inlineStr">
        <is>
          <t>LUDVIKA</t>
        </is>
      </c>
      <c r="F5" t="inlineStr">
        <is>
          <t>Kommuner</t>
        </is>
      </c>
      <c r="G5" t="n">
        <v>16.4</v>
      </c>
      <c r="H5" t="n">
        <v>0</v>
      </c>
      <c r="I5" t="n">
        <v>5</v>
      </c>
      <c r="J5" t="n">
        <v>2</v>
      </c>
      <c r="K5" t="n">
        <v>1</v>
      </c>
      <c r="L5" t="n">
        <v>0</v>
      </c>
      <c r="M5" t="n">
        <v>0</v>
      </c>
      <c r="N5" t="n">
        <v>0</v>
      </c>
      <c r="O5" t="n">
        <v>3</v>
      </c>
      <c r="P5" t="n">
        <v>1</v>
      </c>
      <c r="Q5" t="n">
        <v>8</v>
      </c>
      <c r="R5" s="2" t="inlineStr">
        <is>
          <t>Rynkskinn
Kådvaxskinn
Mjölig dropplav
Fjällig taggsvamp s.str.
Kamjordstjärna
Mörk husmossa
Svavelriska
Vedticka</t>
        </is>
      </c>
      <c r="S5">
        <f>HYPERLINK("https://klasma.github.io/Logging_LUDVIKA/artfynd/A 3635-2021.xlsx", "A 3635-2021")</f>
        <v/>
      </c>
      <c r="T5">
        <f>HYPERLINK("https://klasma.github.io/Logging_LUDVIKA/kartor/A 3635-2021.png", "A 3635-2021")</f>
        <v/>
      </c>
      <c r="V5">
        <f>HYPERLINK("https://klasma.github.io/Logging_LUDVIKA/klagomål/A 3635-2021.docx", "A 3635-2021")</f>
        <v/>
      </c>
      <c r="W5">
        <f>HYPERLINK("https://klasma.github.io/Logging_LUDVIKA/klagomålsmail/A 3635-2021.docx", "A 3635-2021")</f>
        <v/>
      </c>
      <c r="X5">
        <f>HYPERLINK("https://klasma.github.io/Logging_LUDVIKA/tillsyn/A 3635-2021.docx", "A 3635-2021")</f>
        <v/>
      </c>
      <c r="Y5">
        <f>HYPERLINK("https://klasma.github.io/Logging_LUDVIKA/tillsynsmail/A 3635-2021.docx", "A 3635-2021")</f>
        <v/>
      </c>
    </row>
    <row r="6" ht="15" customHeight="1">
      <c r="A6" t="inlineStr">
        <is>
          <t>A 1912-2023</t>
        </is>
      </c>
      <c r="B6" s="1" t="n">
        <v>44937</v>
      </c>
      <c r="C6" s="1" t="n">
        <v>45204</v>
      </c>
      <c r="D6" t="inlineStr">
        <is>
          <t>DALARNAS LÄN</t>
        </is>
      </c>
      <c r="E6" t="inlineStr">
        <is>
          <t>LUDVIKA</t>
        </is>
      </c>
      <c r="F6" t="inlineStr">
        <is>
          <t>Kommuner</t>
        </is>
      </c>
      <c r="G6" t="n">
        <v>8.800000000000001</v>
      </c>
      <c r="H6" t="n">
        <v>0</v>
      </c>
      <c r="I6" t="n">
        <v>5</v>
      </c>
      <c r="J6" t="n">
        <v>2</v>
      </c>
      <c r="K6" t="n">
        <v>1</v>
      </c>
      <c r="L6" t="n">
        <v>0</v>
      </c>
      <c r="M6" t="n">
        <v>0</v>
      </c>
      <c r="N6" t="n">
        <v>0</v>
      </c>
      <c r="O6" t="n">
        <v>3</v>
      </c>
      <c r="P6" t="n">
        <v>1</v>
      </c>
      <c r="Q6" t="n">
        <v>8</v>
      </c>
      <c r="R6" s="2" t="inlineStr">
        <is>
          <t>Rynkskinn
Kådvaxskinn
Mjölig dropplav
Fjällig taggsvamp s.str.
Kamjordstjärna
Mörk husmossa
Svavelriska
Vedticka</t>
        </is>
      </c>
      <c r="S6">
        <f>HYPERLINK("https://klasma.github.io/Logging_LUDVIKA/artfynd/A 1912-2023.xlsx", "A 1912-2023")</f>
        <v/>
      </c>
      <c r="T6">
        <f>HYPERLINK("https://klasma.github.io/Logging_LUDVIKA/kartor/A 1912-2023.png", "A 1912-2023")</f>
        <v/>
      </c>
      <c r="V6">
        <f>HYPERLINK("https://klasma.github.io/Logging_LUDVIKA/klagomål/A 1912-2023.docx", "A 1912-2023")</f>
        <v/>
      </c>
      <c r="W6">
        <f>HYPERLINK("https://klasma.github.io/Logging_LUDVIKA/klagomålsmail/A 1912-2023.docx", "A 1912-2023")</f>
        <v/>
      </c>
      <c r="X6">
        <f>HYPERLINK("https://klasma.github.io/Logging_LUDVIKA/tillsyn/A 1912-2023.docx", "A 1912-2023")</f>
        <v/>
      </c>
      <c r="Y6">
        <f>HYPERLINK("https://klasma.github.io/Logging_LUDVIKA/tillsynsmail/A 1912-2023.docx", "A 1912-2023")</f>
        <v/>
      </c>
    </row>
    <row r="7" ht="15" customHeight="1">
      <c r="A7" t="inlineStr">
        <is>
          <t>A 64864-2019</t>
        </is>
      </c>
      <c r="B7" s="1" t="n">
        <v>43801</v>
      </c>
      <c r="C7" s="1" t="n">
        <v>45204</v>
      </c>
      <c r="D7" t="inlineStr">
        <is>
          <t>DALARNAS LÄN</t>
        </is>
      </c>
      <c r="E7" t="inlineStr">
        <is>
          <t>LUDVIKA</t>
        </is>
      </c>
      <c r="F7" t="inlineStr">
        <is>
          <t>Bergvik skog väst AB</t>
        </is>
      </c>
      <c r="G7" t="n">
        <v>6.3</v>
      </c>
      <c r="H7" t="n">
        <v>1</v>
      </c>
      <c r="I7" t="n">
        <v>4</v>
      </c>
      <c r="J7" t="n">
        <v>1</v>
      </c>
      <c r="K7" t="n">
        <v>0</v>
      </c>
      <c r="L7" t="n">
        <v>0</v>
      </c>
      <c r="M7" t="n">
        <v>0</v>
      </c>
      <c r="N7" t="n">
        <v>0</v>
      </c>
      <c r="O7" t="n">
        <v>1</v>
      </c>
      <c r="P7" t="n">
        <v>0</v>
      </c>
      <c r="Q7" t="n">
        <v>5</v>
      </c>
      <c r="R7" s="2" t="inlineStr">
        <is>
          <t>Spillkråka
Bårdlav
Skinnlav
Stuplav
Thomsons trägnagare</t>
        </is>
      </c>
      <c r="S7">
        <f>HYPERLINK("https://klasma.github.io/Logging_LUDVIKA/artfynd/A 64864-2019.xlsx", "A 64864-2019")</f>
        <v/>
      </c>
      <c r="T7">
        <f>HYPERLINK("https://klasma.github.io/Logging_LUDVIKA/kartor/A 64864-2019.png", "A 64864-2019")</f>
        <v/>
      </c>
      <c r="V7">
        <f>HYPERLINK("https://klasma.github.io/Logging_LUDVIKA/klagomål/A 64864-2019.docx", "A 64864-2019")</f>
        <v/>
      </c>
      <c r="W7">
        <f>HYPERLINK("https://klasma.github.io/Logging_LUDVIKA/klagomålsmail/A 64864-2019.docx", "A 64864-2019")</f>
        <v/>
      </c>
      <c r="X7">
        <f>HYPERLINK("https://klasma.github.io/Logging_LUDVIKA/tillsyn/A 64864-2019.docx", "A 64864-2019")</f>
        <v/>
      </c>
      <c r="Y7">
        <f>HYPERLINK("https://klasma.github.io/Logging_LUDVIKA/tillsynsmail/A 64864-2019.docx", "A 64864-2019")</f>
        <v/>
      </c>
    </row>
    <row r="8" ht="15" customHeight="1">
      <c r="A8" t="inlineStr">
        <is>
          <t>A 24739-2023</t>
        </is>
      </c>
      <c r="B8" s="1" t="n">
        <v>45084</v>
      </c>
      <c r="C8" s="1" t="n">
        <v>45204</v>
      </c>
      <c r="D8" t="inlineStr">
        <is>
          <t>DALARNAS LÄN</t>
        </is>
      </c>
      <c r="E8" t="inlineStr">
        <is>
          <t>LUDVIKA</t>
        </is>
      </c>
      <c r="F8" t="inlineStr">
        <is>
          <t>Bergvik skog väst AB</t>
        </is>
      </c>
      <c r="G8" t="n">
        <v>17.8</v>
      </c>
      <c r="H8" t="n">
        <v>0</v>
      </c>
      <c r="I8" t="n">
        <v>2</v>
      </c>
      <c r="J8" t="n">
        <v>3</v>
      </c>
      <c r="K8" t="n">
        <v>0</v>
      </c>
      <c r="L8" t="n">
        <v>0</v>
      </c>
      <c r="M8" t="n">
        <v>0</v>
      </c>
      <c r="N8" t="n">
        <v>0</v>
      </c>
      <c r="O8" t="n">
        <v>3</v>
      </c>
      <c r="P8" t="n">
        <v>0</v>
      </c>
      <c r="Q8" t="n">
        <v>5</v>
      </c>
      <c r="R8" s="2" t="inlineStr">
        <is>
          <t>Aspskinn
Barrviolspindling
Veckticka
Dvärgtufs
Luddlav</t>
        </is>
      </c>
      <c r="S8">
        <f>HYPERLINK("https://klasma.github.io/Logging_LUDVIKA/artfynd/A 24739-2023.xlsx", "A 24739-2023")</f>
        <v/>
      </c>
      <c r="T8">
        <f>HYPERLINK("https://klasma.github.io/Logging_LUDVIKA/kartor/A 24739-2023.png", "A 24739-2023")</f>
        <v/>
      </c>
      <c r="V8">
        <f>HYPERLINK("https://klasma.github.io/Logging_LUDVIKA/klagomål/A 24739-2023.docx", "A 24739-2023")</f>
        <v/>
      </c>
      <c r="W8">
        <f>HYPERLINK("https://klasma.github.io/Logging_LUDVIKA/klagomålsmail/A 24739-2023.docx", "A 24739-2023")</f>
        <v/>
      </c>
      <c r="X8">
        <f>HYPERLINK("https://klasma.github.io/Logging_LUDVIKA/tillsyn/A 24739-2023.docx", "A 24739-2023")</f>
        <v/>
      </c>
      <c r="Y8">
        <f>HYPERLINK("https://klasma.github.io/Logging_LUDVIKA/tillsynsmail/A 24739-2023.docx", "A 24739-2023")</f>
        <v/>
      </c>
    </row>
    <row r="9" ht="15" customHeight="1">
      <c r="A9" t="inlineStr">
        <is>
          <t>A 44535-2021</t>
        </is>
      </c>
      <c r="B9" s="1" t="n">
        <v>44435</v>
      </c>
      <c r="C9" s="1" t="n">
        <v>45204</v>
      </c>
      <c r="D9" t="inlineStr">
        <is>
          <t>DALARNAS LÄN</t>
        </is>
      </c>
      <c r="E9" t="inlineStr">
        <is>
          <t>LUDVIKA</t>
        </is>
      </c>
      <c r="G9" t="n">
        <v>3.6</v>
      </c>
      <c r="H9" t="n">
        <v>0</v>
      </c>
      <c r="I9" t="n">
        <v>2</v>
      </c>
      <c r="J9" t="n">
        <v>2</v>
      </c>
      <c r="K9" t="n">
        <v>0</v>
      </c>
      <c r="L9" t="n">
        <v>0</v>
      </c>
      <c r="M9" t="n">
        <v>0</v>
      </c>
      <c r="N9" t="n">
        <v>0</v>
      </c>
      <c r="O9" t="n">
        <v>2</v>
      </c>
      <c r="P9" t="n">
        <v>0</v>
      </c>
      <c r="Q9" t="n">
        <v>4</v>
      </c>
      <c r="R9" s="2" t="inlineStr">
        <is>
          <t>Svart taggsvamp
Vedskivlav
Dropptaggsvamp
Rävticka</t>
        </is>
      </c>
      <c r="S9">
        <f>HYPERLINK("https://klasma.github.io/Logging_LUDVIKA/artfynd/A 44535-2021.xlsx", "A 44535-2021")</f>
        <v/>
      </c>
      <c r="T9">
        <f>HYPERLINK("https://klasma.github.io/Logging_LUDVIKA/kartor/A 44535-2021.png", "A 44535-2021")</f>
        <v/>
      </c>
      <c r="V9">
        <f>HYPERLINK("https://klasma.github.io/Logging_LUDVIKA/klagomål/A 44535-2021.docx", "A 44535-2021")</f>
        <v/>
      </c>
      <c r="W9">
        <f>HYPERLINK("https://klasma.github.io/Logging_LUDVIKA/klagomålsmail/A 44535-2021.docx", "A 44535-2021")</f>
        <v/>
      </c>
      <c r="X9">
        <f>HYPERLINK("https://klasma.github.io/Logging_LUDVIKA/tillsyn/A 44535-2021.docx", "A 44535-2021")</f>
        <v/>
      </c>
      <c r="Y9">
        <f>HYPERLINK("https://klasma.github.io/Logging_LUDVIKA/tillsynsmail/A 44535-2021.docx", "A 44535-2021")</f>
        <v/>
      </c>
    </row>
    <row r="10" ht="15" customHeight="1">
      <c r="A10" t="inlineStr">
        <is>
          <t>A 14637-2023</t>
        </is>
      </c>
      <c r="B10" s="1" t="n">
        <v>45013</v>
      </c>
      <c r="C10" s="1" t="n">
        <v>45204</v>
      </c>
      <c r="D10" t="inlineStr">
        <is>
          <t>DALARNAS LÄN</t>
        </is>
      </c>
      <c r="E10" t="inlineStr">
        <is>
          <t>LUDVIKA</t>
        </is>
      </c>
      <c r="F10" t="inlineStr">
        <is>
          <t>Övriga Aktiebolag</t>
        </is>
      </c>
      <c r="G10" t="n">
        <v>6.1</v>
      </c>
      <c r="H10" t="n">
        <v>1</v>
      </c>
      <c r="I10" t="n">
        <v>3</v>
      </c>
      <c r="J10" t="n">
        <v>0</v>
      </c>
      <c r="K10" t="n">
        <v>0</v>
      </c>
      <c r="L10" t="n">
        <v>0</v>
      </c>
      <c r="M10" t="n">
        <v>0</v>
      </c>
      <c r="N10" t="n">
        <v>0</v>
      </c>
      <c r="O10" t="n">
        <v>0</v>
      </c>
      <c r="P10" t="n">
        <v>0</v>
      </c>
      <c r="Q10" t="n">
        <v>4</v>
      </c>
      <c r="R10" s="2" t="inlineStr">
        <is>
          <t>Korallblylav
Skinnlav
Vårärt
Blåsippa</t>
        </is>
      </c>
      <c r="S10">
        <f>HYPERLINK("https://klasma.github.io/Logging_LUDVIKA/artfynd/A 14637-2023.xlsx", "A 14637-2023")</f>
        <v/>
      </c>
      <c r="T10">
        <f>HYPERLINK("https://klasma.github.io/Logging_LUDVIKA/kartor/A 14637-2023.png", "A 14637-2023")</f>
        <v/>
      </c>
      <c r="V10">
        <f>HYPERLINK("https://klasma.github.io/Logging_LUDVIKA/klagomål/A 14637-2023.docx", "A 14637-2023")</f>
        <v/>
      </c>
      <c r="W10">
        <f>HYPERLINK("https://klasma.github.io/Logging_LUDVIKA/klagomålsmail/A 14637-2023.docx", "A 14637-2023")</f>
        <v/>
      </c>
      <c r="X10">
        <f>HYPERLINK("https://klasma.github.io/Logging_LUDVIKA/tillsyn/A 14637-2023.docx", "A 14637-2023")</f>
        <v/>
      </c>
      <c r="Y10">
        <f>HYPERLINK("https://klasma.github.io/Logging_LUDVIKA/tillsynsmail/A 14637-2023.docx", "A 14637-2023")</f>
        <v/>
      </c>
    </row>
    <row r="11" ht="15" customHeight="1">
      <c r="A11" t="inlineStr">
        <is>
          <t>A 70912-2018</t>
        </is>
      </c>
      <c r="B11" s="1" t="n">
        <v>43452</v>
      </c>
      <c r="C11" s="1" t="n">
        <v>45204</v>
      </c>
      <c r="D11" t="inlineStr">
        <is>
          <t>DALARNAS LÄN</t>
        </is>
      </c>
      <c r="E11" t="inlineStr">
        <is>
          <t>LUDVIKA</t>
        </is>
      </c>
      <c r="F11" t="inlineStr">
        <is>
          <t>Bergvik skog väst AB</t>
        </is>
      </c>
      <c r="G11" t="n">
        <v>2.1</v>
      </c>
      <c r="H11" t="n">
        <v>0</v>
      </c>
      <c r="I11" t="n">
        <v>2</v>
      </c>
      <c r="J11" t="n">
        <v>1</v>
      </c>
      <c r="K11" t="n">
        <v>0</v>
      </c>
      <c r="L11" t="n">
        <v>0</v>
      </c>
      <c r="M11" t="n">
        <v>0</v>
      </c>
      <c r="N11" t="n">
        <v>0</v>
      </c>
      <c r="O11" t="n">
        <v>1</v>
      </c>
      <c r="P11" t="n">
        <v>0</v>
      </c>
      <c r="Q11" t="n">
        <v>3</v>
      </c>
      <c r="R11" s="2" t="inlineStr">
        <is>
          <t>Gultoppig fingersvamp
Korallblylav
Luddlav</t>
        </is>
      </c>
      <c r="S11">
        <f>HYPERLINK("https://klasma.github.io/Logging_LUDVIKA/artfynd/A 70912-2018.xlsx", "A 70912-2018")</f>
        <v/>
      </c>
      <c r="T11">
        <f>HYPERLINK("https://klasma.github.io/Logging_LUDVIKA/kartor/A 70912-2018.png", "A 70912-2018")</f>
        <v/>
      </c>
      <c r="V11">
        <f>HYPERLINK("https://klasma.github.io/Logging_LUDVIKA/klagomål/A 70912-2018.docx", "A 70912-2018")</f>
        <v/>
      </c>
      <c r="W11">
        <f>HYPERLINK("https://klasma.github.io/Logging_LUDVIKA/klagomålsmail/A 70912-2018.docx", "A 70912-2018")</f>
        <v/>
      </c>
      <c r="X11">
        <f>HYPERLINK("https://klasma.github.io/Logging_LUDVIKA/tillsyn/A 70912-2018.docx", "A 70912-2018")</f>
        <v/>
      </c>
      <c r="Y11">
        <f>HYPERLINK("https://klasma.github.io/Logging_LUDVIKA/tillsynsmail/A 70912-2018.docx", "A 70912-2018")</f>
        <v/>
      </c>
    </row>
    <row r="12" ht="15" customHeight="1">
      <c r="A12" t="inlineStr">
        <is>
          <t>A 10212-2019</t>
        </is>
      </c>
      <c r="B12" s="1" t="n">
        <v>43510</v>
      </c>
      <c r="C12" s="1" t="n">
        <v>45204</v>
      </c>
      <c r="D12" t="inlineStr">
        <is>
          <t>DALARNAS LÄN</t>
        </is>
      </c>
      <c r="E12" t="inlineStr">
        <is>
          <t>LUDVIKA</t>
        </is>
      </c>
      <c r="G12" t="n">
        <v>18.9</v>
      </c>
      <c r="H12" t="n">
        <v>1</v>
      </c>
      <c r="I12" t="n">
        <v>1</v>
      </c>
      <c r="J12" t="n">
        <v>1</v>
      </c>
      <c r="K12" t="n">
        <v>1</v>
      </c>
      <c r="L12" t="n">
        <v>0</v>
      </c>
      <c r="M12" t="n">
        <v>0</v>
      </c>
      <c r="N12" t="n">
        <v>0</v>
      </c>
      <c r="O12" t="n">
        <v>2</v>
      </c>
      <c r="P12" t="n">
        <v>1</v>
      </c>
      <c r="Q12" t="n">
        <v>3</v>
      </c>
      <c r="R12" s="2" t="inlineStr">
        <is>
          <t>Knärot
Dofttaggsvamp
Nästlav</t>
        </is>
      </c>
      <c r="S12">
        <f>HYPERLINK("https://klasma.github.io/Logging_LUDVIKA/artfynd/A 10212-2019.xlsx", "A 10212-2019")</f>
        <v/>
      </c>
      <c r="T12">
        <f>HYPERLINK("https://klasma.github.io/Logging_LUDVIKA/kartor/A 10212-2019.png", "A 10212-2019")</f>
        <v/>
      </c>
      <c r="U12">
        <f>HYPERLINK("https://klasma.github.io/Logging_LUDVIKA/knärot/A 10212-2019.png", "A 10212-2019")</f>
        <v/>
      </c>
      <c r="V12">
        <f>HYPERLINK("https://klasma.github.io/Logging_LUDVIKA/klagomål/A 10212-2019.docx", "A 10212-2019")</f>
        <v/>
      </c>
      <c r="W12">
        <f>HYPERLINK("https://klasma.github.io/Logging_LUDVIKA/klagomålsmail/A 10212-2019.docx", "A 10212-2019")</f>
        <v/>
      </c>
      <c r="X12">
        <f>HYPERLINK("https://klasma.github.io/Logging_LUDVIKA/tillsyn/A 10212-2019.docx", "A 10212-2019")</f>
        <v/>
      </c>
      <c r="Y12">
        <f>HYPERLINK("https://klasma.github.io/Logging_LUDVIKA/tillsynsmail/A 10212-2019.docx", "A 10212-2019")</f>
        <v/>
      </c>
    </row>
    <row r="13" ht="15" customHeight="1">
      <c r="A13" t="inlineStr">
        <is>
          <t>A 29285-2020</t>
        </is>
      </c>
      <c r="B13" s="1" t="n">
        <v>44000</v>
      </c>
      <c r="C13" s="1" t="n">
        <v>45204</v>
      </c>
      <c r="D13" t="inlineStr">
        <is>
          <t>DALARNAS LÄN</t>
        </is>
      </c>
      <c r="E13" t="inlineStr">
        <is>
          <t>LUDVIKA</t>
        </is>
      </c>
      <c r="G13" t="n">
        <v>2.5</v>
      </c>
      <c r="H13" t="n">
        <v>0</v>
      </c>
      <c r="I13" t="n">
        <v>1</v>
      </c>
      <c r="J13" t="n">
        <v>2</v>
      </c>
      <c r="K13" t="n">
        <v>0</v>
      </c>
      <c r="L13" t="n">
        <v>0</v>
      </c>
      <c r="M13" t="n">
        <v>0</v>
      </c>
      <c r="N13" t="n">
        <v>0</v>
      </c>
      <c r="O13" t="n">
        <v>2</v>
      </c>
      <c r="P13" t="n">
        <v>0</v>
      </c>
      <c r="Q13" t="n">
        <v>3</v>
      </c>
      <c r="R13" s="2" t="inlineStr">
        <is>
          <t>Violettgrå tagellav
Vitgrynig nållav
Nästlav</t>
        </is>
      </c>
      <c r="S13">
        <f>HYPERLINK("https://klasma.github.io/Logging_LUDVIKA/artfynd/A 29285-2020.xlsx", "A 29285-2020")</f>
        <v/>
      </c>
      <c r="T13">
        <f>HYPERLINK("https://klasma.github.io/Logging_LUDVIKA/kartor/A 29285-2020.png", "A 29285-2020")</f>
        <v/>
      </c>
      <c r="V13">
        <f>HYPERLINK("https://klasma.github.io/Logging_LUDVIKA/klagomål/A 29285-2020.docx", "A 29285-2020")</f>
        <v/>
      </c>
      <c r="W13">
        <f>HYPERLINK("https://klasma.github.io/Logging_LUDVIKA/klagomålsmail/A 29285-2020.docx", "A 29285-2020")</f>
        <v/>
      </c>
      <c r="X13">
        <f>HYPERLINK("https://klasma.github.io/Logging_LUDVIKA/tillsyn/A 29285-2020.docx", "A 29285-2020")</f>
        <v/>
      </c>
      <c r="Y13">
        <f>HYPERLINK("https://klasma.github.io/Logging_LUDVIKA/tillsynsmail/A 29285-2020.docx", "A 29285-2020")</f>
        <v/>
      </c>
    </row>
    <row r="14" ht="15" customHeight="1">
      <c r="A14" t="inlineStr">
        <is>
          <t>A 69138-2020</t>
        </is>
      </c>
      <c r="B14" s="1" t="n">
        <v>44188</v>
      </c>
      <c r="C14" s="1" t="n">
        <v>45204</v>
      </c>
      <c r="D14" t="inlineStr">
        <is>
          <t>DALARNAS LÄN</t>
        </is>
      </c>
      <c r="E14" t="inlineStr">
        <is>
          <t>LUDVIKA</t>
        </is>
      </c>
      <c r="G14" t="n">
        <v>6.7</v>
      </c>
      <c r="H14" t="n">
        <v>0</v>
      </c>
      <c r="I14" t="n">
        <v>3</v>
      </c>
      <c r="J14" t="n">
        <v>0</v>
      </c>
      <c r="K14" t="n">
        <v>0</v>
      </c>
      <c r="L14" t="n">
        <v>0</v>
      </c>
      <c r="M14" t="n">
        <v>0</v>
      </c>
      <c r="N14" t="n">
        <v>0</v>
      </c>
      <c r="O14" t="n">
        <v>0</v>
      </c>
      <c r="P14" t="n">
        <v>0</v>
      </c>
      <c r="Q14" t="n">
        <v>3</v>
      </c>
      <c r="R14" s="2" t="inlineStr">
        <is>
          <t>Rödgul trumpetsvamp
Svavelriska
Tibast</t>
        </is>
      </c>
      <c r="S14">
        <f>HYPERLINK("https://klasma.github.io/Logging_LUDVIKA/artfynd/A 69138-2020.xlsx", "A 69138-2020")</f>
        <v/>
      </c>
      <c r="T14">
        <f>HYPERLINK("https://klasma.github.io/Logging_LUDVIKA/kartor/A 69138-2020.png", "A 69138-2020")</f>
        <v/>
      </c>
      <c r="V14">
        <f>HYPERLINK("https://klasma.github.io/Logging_LUDVIKA/klagomål/A 69138-2020.docx", "A 69138-2020")</f>
        <v/>
      </c>
      <c r="W14">
        <f>HYPERLINK("https://klasma.github.io/Logging_LUDVIKA/klagomålsmail/A 69138-2020.docx", "A 69138-2020")</f>
        <v/>
      </c>
      <c r="X14">
        <f>HYPERLINK("https://klasma.github.io/Logging_LUDVIKA/tillsyn/A 69138-2020.docx", "A 69138-2020")</f>
        <v/>
      </c>
      <c r="Y14">
        <f>HYPERLINK("https://klasma.github.io/Logging_LUDVIKA/tillsynsmail/A 69138-2020.docx", "A 69138-2020")</f>
        <v/>
      </c>
    </row>
    <row r="15" ht="15" customHeight="1">
      <c r="A15" t="inlineStr">
        <is>
          <t>A 22910-2023</t>
        </is>
      </c>
      <c r="B15" s="1" t="n">
        <v>45072</v>
      </c>
      <c r="C15" s="1" t="n">
        <v>45204</v>
      </c>
      <c r="D15" t="inlineStr">
        <is>
          <t>DALARNAS LÄN</t>
        </is>
      </c>
      <c r="E15" t="inlineStr">
        <is>
          <t>LUDVIKA</t>
        </is>
      </c>
      <c r="F15" t="inlineStr">
        <is>
          <t>Bergvik skog väst AB</t>
        </is>
      </c>
      <c r="G15" t="n">
        <v>3.6</v>
      </c>
      <c r="H15" t="n">
        <v>1</v>
      </c>
      <c r="I15" t="n">
        <v>2</v>
      </c>
      <c r="J15" t="n">
        <v>0</v>
      </c>
      <c r="K15" t="n">
        <v>1</v>
      </c>
      <c r="L15" t="n">
        <v>0</v>
      </c>
      <c r="M15" t="n">
        <v>0</v>
      </c>
      <c r="N15" t="n">
        <v>0</v>
      </c>
      <c r="O15" t="n">
        <v>1</v>
      </c>
      <c r="P15" t="n">
        <v>1</v>
      </c>
      <c r="Q15" t="n">
        <v>3</v>
      </c>
      <c r="R15" s="2" t="inlineStr">
        <is>
          <t>Knärot
Thomsons trägnagare
Vedticka</t>
        </is>
      </c>
      <c r="S15">
        <f>HYPERLINK("https://klasma.github.io/Logging_LUDVIKA/artfynd/A 22910-2023.xlsx", "A 22910-2023")</f>
        <v/>
      </c>
      <c r="T15">
        <f>HYPERLINK("https://klasma.github.io/Logging_LUDVIKA/kartor/A 22910-2023.png", "A 22910-2023")</f>
        <v/>
      </c>
      <c r="U15">
        <f>HYPERLINK("https://klasma.github.io/Logging_LUDVIKA/knärot/A 22910-2023.png", "A 22910-2023")</f>
        <v/>
      </c>
      <c r="V15">
        <f>HYPERLINK("https://klasma.github.io/Logging_LUDVIKA/klagomål/A 22910-2023.docx", "A 22910-2023")</f>
        <v/>
      </c>
      <c r="W15">
        <f>HYPERLINK("https://klasma.github.io/Logging_LUDVIKA/klagomålsmail/A 22910-2023.docx", "A 22910-2023")</f>
        <v/>
      </c>
      <c r="X15">
        <f>HYPERLINK("https://klasma.github.io/Logging_LUDVIKA/tillsyn/A 22910-2023.docx", "A 22910-2023")</f>
        <v/>
      </c>
      <c r="Y15">
        <f>HYPERLINK("https://klasma.github.io/Logging_LUDVIKA/tillsynsmail/A 22910-2023.docx", "A 22910-2023")</f>
        <v/>
      </c>
    </row>
    <row r="16" ht="15" customHeight="1">
      <c r="A16" t="inlineStr">
        <is>
          <t>A 28119-2023</t>
        </is>
      </c>
      <c r="B16" s="1" t="n">
        <v>45099</v>
      </c>
      <c r="C16" s="1" t="n">
        <v>45204</v>
      </c>
      <c r="D16" t="inlineStr">
        <is>
          <t>DALARNAS LÄN</t>
        </is>
      </c>
      <c r="E16" t="inlineStr">
        <is>
          <t>LUDVIKA</t>
        </is>
      </c>
      <c r="F16" t="inlineStr">
        <is>
          <t>Bergvik skog väst AB</t>
        </is>
      </c>
      <c r="G16" t="n">
        <v>7.8</v>
      </c>
      <c r="H16" t="n">
        <v>1</v>
      </c>
      <c r="I16" t="n">
        <v>1</v>
      </c>
      <c r="J16" t="n">
        <v>1</v>
      </c>
      <c r="K16" t="n">
        <v>0</v>
      </c>
      <c r="L16" t="n">
        <v>0</v>
      </c>
      <c r="M16" t="n">
        <v>0</v>
      </c>
      <c r="N16" t="n">
        <v>0</v>
      </c>
      <c r="O16" t="n">
        <v>1</v>
      </c>
      <c r="P16" t="n">
        <v>0</v>
      </c>
      <c r="Q16" t="n">
        <v>3</v>
      </c>
      <c r="R16" s="2" t="inlineStr">
        <is>
          <t>Skorpgelélav
Bårdlav
Nattviol</t>
        </is>
      </c>
      <c r="S16">
        <f>HYPERLINK("https://klasma.github.io/Logging_LUDVIKA/artfynd/A 28119-2023.xlsx", "A 28119-2023")</f>
        <v/>
      </c>
      <c r="T16">
        <f>HYPERLINK("https://klasma.github.io/Logging_LUDVIKA/kartor/A 28119-2023.png", "A 28119-2023")</f>
        <v/>
      </c>
      <c r="V16">
        <f>HYPERLINK("https://klasma.github.io/Logging_LUDVIKA/klagomål/A 28119-2023.docx", "A 28119-2023")</f>
        <v/>
      </c>
      <c r="W16">
        <f>HYPERLINK("https://klasma.github.io/Logging_LUDVIKA/klagomålsmail/A 28119-2023.docx", "A 28119-2023")</f>
        <v/>
      </c>
      <c r="X16">
        <f>HYPERLINK("https://klasma.github.io/Logging_LUDVIKA/tillsyn/A 28119-2023.docx", "A 28119-2023")</f>
        <v/>
      </c>
      <c r="Y16">
        <f>HYPERLINK("https://klasma.github.io/Logging_LUDVIKA/tillsynsmail/A 28119-2023.docx", "A 28119-2023")</f>
        <v/>
      </c>
    </row>
    <row r="17" ht="15" customHeight="1">
      <c r="A17" t="inlineStr">
        <is>
          <t>A 7704-2020</t>
        </is>
      </c>
      <c r="B17" s="1" t="n">
        <v>43872</v>
      </c>
      <c r="C17" s="1" t="n">
        <v>45204</v>
      </c>
      <c r="D17" t="inlineStr">
        <is>
          <t>DALARNAS LÄN</t>
        </is>
      </c>
      <c r="E17" t="inlineStr">
        <is>
          <t>LUDVIKA</t>
        </is>
      </c>
      <c r="G17" t="n">
        <v>3.4</v>
      </c>
      <c r="H17" t="n">
        <v>1</v>
      </c>
      <c r="I17" t="n">
        <v>1</v>
      </c>
      <c r="J17" t="n">
        <v>0</v>
      </c>
      <c r="K17" t="n">
        <v>0</v>
      </c>
      <c r="L17" t="n">
        <v>0</v>
      </c>
      <c r="M17" t="n">
        <v>0</v>
      </c>
      <c r="N17" t="n">
        <v>0</v>
      </c>
      <c r="O17" t="n">
        <v>0</v>
      </c>
      <c r="P17" t="n">
        <v>0</v>
      </c>
      <c r="Q17" t="n">
        <v>2</v>
      </c>
      <c r="R17" s="2" t="inlineStr">
        <is>
          <t>Svavelriska
Blåsippa</t>
        </is>
      </c>
      <c r="S17">
        <f>HYPERLINK("https://klasma.github.io/Logging_LUDVIKA/artfynd/A 7704-2020.xlsx", "A 7704-2020")</f>
        <v/>
      </c>
      <c r="T17">
        <f>HYPERLINK("https://klasma.github.io/Logging_LUDVIKA/kartor/A 7704-2020.png", "A 7704-2020")</f>
        <v/>
      </c>
      <c r="V17">
        <f>HYPERLINK("https://klasma.github.io/Logging_LUDVIKA/klagomål/A 7704-2020.docx", "A 7704-2020")</f>
        <v/>
      </c>
      <c r="W17">
        <f>HYPERLINK("https://klasma.github.io/Logging_LUDVIKA/klagomålsmail/A 7704-2020.docx", "A 7704-2020")</f>
        <v/>
      </c>
      <c r="X17">
        <f>HYPERLINK("https://klasma.github.io/Logging_LUDVIKA/tillsyn/A 7704-2020.docx", "A 7704-2020")</f>
        <v/>
      </c>
      <c r="Y17">
        <f>HYPERLINK("https://klasma.github.io/Logging_LUDVIKA/tillsynsmail/A 7704-2020.docx", "A 7704-2020")</f>
        <v/>
      </c>
    </row>
    <row r="18" ht="15" customHeight="1">
      <c r="A18" t="inlineStr">
        <is>
          <t>A 21885-2021</t>
        </is>
      </c>
      <c r="B18" s="1" t="n">
        <v>44322</v>
      </c>
      <c r="C18" s="1" t="n">
        <v>45204</v>
      </c>
      <c r="D18" t="inlineStr">
        <is>
          <t>DALARNAS LÄN</t>
        </is>
      </c>
      <c r="E18" t="inlineStr">
        <is>
          <t>LUDVIKA</t>
        </is>
      </c>
      <c r="F18" t="inlineStr">
        <is>
          <t>Bergvik skog väst AB</t>
        </is>
      </c>
      <c r="G18" t="n">
        <v>4.8</v>
      </c>
      <c r="H18" t="n">
        <v>0</v>
      </c>
      <c r="I18" t="n">
        <v>0</v>
      </c>
      <c r="J18" t="n">
        <v>1</v>
      </c>
      <c r="K18" t="n">
        <v>1</v>
      </c>
      <c r="L18" t="n">
        <v>0</v>
      </c>
      <c r="M18" t="n">
        <v>0</v>
      </c>
      <c r="N18" t="n">
        <v>0</v>
      </c>
      <c r="O18" t="n">
        <v>2</v>
      </c>
      <c r="P18" t="n">
        <v>1</v>
      </c>
      <c r="Q18" t="n">
        <v>2</v>
      </c>
      <c r="R18" s="2" t="inlineStr">
        <is>
          <t>Allékantlav
Veckticka</t>
        </is>
      </c>
      <c r="S18">
        <f>HYPERLINK("https://klasma.github.io/Logging_LUDVIKA/artfynd/A 21885-2021.xlsx", "A 21885-2021")</f>
        <v/>
      </c>
      <c r="T18">
        <f>HYPERLINK("https://klasma.github.io/Logging_LUDVIKA/kartor/A 21885-2021.png", "A 21885-2021")</f>
        <v/>
      </c>
      <c r="V18">
        <f>HYPERLINK("https://klasma.github.io/Logging_LUDVIKA/klagomål/A 21885-2021.docx", "A 21885-2021")</f>
        <v/>
      </c>
      <c r="W18">
        <f>HYPERLINK("https://klasma.github.io/Logging_LUDVIKA/klagomålsmail/A 21885-2021.docx", "A 21885-2021")</f>
        <v/>
      </c>
      <c r="X18">
        <f>HYPERLINK("https://klasma.github.io/Logging_LUDVIKA/tillsyn/A 21885-2021.docx", "A 21885-2021")</f>
        <v/>
      </c>
      <c r="Y18">
        <f>HYPERLINK("https://klasma.github.io/Logging_LUDVIKA/tillsynsmail/A 21885-2021.docx", "A 21885-2021")</f>
        <v/>
      </c>
    </row>
    <row r="19" ht="15" customHeight="1">
      <c r="A19" t="inlineStr">
        <is>
          <t>A 56632-2021</t>
        </is>
      </c>
      <c r="B19" s="1" t="n">
        <v>44480</v>
      </c>
      <c r="C19" s="1" t="n">
        <v>45204</v>
      </c>
      <c r="D19" t="inlineStr">
        <is>
          <t>DALARNAS LÄN</t>
        </is>
      </c>
      <c r="E19" t="inlineStr">
        <is>
          <t>LUDVIKA</t>
        </is>
      </c>
      <c r="G19" t="n">
        <v>17.1</v>
      </c>
      <c r="H19" t="n">
        <v>0</v>
      </c>
      <c r="I19" t="n">
        <v>2</v>
      </c>
      <c r="J19" t="n">
        <v>0</v>
      </c>
      <c r="K19" t="n">
        <v>0</v>
      </c>
      <c r="L19" t="n">
        <v>0</v>
      </c>
      <c r="M19" t="n">
        <v>0</v>
      </c>
      <c r="N19" t="n">
        <v>0</v>
      </c>
      <c r="O19" t="n">
        <v>0</v>
      </c>
      <c r="P19" t="n">
        <v>0</v>
      </c>
      <c r="Q19" t="n">
        <v>2</v>
      </c>
      <c r="R19" s="2" t="inlineStr">
        <is>
          <t>Gräsull
Skinnlav</t>
        </is>
      </c>
      <c r="S19">
        <f>HYPERLINK("https://klasma.github.io/Logging_LUDVIKA/artfynd/A 56632-2021.xlsx", "A 56632-2021")</f>
        <v/>
      </c>
      <c r="T19">
        <f>HYPERLINK("https://klasma.github.io/Logging_LUDVIKA/kartor/A 56632-2021.png", "A 56632-2021")</f>
        <v/>
      </c>
      <c r="V19">
        <f>HYPERLINK("https://klasma.github.io/Logging_LUDVIKA/klagomål/A 56632-2021.docx", "A 56632-2021")</f>
        <v/>
      </c>
      <c r="W19">
        <f>HYPERLINK("https://klasma.github.io/Logging_LUDVIKA/klagomålsmail/A 56632-2021.docx", "A 56632-2021")</f>
        <v/>
      </c>
      <c r="X19">
        <f>HYPERLINK("https://klasma.github.io/Logging_LUDVIKA/tillsyn/A 56632-2021.docx", "A 56632-2021")</f>
        <v/>
      </c>
      <c r="Y19">
        <f>HYPERLINK("https://klasma.github.io/Logging_LUDVIKA/tillsynsmail/A 56632-2021.docx", "A 56632-2021")</f>
        <v/>
      </c>
    </row>
    <row r="20" ht="15" customHeight="1">
      <c r="A20" t="inlineStr">
        <is>
          <t>A 42558-2022</t>
        </is>
      </c>
      <c r="B20" s="1" t="n">
        <v>44831</v>
      </c>
      <c r="C20" s="1" t="n">
        <v>45204</v>
      </c>
      <c r="D20" t="inlineStr">
        <is>
          <t>DALARNAS LÄN</t>
        </is>
      </c>
      <c r="E20" t="inlineStr">
        <is>
          <t>LUDVIKA</t>
        </is>
      </c>
      <c r="F20" t="inlineStr">
        <is>
          <t>Naturvårdsverket</t>
        </is>
      </c>
      <c r="G20" t="n">
        <v>4.9</v>
      </c>
      <c r="H20" t="n">
        <v>1</v>
      </c>
      <c r="I20" t="n">
        <v>0</v>
      </c>
      <c r="J20" t="n">
        <v>0</v>
      </c>
      <c r="K20" t="n">
        <v>1</v>
      </c>
      <c r="L20" t="n">
        <v>0</v>
      </c>
      <c r="M20" t="n">
        <v>0</v>
      </c>
      <c r="N20" t="n">
        <v>0</v>
      </c>
      <c r="O20" t="n">
        <v>1</v>
      </c>
      <c r="P20" t="n">
        <v>1</v>
      </c>
      <c r="Q20" t="n">
        <v>2</v>
      </c>
      <c r="R20" s="2" t="inlineStr">
        <is>
          <t>Gräddporing
Lopplummer</t>
        </is>
      </c>
      <c r="S20">
        <f>HYPERLINK("https://klasma.github.io/Logging_LUDVIKA/artfynd/A 42558-2022.xlsx", "A 42558-2022")</f>
        <v/>
      </c>
      <c r="T20">
        <f>HYPERLINK("https://klasma.github.io/Logging_LUDVIKA/kartor/A 42558-2022.png", "A 42558-2022")</f>
        <v/>
      </c>
      <c r="V20">
        <f>HYPERLINK("https://klasma.github.io/Logging_LUDVIKA/klagomål/A 42558-2022.docx", "A 42558-2022")</f>
        <v/>
      </c>
      <c r="W20">
        <f>HYPERLINK("https://klasma.github.io/Logging_LUDVIKA/klagomålsmail/A 42558-2022.docx", "A 42558-2022")</f>
        <v/>
      </c>
      <c r="X20">
        <f>HYPERLINK("https://klasma.github.io/Logging_LUDVIKA/tillsyn/A 42558-2022.docx", "A 42558-2022")</f>
        <v/>
      </c>
      <c r="Y20">
        <f>HYPERLINK("https://klasma.github.io/Logging_LUDVIKA/tillsynsmail/A 42558-2022.docx", "A 42558-2022")</f>
        <v/>
      </c>
    </row>
    <row r="21" ht="15" customHeight="1">
      <c r="A21" t="inlineStr">
        <is>
          <t>A 19338-2023</t>
        </is>
      </c>
      <c r="B21" s="1" t="n">
        <v>45049</v>
      </c>
      <c r="C21" s="1" t="n">
        <v>45204</v>
      </c>
      <c r="D21" t="inlineStr">
        <is>
          <t>DALARNAS LÄN</t>
        </is>
      </c>
      <c r="E21" t="inlineStr">
        <is>
          <t>LUDVIKA</t>
        </is>
      </c>
      <c r="G21" t="n">
        <v>13.7</v>
      </c>
      <c r="H21" t="n">
        <v>0</v>
      </c>
      <c r="I21" t="n">
        <v>1</v>
      </c>
      <c r="J21" t="n">
        <v>1</v>
      </c>
      <c r="K21" t="n">
        <v>0</v>
      </c>
      <c r="L21" t="n">
        <v>0</v>
      </c>
      <c r="M21" t="n">
        <v>0</v>
      </c>
      <c r="N21" t="n">
        <v>0</v>
      </c>
      <c r="O21" t="n">
        <v>1</v>
      </c>
      <c r="P21" t="n">
        <v>0</v>
      </c>
      <c r="Q21" t="n">
        <v>2</v>
      </c>
      <c r="R21" s="2" t="inlineStr">
        <is>
          <t>Motaggsvamp
Dropptaggsvamp</t>
        </is>
      </c>
      <c r="S21">
        <f>HYPERLINK("https://klasma.github.io/Logging_LUDVIKA/artfynd/A 19338-2023.xlsx", "A 19338-2023")</f>
        <v/>
      </c>
      <c r="T21">
        <f>HYPERLINK("https://klasma.github.io/Logging_LUDVIKA/kartor/A 19338-2023.png", "A 19338-2023")</f>
        <v/>
      </c>
      <c r="V21">
        <f>HYPERLINK("https://klasma.github.io/Logging_LUDVIKA/klagomål/A 19338-2023.docx", "A 19338-2023")</f>
        <v/>
      </c>
      <c r="W21">
        <f>HYPERLINK("https://klasma.github.io/Logging_LUDVIKA/klagomålsmail/A 19338-2023.docx", "A 19338-2023")</f>
        <v/>
      </c>
      <c r="X21">
        <f>HYPERLINK("https://klasma.github.io/Logging_LUDVIKA/tillsyn/A 19338-2023.docx", "A 19338-2023")</f>
        <v/>
      </c>
      <c r="Y21">
        <f>HYPERLINK("https://klasma.github.io/Logging_LUDVIKA/tillsynsmail/A 19338-2023.docx", "A 19338-2023")</f>
        <v/>
      </c>
    </row>
    <row r="22" ht="15" customHeight="1">
      <c r="A22" t="inlineStr">
        <is>
          <t>A 21074-2023</t>
        </is>
      </c>
      <c r="B22" s="1" t="n">
        <v>45061</v>
      </c>
      <c r="C22" s="1" t="n">
        <v>45204</v>
      </c>
      <c r="D22" t="inlineStr">
        <is>
          <t>DALARNAS LÄN</t>
        </is>
      </c>
      <c r="E22" t="inlineStr">
        <is>
          <t>LUDVIKA</t>
        </is>
      </c>
      <c r="F22" t="inlineStr">
        <is>
          <t>Bergvik skog väst AB</t>
        </is>
      </c>
      <c r="G22" t="n">
        <v>12</v>
      </c>
      <c r="H22" t="n">
        <v>0</v>
      </c>
      <c r="I22" t="n">
        <v>2</v>
      </c>
      <c r="J22" t="n">
        <v>0</v>
      </c>
      <c r="K22" t="n">
        <v>0</v>
      </c>
      <c r="L22" t="n">
        <v>0</v>
      </c>
      <c r="M22" t="n">
        <v>0</v>
      </c>
      <c r="N22" t="n">
        <v>0</v>
      </c>
      <c r="O22" t="n">
        <v>0</v>
      </c>
      <c r="P22" t="n">
        <v>0</v>
      </c>
      <c r="Q22" t="n">
        <v>2</v>
      </c>
      <c r="R22" s="2" t="inlineStr">
        <is>
          <t>Bårdlav
Korallblylav</t>
        </is>
      </c>
      <c r="S22">
        <f>HYPERLINK("https://klasma.github.io/Logging_LUDVIKA/artfynd/A 21074-2023.xlsx", "A 21074-2023")</f>
        <v/>
      </c>
      <c r="T22">
        <f>HYPERLINK("https://klasma.github.io/Logging_LUDVIKA/kartor/A 21074-2023.png", "A 21074-2023")</f>
        <v/>
      </c>
      <c r="V22">
        <f>HYPERLINK("https://klasma.github.io/Logging_LUDVIKA/klagomål/A 21074-2023.docx", "A 21074-2023")</f>
        <v/>
      </c>
      <c r="W22">
        <f>HYPERLINK("https://klasma.github.io/Logging_LUDVIKA/klagomålsmail/A 21074-2023.docx", "A 21074-2023")</f>
        <v/>
      </c>
      <c r="X22">
        <f>HYPERLINK("https://klasma.github.io/Logging_LUDVIKA/tillsyn/A 21074-2023.docx", "A 21074-2023")</f>
        <v/>
      </c>
      <c r="Y22">
        <f>HYPERLINK("https://klasma.github.io/Logging_LUDVIKA/tillsynsmail/A 21074-2023.docx", "A 21074-2023")</f>
        <v/>
      </c>
    </row>
    <row r="23" ht="15" customHeight="1">
      <c r="A23" t="inlineStr">
        <is>
          <t>A 32643-2023</t>
        </is>
      </c>
      <c r="B23" s="1" t="n">
        <v>45121</v>
      </c>
      <c r="C23" s="1" t="n">
        <v>45204</v>
      </c>
      <c r="D23" t="inlineStr">
        <is>
          <t>DALARNAS LÄN</t>
        </is>
      </c>
      <c r="E23" t="inlineStr">
        <is>
          <t>LUDVIKA</t>
        </is>
      </c>
      <c r="F23" t="inlineStr">
        <is>
          <t>Bergvik skog väst AB</t>
        </is>
      </c>
      <c r="G23" t="n">
        <v>12.2</v>
      </c>
      <c r="H23" t="n">
        <v>0</v>
      </c>
      <c r="I23" t="n">
        <v>2</v>
      </c>
      <c r="J23" t="n">
        <v>0</v>
      </c>
      <c r="K23" t="n">
        <v>0</v>
      </c>
      <c r="L23" t="n">
        <v>0</v>
      </c>
      <c r="M23" t="n">
        <v>0</v>
      </c>
      <c r="N23" t="n">
        <v>0</v>
      </c>
      <c r="O23" t="n">
        <v>0</v>
      </c>
      <c r="P23" t="n">
        <v>0</v>
      </c>
      <c r="Q23" t="n">
        <v>2</v>
      </c>
      <c r="R23" s="2" t="inlineStr">
        <is>
          <t>Aprikosfingersvamp
Honungsvaxskivling</t>
        </is>
      </c>
      <c r="S23">
        <f>HYPERLINK("https://klasma.github.io/Logging_LUDVIKA/artfynd/A 32643-2023.xlsx", "A 32643-2023")</f>
        <v/>
      </c>
      <c r="T23">
        <f>HYPERLINK("https://klasma.github.io/Logging_LUDVIKA/kartor/A 32643-2023.png", "A 32643-2023")</f>
        <v/>
      </c>
      <c r="V23">
        <f>HYPERLINK("https://klasma.github.io/Logging_LUDVIKA/klagomål/A 32643-2023.docx", "A 32643-2023")</f>
        <v/>
      </c>
      <c r="W23">
        <f>HYPERLINK("https://klasma.github.io/Logging_LUDVIKA/klagomålsmail/A 32643-2023.docx", "A 32643-2023")</f>
        <v/>
      </c>
      <c r="X23">
        <f>HYPERLINK("https://klasma.github.io/Logging_LUDVIKA/tillsyn/A 32643-2023.docx", "A 32643-2023")</f>
        <v/>
      </c>
      <c r="Y23">
        <f>HYPERLINK("https://klasma.github.io/Logging_LUDVIKA/tillsynsmail/A 32643-2023.docx", "A 32643-2023")</f>
        <v/>
      </c>
    </row>
    <row r="24" ht="15" customHeight="1">
      <c r="A24" t="inlineStr">
        <is>
          <t>A 72666-2018</t>
        </is>
      </c>
      <c r="B24" s="1" t="n">
        <v>43389</v>
      </c>
      <c r="C24" s="1" t="n">
        <v>45204</v>
      </c>
      <c r="D24" t="inlineStr">
        <is>
          <t>DALARNAS LÄN</t>
        </is>
      </c>
      <c r="E24" t="inlineStr">
        <is>
          <t>LUDVIKA</t>
        </is>
      </c>
      <c r="F24" t="inlineStr">
        <is>
          <t>Bergvik skog väst AB</t>
        </is>
      </c>
      <c r="G24" t="n">
        <v>16.2</v>
      </c>
      <c r="H24" t="n">
        <v>0</v>
      </c>
      <c r="I24" t="n">
        <v>0</v>
      </c>
      <c r="J24" t="n">
        <v>1</v>
      </c>
      <c r="K24" t="n">
        <v>0</v>
      </c>
      <c r="L24" t="n">
        <v>0</v>
      </c>
      <c r="M24" t="n">
        <v>0</v>
      </c>
      <c r="N24" t="n">
        <v>0</v>
      </c>
      <c r="O24" t="n">
        <v>1</v>
      </c>
      <c r="P24" t="n">
        <v>0</v>
      </c>
      <c r="Q24" t="n">
        <v>1</v>
      </c>
      <c r="R24" s="2" t="inlineStr">
        <is>
          <t>Garnlav</t>
        </is>
      </c>
      <c r="S24">
        <f>HYPERLINK("https://klasma.github.io/Logging_LUDVIKA/artfynd/A 72666-2018.xlsx", "A 72666-2018")</f>
        <v/>
      </c>
      <c r="T24">
        <f>HYPERLINK("https://klasma.github.io/Logging_LUDVIKA/kartor/A 72666-2018.png", "A 72666-2018")</f>
        <v/>
      </c>
      <c r="V24">
        <f>HYPERLINK("https://klasma.github.io/Logging_LUDVIKA/klagomål/A 72666-2018.docx", "A 72666-2018")</f>
        <v/>
      </c>
      <c r="W24">
        <f>HYPERLINK("https://klasma.github.io/Logging_LUDVIKA/klagomålsmail/A 72666-2018.docx", "A 72666-2018")</f>
        <v/>
      </c>
      <c r="X24">
        <f>HYPERLINK("https://klasma.github.io/Logging_LUDVIKA/tillsyn/A 72666-2018.docx", "A 72666-2018")</f>
        <v/>
      </c>
      <c r="Y24">
        <f>HYPERLINK("https://klasma.github.io/Logging_LUDVIKA/tillsynsmail/A 72666-2018.docx", "A 72666-2018")</f>
        <v/>
      </c>
    </row>
    <row r="25" ht="15" customHeight="1">
      <c r="A25" t="inlineStr">
        <is>
          <t>A 71201-2018</t>
        </is>
      </c>
      <c r="B25" s="1" t="n">
        <v>43453</v>
      </c>
      <c r="C25" s="1" t="n">
        <v>45204</v>
      </c>
      <c r="D25" t="inlineStr">
        <is>
          <t>DALARNAS LÄN</t>
        </is>
      </c>
      <c r="E25" t="inlineStr">
        <is>
          <t>LUDVIKA</t>
        </is>
      </c>
      <c r="F25" t="inlineStr">
        <is>
          <t>Bergvik skog väst AB</t>
        </is>
      </c>
      <c r="G25" t="n">
        <v>2.3</v>
      </c>
      <c r="H25" t="n">
        <v>0</v>
      </c>
      <c r="I25" t="n">
        <v>1</v>
      </c>
      <c r="J25" t="n">
        <v>0</v>
      </c>
      <c r="K25" t="n">
        <v>0</v>
      </c>
      <c r="L25" t="n">
        <v>0</v>
      </c>
      <c r="M25" t="n">
        <v>0</v>
      </c>
      <c r="N25" t="n">
        <v>0</v>
      </c>
      <c r="O25" t="n">
        <v>0</v>
      </c>
      <c r="P25" t="n">
        <v>0</v>
      </c>
      <c r="Q25" t="n">
        <v>1</v>
      </c>
      <c r="R25" s="2" t="inlineStr">
        <is>
          <t>Strimspindling</t>
        </is>
      </c>
      <c r="S25">
        <f>HYPERLINK("https://klasma.github.io/Logging_LUDVIKA/artfynd/A 71201-2018.xlsx", "A 71201-2018")</f>
        <v/>
      </c>
      <c r="T25">
        <f>HYPERLINK("https://klasma.github.io/Logging_LUDVIKA/kartor/A 71201-2018.png", "A 71201-2018")</f>
        <v/>
      </c>
      <c r="V25">
        <f>HYPERLINK("https://klasma.github.io/Logging_LUDVIKA/klagomål/A 71201-2018.docx", "A 71201-2018")</f>
        <v/>
      </c>
      <c r="W25">
        <f>HYPERLINK("https://klasma.github.io/Logging_LUDVIKA/klagomålsmail/A 71201-2018.docx", "A 71201-2018")</f>
        <v/>
      </c>
      <c r="X25">
        <f>HYPERLINK("https://klasma.github.io/Logging_LUDVIKA/tillsyn/A 71201-2018.docx", "A 71201-2018")</f>
        <v/>
      </c>
      <c r="Y25">
        <f>HYPERLINK("https://klasma.github.io/Logging_LUDVIKA/tillsynsmail/A 71201-2018.docx", "A 71201-2018")</f>
        <v/>
      </c>
    </row>
    <row r="26" ht="15" customHeight="1">
      <c r="A26" t="inlineStr">
        <is>
          <t>A 21672-2019</t>
        </is>
      </c>
      <c r="B26" s="1" t="n">
        <v>43581</v>
      </c>
      <c r="C26" s="1" t="n">
        <v>45204</v>
      </c>
      <c r="D26" t="inlineStr">
        <is>
          <t>DALARNAS LÄN</t>
        </is>
      </c>
      <c r="E26" t="inlineStr">
        <is>
          <t>LUDVIKA</t>
        </is>
      </c>
      <c r="G26" t="n">
        <v>6.3</v>
      </c>
      <c r="H26" t="n">
        <v>1</v>
      </c>
      <c r="I26" t="n">
        <v>0</v>
      </c>
      <c r="J26" t="n">
        <v>0</v>
      </c>
      <c r="K26" t="n">
        <v>0</v>
      </c>
      <c r="L26" t="n">
        <v>1</v>
      </c>
      <c r="M26" t="n">
        <v>0</v>
      </c>
      <c r="N26" t="n">
        <v>0</v>
      </c>
      <c r="O26" t="n">
        <v>1</v>
      </c>
      <c r="P26" t="n">
        <v>1</v>
      </c>
      <c r="Q26" t="n">
        <v>1</v>
      </c>
      <c r="R26" s="2" t="inlineStr">
        <is>
          <t>Mosippa</t>
        </is>
      </c>
      <c r="S26">
        <f>HYPERLINK("https://klasma.github.io/Logging_LUDVIKA/artfynd/A 21672-2019.xlsx", "A 21672-2019")</f>
        <v/>
      </c>
      <c r="T26">
        <f>HYPERLINK("https://klasma.github.io/Logging_LUDVIKA/kartor/A 21672-2019.png", "A 21672-2019")</f>
        <v/>
      </c>
      <c r="V26">
        <f>HYPERLINK("https://klasma.github.io/Logging_LUDVIKA/klagomål/A 21672-2019.docx", "A 21672-2019")</f>
        <v/>
      </c>
      <c r="W26">
        <f>HYPERLINK("https://klasma.github.io/Logging_LUDVIKA/klagomålsmail/A 21672-2019.docx", "A 21672-2019")</f>
        <v/>
      </c>
      <c r="X26">
        <f>HYPERLINK("https://klasma.github.io/Logging_LUDVIKA/tillsyn/A 21672-2019.docx", "A 21672-2019")</f>
        <v/>
      </c>
      <c r="Y26">
        <f>HYPERLINK("https://klasma.github.io/Logging_LUDVIKA/tillsynsmail/A 21672-2019.docx", "A 21672-2019")</f>
        <v/>
      </c>
    </row>
    <row r="27" ht="15" customHeight="1">
      <c r="A27" t="inlineStr">
        <is>
          <t>A 7849-2020</t>
        </is>
      </c>
      <c r="B27" s="1" t="n">
        <v>43873</v>
      </c>
      <c r="C27" s="1" t="n">
        <v>45204</v>
      </c>
      <c r="D27" t="inlineStr">
        <is>
          <t>DALARNAS LÄN</t>
        </is>
      </c>
      <c r="E27" t="inlineStr">
        <is>
          <t>LUDVIKA</t>
        </is>
      </c>
      <c r="F27" t="inlineStr">
        <is>
          <t>Naturvårdsverket</t>
        </is>
      </c>
      <c r="G27" t="n">
        <v>1.3</v>
      </c>
      <c r="H27" t="n">
        <v>1</v>
      </c>
      <c r="I27" t="n">
        <v>0</v>
      </c>
      <c r="J27" t="n">
        <v>0</v>
      </c>
      <c r="K27" t="n">
        <v>1</v>
      </c>
      <c r="L27" t="n">
        <v>0</v>
      </c>
      <c r="M27" t="n">
        <v>0</v>
      </c>
      <c r="N27" t="n">
        <v>0</v>
      </c>
      <c r="O27" t="n">
        <v>1</v>
      </c>
      <c r="P27" t="n">
        <v>1</v>
      </c>
      <c r="Q27" t="n">
        <v>1</v>
      </c>
      <c r="R27" s="2" t="inlineStr">
        <is>
          <t>Knärot</t>
        </is>
      </c>
      <c r="S27">
        <f>HYPERLINK("https://klasma.github.io/Logging_LUDVIKA/artfynd/A 7849-2020.xlsx", "A 7849-2020")</f>
        <v/>
      </c>
      <c r="T27">
        <f>HYPERLINK("https://klasma.github.io/Logging_LUDVIKA/kartor/A 7849-2020.png", "A 7849-2020")</f>
        <v/>
      </c>
      <c r="U27">
        <f>HYPERLINK("https://klasma.github.io/Logging_LUDVIKA/knärot/A 7849-2020.png", "A 7849-2020")</f>
        <v/>
      </c>
      <c r="V27">
        <f>HYPERLINK("https://klasma.github.io/Logging_LUDVIKA/klagomål/A 7849-2020.docx", "A 7849-2020")</f>
        <v/>
      </c>
      <c r="W27">
        <f>HYPERLINK("https://klasma.github.io/Logging_LUDVIKA/klagomålsmail/A 7849-2020.docx", "A 7849-2020")</f>
        <v/>
      </c>
      <c r="X27">
        <f>HYPERLINK("https://klasma.github.io/Logging_LUDVIKA/tillsyn/A 7849-2020.docx", "A 7849-2020")</f>
        <v/>
      </c>
      <c r="Y27">
        <f>HYPERLINK("https://klasma.github.io/Logging_LUDVIKA/tillsynsmail/A 7849-2020.docx", "A 7849-2020")</f>
        <v/>
      </c>
    </row>
    <row r="28" ht="15" customHeight="1">
      <c r="A28" t="inlineStr">
        <is>
          <t>A 64068-2020</t>
        </is>
      </c>
      <c r="B28" s="1" t="n">
        <v>44167</v>
      </c>
      <c r="C28" s="1" t="n">
        <v>45204</v>
      </c>
      <c r="D28" t="inlineStr">
        <is>
          <t>DALARNAS LÄN</t>
        </is>
      </c>
      <c r="E28" t="inlineStr">
        <is>
          <t>LUDVIKA</t>
        </is>
      </c>
      <c r="F28" t="inlineStr">
        <is>
          <t>Kommuner</t>
        </is>
      </c>
      <c r="G28" t="n">
        <v>4.5</v>
      </c>
      <c r="H28" t="n">
        <v>0</v>
      </c>
      <c r="I28" t="n">
        <v>0</v>
      </c>
      <c r="J28" t="n">
        <v>1</v>
      </c>
      <c r="K28" t="n">
        <v>0</v>
      </c>
      <c r="L28" t="n">
        <v>0</v>
      </c>
      <c r="M28" t="n">
        <v>0</v>
      </c>
      <c r="N28" t="n">
        <v>0</v>
      </c>
      <c r="O28" t="n">
        <v>1</v>
      </c>
      <c r="P28" t="n">
        <v>0</v>
      </c>
      <c r="Q28" t="n">
        <v>1</v>
      </c>
      <c r="R28" s="2" t="inlineStr">
        <is>
          <t>Garnlav</t>
        </is>
      </c>
      <c r="S28">
        <f>HYPERLINK("https://klasma.github.io/Logging_LUDVIKA/artfynd/A 64068-2020.xlsx", "A 64068-2020")</f>
        <v/>
      </c>
      <c r="T28">
        <f>HYPERLINK("https://klasma.github.io/Logging_LUDVIKA/kartor/A 64068-2020.png", "A 64068-2020")</f>
        <v/>
      </c>
      <c r="U28">
        <f>HYPERLINK("https://klasma.github.io/Logging_LUDVIKA/knärot/A 64068-2020.png", "A 64068-2020")</f>
        <v/>
      </c>
      <c r="V28">
        <f>HYPERLINK("https://klasma.github.io/Logging_LUDVIKA/klagomål/A 64068-2020.docx", "A 64068-2020")</f>
        <v/>
      </c>
      <c r="W28">
        <f>HYPERLINK("https://klasma.github.io/Logging_LUDVIKA/klagomålsmail/A 64068-2020.docx", "A 64068-2020")</f>
        <v/>
      </c>
      <c r="X28">
        <f>HYPERLINK("https://klasma.github.io/Logging_LUDVIKA/tillsyn/A 64068-2020.docx", "A 64068-2020")</f>
        <v/>
      </c>
      <c r="Y28">
        <f>HYPERLINK("https://klasma.github.io/Logging_LUDVIKA/tillsynsmail/A 64068-2020.docx", "A 64068-2020")</f>
        <v/>
      </c>
    </row>
    <row r="29" ht="15" customHeight="1">
      <c r="A29" t="inlineStr">
        <is>
          <t>A 69166-2020</t>
        </is>
      </c>
      <c r="B29" s="1" t="n">
        <v>44188</v>
      </c>
      <c r="C29" s="1" t="n">
        <v>45204</v>
      </c>
      <c r="D29" t="inlineStr">
        <is>
          <t>DALARNAS LÄN</t>
        </is>
      </c>
      <c r="E29" t="inlineStr">
        <is>
          <t>LUDVIKA</t>
        </is>
      </c>
      <c r="F29" t="inlineStr">
        <is>
          <t>Kommuner</t>
        </is>
      </c>
      <c r="G29" t="n">
        <v>4.9</v>
      </c>
      <c r="H29" t="n">
        <v>1</v>
      </c>
      <c r="I29" t="n">
        <v>0</v>
      </c>
      <c r="J29" t="n">
        <v>0</v>
      </c>
      <c r="K29" t="n">
        <v>0</v>
      </c>
      <c r="L29" t="n">
        <v>0</v>
      </c>
      <c r="M29" t="n">
        <v>0</v>
      </c>
      <c r="N29" t="n">
        <v>0</v>
      </c>
      <c r="O29" t="n">
        <v>0</v>
      </c>
      <c r="P29" t="n">
        <v>0</v>
      </c>
      <c r="Q29" t="n">
        <v>1</v>
      </c>
      <c r="R29" s="2" t="inlineStr">
        <is>
          <t>Fläcknycklar</t>
        </is>
      </c>
      <c r="S29">
        <f>HYPERLINK("https://klasma.github.io/Logging_LUDVIKA/artfynd/A 69166-2020.xlsx", "A 69166-2020")</f>
        <v/>
      </c>
      <c r="T29">
        <f>HYPERLINK("https://klasma.github.io/Logging_LUDVIKA/kartor/A 69166-2020.png", "A 69166-2020")</f>
        <v/>
      </c>
      <c r="V29">
        <f>HYPERLINK("https://klasma.github.io/Logging_LUDVIKA/klagomål/A 69166-2020.docx", "A 69166-2020")</f>
        <v/>
      </c>
      <c r="W29">
        <f>HYPERLINK("https://klasma.github.io/Logging_LUDVIKA/klagomålsmail/A 69166-2020.docx", "A 69166-2020")</f>
        <v/>
      </c>
      <c r="X29">
        <f>HYPERLINK("https://klasma.github.io/Logging_LUDVIKA/tillsyn/A 69166-2020.docx", "A 69166-2020")</f>
        <v/>
      </c>
      <c r="Y29">
        <f>HYPERLINK("https://klasma.github.io/Logging_LUDVIKA/tillsynsmail/A 69166-2020.docx", "A 69166-2020")</f>
        <v/>
      </c>
    </row>
    <row r="30" ht="15" customHeight="1">
      <c r="A30" t="inlineStr">
        <is>
          <t>A 38674-2021</t>
        </is>
      </c>
      <c r="B30" s="1" t="n">
        <v>44410</v>
      </c>
      <c r="C30" s="1" t="n">
        <v>45204</v>
      </c>
      <c r="D30" t="inlineStr">
        <is>
          <t>DALARNAS LÄN</t>
        </is>
      </c>
      <c r="E30" t="inlineStr">
        <is>
          <t>LUDVIKA</t>
        </is>
      </c>
      <c r="G30" t="n">
        <v>6.3</v>
      </c>
      <c r="H30" t="n">
        <v>0</v>
      </c>
      <c r="I30" t="n">
        <v>0</v>
      </c>
      <c r="J30" t="n">
        <v>1</v>
      </c>
      <c r="K30" t="n">
        <v>0</v>
      </c>
      <c r="L30" t="n">
        <v>0</v>
      </c>
      <c r="M30" t="n">
        <v>0</v>
      </c>
      <c r="N30" t="n">
        <v>0</v>
      </c>
      <c r="O30" t="n">
        <v>1</v>
      </c>
      <c r="P30" t="n">
        <v>0</v>
      </c>
      <c r="Q30" t="n">
        <v>1</v>
      </c>
      <c r="R30" s="2" t="inlineStr">
        <is>
          <t>Dvärgbägarlav</t>
        </is>
      </c>
      <c r="S30">
        <f>HYPERLINK("https://klasma.github.io/Logging_LUDVIKA/artfynd/A 38674-2021.xlsx", "A 38674-2021")</f>
        <v/>
      </c>
      <c r="T30">
        <f>HYPERLINK("https://klasma.github.io/Logging_LUDVIKA/kartor/A 38674-2021.png", "A 38674-2021")</f>
        <v/>
      </c>
      <c r="V30">
        <f>HYPERLINK("https://klasma.github.io/Logging_LUDVIKA/klagomål/A 38674-2021.docx", "A 38674-2021")</f>
        <v/>
      </c>
      <c r="W30">
        <f>HYPERLINK("https://klasma.github.io/Logging_LUDVIKA/klagomålsmail/A 38674-2021.docx", "A 38674-2021")</f>
        <v/>
      </c>
      <c r="X30">
        <f>HYPERLINK("https://klasma.github.io/Logging_LUDVIKA/tillsyn/A 38674-2021.docx", "A 38674-2021")</f>
        <v/>
      </c>
      <c r="Y30">
        <f>HYPERLINK("https://klasma.github.io/Logging_LUDVIKA/tillsynsmail/A 38674-2021.docx", "A 38674-2021")</f>
        <v/>
      </c>
    </row>
    <row r="31" ht="15" customHeight="1">
      <c r="A31" t="inlineStr">
        <is>
          <t>A 50052-2021</t>
        </is>
      </c>
      <c r="B31" s="1" t="n">
        <v>44456</v>
      </c>
      <c r="C31" s="1" t="n">
        <v>45204</v>
      </c>
      <c r="D31" t="inlineStr">
        <is>
          <t>DALARNAS LÄN</t>
        </is>
      </c>
      <c r="E31" t="inlineStr">
        <is>
          <t>LUDVIKA</t>
        </is>
      </c>
      <c r="F31" t="inlineStr">
        <is>
          <t>Bergvik skog väst AB</t>
        </is>
      </c>
      <c r="G31" t="n">
        <v>2</v>
      </c>
      <c r="H31" t="n">
        <v>1</v>
      </c>
      <c r="I31" t="n">
        <v>0</v>
      </c>
      <c r="J31" t="n">
        <v>0</v>
      </c>
      <c r="K31" t="n">
        <v>0</v>
      </c>
      <c r="L31" t="n">
        <v>0</v>
      </c>
      <c r="M31" t="n">
        <v>0</v>
      </c>
      <c r="N31" t="n">
        <v>0</v>
      </c>
      <c r="O31" t="n">
        <v>0</v>
      </c>
      <c r="P31" t="n">
        <v>0</v>
      </c>
      <c r="Q31" t="n">
        <v>1</v>
      </c>
      <c r="R31" s="2" t="inlineStr">
        <is>
          <t>Buskmus</t>
        </is>
      </c>
      <c r="S31">
        <f>HYPERLINK("https://klasma.github.io/Logging_LUDVIKA/artfynd/A 50052-2021.xlsx", "A 50052-2021")</f>
        <v/>
      </c>
      <c r="T31">
        <f>HYPERLINK("https://klasma.github.io/Logging_LUDVIKA/kartor/A 50052-2021.png", "A 50052-2021")</f>
        <v/>
      </c>
      <c r="V31">
        <f>HYPERLINK("https://klasma.github.io/Logging_LUDVIKA/klagomål/A 50052-2021.docx", "A 50052-2021")</f>
        <v/>
      </c>
      <c r="W31">
        <f>HYPERLINK("https://klasma.github.io/Logging_LUDVIKA/klagomålsmail/A 50052-2021.docx", "A 50052-2021")</f>
        <v/>
      </c>
      <c r="X31">
        <f>HYPERLINK("https://klasma.github.io/Logging_LUDVIKA/tillsyn/A 50052-2021.docx", "A 50052-2021")</f>
        <v/>
      </c>
      <c r="Y31">
        <f>HYPERLINK("https://klasma.github.io/Logging_LUDVIKA/tillsynsmail/A 50052-2021.docx", "A 50052-2021")</f>
        <v/>
      </c>
    </row>
    <row r="32" ht="15" customHeight="1">
      <c r="A32" t="inlineStr">
        <is>
          <t>A 72858-2021</t>
        </is>
      </c>
      <c r="B32" s="1" t="n">
        <v>44547</v>
      </c>
      <c r="C32" s="1" t="n">
        <v>45204</v>
      </c>
      <c r="D32" t="inlineStr">
        <is>
          <t>DALARNAS LÄN</t>
        </is>
      </c>
      <c r="E32" t="inlineStr">
        <is>
          <t>LUDVIKA</t>
        </is>
      </c>
      <c r="F32" t="inlineStr">
        <is>
          <t>Kommuner</t>
        </is>
      </c>
      <c r="G32" t="n">
        <v>7</v>
      </c>
      <c r="H32" t="n">
        <v>0</v>
      </c>
      <c r="I32" t="n">
        <v>0</v>
      </c>
      <c r="J32" t="n">
        <v>0</v>
      </c>
      <c r="K32" t="n">
        <v>1</v>
      </c>
      <c r="L32" t="n">
        <v>0</v>
      </c>
      <c r="M32" t="n">
        <v>0</v>
      </c>
      <c r="N32" t="n">
        <v>0</v>
      </c>
      <c r="O32" t="n">
        <v>1</v>
      </c>
      <c r="P32" t="n">
        <v>1</v>
      </c>
      <c r="Q32" t="n">
        <v>1</v>
      </c>
      <c r="R32" s="2" t="inlineStr">
        <is>
          <t>Rynkskinn</t>
        </is>
      </c>
      <c r="S32">
        <f>HYPERLINK("https://klasma.github.io/Logging_LUDVIKA/artfynd/A 72858-2021.xlsx", "A 72858-2021")</f>
        <v/>
      </c>
      <c r="T32">
        <f>HYPERLINK("https://klasma.github.io/Logging_LUDVIKA/kartor/A 72858-2021.png", "A 72858-2021")</f>
        <v/>
      </c>
      <c r="V32">
        <f>HYPERLINK("https://klasma.github.io/Logging_LUDVIKA/klagomål/A 72858-2021.docx", "A 72858-2021")</f>
        <v/>
      </c>
      <c r="W32">
        <f>HYPERLINK("https://klasma.github.io/Logging_LUDVIKA/klagomålsmail/A 72858-2021.docx", "A 72858-2021")</f>
        <v/>
      </c>
      <c r="X32">
        <f>HYPERLINK("https://klasma.github.io/Logging_LUDVIKA/tillsyn/A 72858-2021.docx", "A 72858-2021")</f>
        <v/>
      </c>
      <c r="Y32">
        <f>HYPERLINK("https://klasma.github.io/Logging_LUDVIKA/tillsynsmail/A 72858-2021.docx", "A 72858-2021")</f>
        <v/>
      </c>
    </row>
    <row r="33" ht="15" customHeight="1">
      <c r="A33" t="inlineStr">
        <is>
          <t>A 74401-2021</t>
        </is>
      </c>
      <c r="B33" s="1" t="n">
        <v>44560</v>
      </c>
      <c r="C33" s="1" t="n">
        <v>45204</v>
      </c>
      <c r="D33" t="inlineStr">
        <is>
          <t>DALARNAS LÄN</t>
        </is>
      </c>
      <c r="E33" t="inlineStr">
        <is>
          <t>LUDVIKA</t>
        </is>
      </c>
      <c r="F33" t="inlineStr">
        <is>
          <t>Kommuner</t>
        </is>
      </c>
      <c r="G33" t="n">
        <v>0.6</v>
      </c>
      <c r="H33" t="n">
        <v>0</v>
      </c>
      <c r="I33" t="n">
        <v>1</v>
      </c>
      <c r="J33" t="n">
        <v>0</v>
      </c>
      <c r="K33" t="n">
        <v>0</v>
      </c>
      <c r="L33" t="n">
        <v>0</v>
      </c>
      <c r="M33" t="n">
        <v>0</v>
      </c>
      <c r="N33" t="n">
        <v>0</v>
      </c>
      <c r="O33" t="n">
        <v>0</v>
      </c>
      <c r="P33" t="n">
        <v>0</v>
      </c>
      <c r="Q33" t="n">
        <v>1</v>
      </c>
      <c r="R33" s="2" t="inlineStr">
        <is>
          <t>Gullgröppa</t>
        </is>
      </c>
      <c r="S33">
        <f>HYPERLINK("https://klasma.github.io/Logging_LUDVIKA/artfynd/A 74401-2021.xlsx", "A 74401-2021")</f>
        <v/>
      </c>
      <c r="T33">
        <f>HYPERLINK("https://klasma.github.io/Logging_LUDVIKA/kartor/A 74401-2021.png", "A 74401-2021")</f>
        <v/>
      </c>
      <c r="V33">
        <f>HYPERLINK("https://klasma.github.io/Logging_LUDVIKA/klagomål/A 74401-2021.docx", "A 74401-2021")</f>
        <v/>
      </c>
      <c r="W33">
        <f>HYPERLINK("https://klasma.github.io/Logging_LUDVIKA/klagomålsmail/A 74401-2021.docx", "A 74401-2021")</f>
        <v/>
      </c>
      <c r="X33">
        <f>HYPERLINK("https://klasma.github.io/Logging_LUDVIKA/tillsyn/A 74401-2021.docx", "A 74401-2021")</f>
        <v/>
      </c>
      <c r="Y33">
        <f>HYPERLINK("https://klasma.github.io/Logging_LUDVIKA/tillsynsmail/A 74401-2021.docx", "A 74401-2021")</f>
        <v/>
      </c>
    </row>
    <row r="34" ht="15" customHeight="1">
      <c r="A34" t="inlineStr">
        <is>
          <t>A 927-2022</t>
        </is>
      </c>
      <c r="B34" s="1" t="n">
        <v>44571</v>
      </c>
      <c r="C34" s="1" t="n">
        <v>45204</v>
      </c>
      <c r="D34" t="inlineStr">
        <is>
          <t>DALARNAS LÄN</t>
        </is>
      </c>
      <c r="E34" t="inlineStr">
        <is>
          <t>LUDVIKA</t>
        </is>
      </c>
      <c r="F34" t="inlineStr">
        <is>
          <t>Allmännings- och besparingsskogar</t>
        </is>
      </c>
      <c r="G34" t="n">
        <v>2.4</v>
      </c>
      <c r="H34" t="n">
        <v>0</v>
      </c>
      <c r="I34" t="n">
        <v>0</v>
      </c>
      <c r="J34" t="n">
        <v>1</v>
      </c>
      <c r="K34" t="n">
        <v>0</v>
      </c>
      <c r="L34" t="n">
        <v>0</v>
      </c>
      <c r="M34" t="n">
        <v>0</v>
      </c>
      <c r="N34" t="n">
        <v>0</v>
      </c>
      <c r="O34" t="n">
        <v>1</v>
      </c>
      <c r="P34" t="n">
        <v>0</v>
      </c>
      <c r="Q34" t="n">
        <v>1</v>
      </c>
      <c r="R34" s="2" t="inlineStr">
        <is>
          <t>Brunklöver</t>
        </is>
      </c>
      <c r="S34">
        <f>HYPERLINK("https://klasma.github.io/Logging_LUDVIKA/artfynd/A 927-2022.xlsx", "A 927-2022")</f>
        <v/>
      </c>
      <c r="T34">
        <f>HYPERLINK("https://klasma.github.io/Logging_LUDVIKA/kartor/A 927-2022.png", "A 927-2022")</f>
        <v/>
      </c>
      <c r="V34">
        <f>HYPERLINK("https://klasma.github.io/Logging_LUDVIKA/klagomål/A 927-2022.docx", "A 927-2022")</f>
        <v/>
      </c>
      <c r="W34">
        <f>HYPERLINK("https://klasma.github.io/Logging_LUDVIKA/klagomålsmail/A 927-2022.docx", "A 927-2022")</f>
        <v/>
      </c>
      <c r="X34">
        <f>HYPERLINK("https://klasma.github.io/Logging_LUDVIKA/tillsyn/A 927-2022.docx", "A 927-2022")</f>
        <v/>
      </c>
      <c r="Y34">
        <f>HYPERLINK("https://klasma.github.io/Logging_LUDVIKA/tillsynsmail/A 927-2022.docx", "A 927-2022")</f>
        <v/>
      </c>
    </row>
    <row r="35" ht="15" customHeight="1">
      <c r="A35" t="inlineStr">
        <is>
          <t>A 19512-2022</t>
        </is>
      </c>
      <c r="B35" s="1" t="n">
        <v>44693</v>
      </c>
      <c r="C35" s="1" t="n">
        <v>45204</v>
      </c>
      <c r="D35" t="inlineStr">
        <is>
          <t>DALARNAS LÄN</t>
        </is>
      </c>
      <c r="E35" t="inlineStr">
        <is>
          <t>LUDVIKA</t>
        </is>
      </c>
      <c r="F35" t="inlineStr">
        <is>
          <t>Bergvik skog väst AB</t>
        </is>
      </c>
      <c r="G35" t="n">
        <v>2.8</v>
      </c>
      <c r="H35" t="n">
        <v>0</v>
      </c>
      <c r="I35" t="n">
        <v>1</v>
      </c>
      <c r="J35" t="n">
        <v>0</v>
      </c>
      <c r="K35" t="n">
        <v>0</v>
      </c>
      <c r="L35" t="n">
        <v>0</v>
      </c>
      <c r="M35" t="n">
        <v>0</v>
      </c>
      <c r="N35" t="n">
        <v>0</v>
      </c>
      <c r="O35" t="n">
        <v>0</v>
      </c>
      <c r="P35" t="n">
        <v>0</v>
      </c>
      <c r="Q35" t="n">
        <v>1</v>
      </c>
      <c r="R35" s="2" t="inlineStr">
        <is>
          <t>Nästlav</t>
        </is>
      </c>
      <c r="S35">
        <f>HYPERLINK("https://klasma.github.io/Logging_LUDVIKA/artfynd/A 19512-2022.xlsx", "A 19512-2022")</f>
        <v/>
      </c>
      <c r="T35">
        <f>HYPERLINK("https://klasma.github.io/Logging_LUDVIKA/kartor/A 19512-2022.png", "A 19512-2022")</f>
        <v/>
      </c>
      <c r="V35">
        <f>HYPERLINK("https://klasma.github.io/Logging_LUDVIKA/klagomål/A 19512-2022.docx", "A 19512-2022")</f>
        <v/>
      </c>
      <c r="W35">
        <f>HYPERLINK("https://klasma.github.io/Logging_LUDVIKA/klagomålsmail/A 19512-2022.docx", "A 19512-2022")</f>
        <v/>
      </c>
      <c r="X35">
        <f>HYPERLINK("https://klasma.github.io/Logging_LUDVIKA/tillsyn/A 19512-2022.docx", "A 19512-2022")</f>
        <v/>
      </c>
      <c r="Y35">
        <f>HYPERLINK("https://klasma.github.io/Logging_LUDVIKA/tillsynsmail/A 19512-2022.docx", "A 19512-2022")</f>
        <v/>
      </c>
    </row>
    <row r="36" ht="15" customHeight="1">
      <c r="A36" t="inlineStr">
        <is>
          <t>A 19717-2022</t>
        </is>
      </c>
      <c r="B36" s="1" t="n">
        <v>44694</v>
      </c>
      <c r="C36" s="1" t="n">
        <v>45204</v>
      </c>
      <c r="D36" t="inlineStr">
        <is>
          <t>DALARNAS LÄN</t>
        </is>
      </c>
      <c r="E36" t="inlineStr">
        <is>
          <t>LUDVIKA</t>
        </is>
      </c>
      <c r="F36" t="inlineStr">
        <is>
          <t>Bergvik skog väst AB</t>
        </is>
      </c>
      <c r="G36" t="n">
        <v>1.1</v>
      </c>
      <c r="H36" t="n">
        <v>0</v>
      </c>
      <c r="I36" t="n">
        <v>1</v>
      </c>
      <c r="J36" t="n">
        <v>0</v>
      </c>
      <c r="K36" t="n">
        <v>0</v>
      </c>
      <c r="L36" t="n">
        <v>0</v>
      </c>
      <c r="M36" t="n">
        <v>0</v>
      </c>
      <c r="N36" t="n">
        <v>0</v>
      </c>
      <c r="O36" t="n">
        <v>0</v>
      </c>
      <c r="P36" t="n">
        <v>0</v>
      </c>
      <c r="Q36" t="n">
        <v>1</v>
      </c>
      <c r="R36" s="2" t="inlineStr">
        <is>
          <t>Vedticka</t>
        </is>
      </c>
      <c r="S36">
        <f>HYPERLINK("https://klasma.github.io/Logging_LUDVIKA/artfynd/A 19717-2022.xlsx", "A 19717-2022")</f>
        <v/>
      </c>
      <c r="T36">
        <f>HYPERLINK("https://klasma.github.io/Logging_LUDVIKA/kartor/A 19717-2022.png", "A 19717-2022")</f>
        <v/>
      </c>
      <c r="V36">
        <f>HYPERLINK("https://klasma.github.io/Logging_LUDVIKA/klagomål/A 19717-2022.docx", "A 19717-2022")</f>
        <v/>
      </c>
      <c r="W36">
        <f>HYPERLINK("https://klasma.github.io/Logging_LUDVIKA/klagomålsmail/A 19717-2022.docx", "A 19717-2022")</f>
        <v/>
      </c>
      <c r="X36">
        <f>HYPERLINK("https://klasma.github.io/Logging_LUDVIKA/tillsyn/A 19717-2022.docx", "A 19717-2022")</f>
        <v/>
      </c>
      <c r="Y36">
        <f>HYPERLINK("https://klasma.github.io/Logging_LUDVIKA/tillsynsmail/A 19717-2022.docx", "A 19717-2022")</f>
        <v/>
      </c>
    </row>
    <row r="37" ht="15" customHeight="1">
      <c r="A37" t="inlineStr">
        <is>
          <t>A 21499-2022</t>
        </is>
      </c>
      <c r="B37" s="1" t="n">
        <v>44706</v>
      </c>
      <c r="C37" s="1" t="n">
        <v>45204</v>
      </c>
      <c r="D37" t="inlineStr">
        <is>
          <t>DALARNAS LÄN</t>
        </is>
      </c>
      <c r="E37" t="inlineStr">
        <is>
          <t>LUDVIKA</t>
        </is>
      </c>
      <c r="G37" t="n">
        <v>4.3</v>
      </c>
      <c r="H37" t="n">
        <v>0</v>
      </c>
      <c r="I37" t="n">
        <v>1</v>
      </c>
      <c r="J37" t="n">
        <v>0</v>
      </c>
      <c r="K37" t="n">
        <v>0</v>
      </c>
      <c r="L37" t="n">
        <v>0</v>
      </c>
      <c r="M37" t="n">
        <v>0</v>
      </c>
      <c r="N37" t="n">
        <v>0</v>
      </c>
      <c r="O37" t="n">
        <v>0</v>
      </c>
      <c r="P37" t="n">
        <v>0</v>
      </c>
      <c r="Q37" t="n">
        <v>1</v>
      </c>
      <c r="R37" s="2" t="inlineStr">
        <is>
          <t>Strimspindling</t>
        </is>
      </c>
      <c r="S37">
        <f>HYPERLINK("https://klasma.github.io/Logging_LUDVIKA/artfynd/A 21499-2022.xlsx", "A 21499-2022")</f>
        <v/>
      </c>
      <c r="T37">
        <f>HYPERLINK("https://klasma.github.io/Logging_LUDVIKA/kartor/A 21499-2022.png", "A 21499-2022")</f>
        <v/>
      </c>
      <c r="V37">
        <f>HYPERLINK("https://klasma.github.io/Logging_LUDVIKA/klagomål/A 21499-2022.docx", "A 21499-2022")</f>
        <v/>
      </c>
      <c r="W37">
        <f>HYPERLINK("https://klasma.github.io/Logging_LUDVIKA/klagomålsmail/A 21499-2022.docx", "A 21499-2022")</f>
        <v/>
      </c>
      <c r="X37">
        <f>HYPERLINK("https://klasma.github.io/Logging_LUDVIKA/tillsyn/A 21499-2022.docx", "A 21499-2022")</f>
        <v/>
      </c>
      <c r="Y37">
        <f>HYPERLINK("https://klasma.github.io/Logging_LUDVIKA/tillsynsmail/A 21499-2022.docx", "A 21499-2022")</f>
        <v/>
      </c>
    </row>
    <row r="38" ht="15" customHeight="1">
      <c r="A38" t="inlineStr">
        <is>
          <t>A 42758-2022</t>
        </is>
      </c>
      <c r="B38" s="1" t="n">
        <v>44832</v>
      </c>
      <c r="C38" s="1" t="n">
        <v>45204</v>
      </c>
      <c r="D38" t="inlineStr">
        <is>
          <t>DALARNAS LÄN</t>
        </is>
      </c>
      <c r="E38" t="inlineStr">
        <is>
          <t>LUDVIKA</t>
        </is>
      </c>
      <c r="F38" t="inlineStr">
        <is>
          <t>Bergvik skog väst AB</t>
        </is>
      </c>
      <c r="G38" t="n">
        <v>1.6</v>
      </c>
      <c r="H38" t="n">
        <v>0</v>
      </c>
      <c r="I38" t="n">
        <v>0</v>
      </c>
      <c r="J38" t="n">
        <v>0</v>
      </c>
      <c r="K38" t="n">
        <v>1</v>
      </c>
      <c r="L38" t="n">
        <v>0</v>
      </c>
      <c r="M38" t="n">
        <v>0</v>
      </c>
      <c r="N38" t="n">
        <v>0</v>
      </c>
      <c r="O38" t="n">
        <v>1</v>
      </c>
      <c r="P38" t="n">
        <v>1</v>
      </c>
      <c r="Q38" t="n">
        <v>1</v>
      </c>
      <c r="R38" s="2" t="inlineStr">
        <is>
          <t>Aspgelélav</t>
        </is>
      </c>
      <c r="S38">
        <f>HYPERLINK("https://klasma.github.io/Logging_LUDVIKA/artfynd/A 42758-2022.xlsx", "A 42758-2022")</f>
        <v/>
      </c>
      <c r="T38">
        <f>HYPERLINK("https://klasma.github.io/Logging_LUDVIKA/kartor/A 42758-2022.png", "A 42758-2022")</f>
        <v/>
      </c>
      <c r="V38">
        <f>HYPERLINK("https://klasma.github.io/Logging_LUDVIKA/klagomål/A 42758-2022.docx", "A 42758-2022")</f>
        <v/>
      </c>
      <c r="W38">
        <f>HYPERLINK("https://klasma.github.io/Logging_LUDVIKA/klagomålsmail/A 42758-2022.docx", "A 42758-2022")</f>
        <v/>
      </c>
      <c r="X38">
        <f>HYPERLINK("https://klasma.github.io/Logging_LUDVIKA/tillsyn/A 42758-2022.docx", "A 42758-2022")</f>
        <v/>
      </c>
      <c r="Y38">
        <f>HYPERLINK("https://klasma.github.io/Logging_LUDVIKA/tillsynsmail/A 42758-2022.docx", "A 42758-2022")</f>
        <v/>
      </c>
    </row>
    <row r="39" ht="15" customHeight="1">
      <c r="A39" t="inlineStr">
        <is>
          <t>A 52452-2022</t>
        </is>
      </c>
      <c r="B39" s="1" t="n">
        <v>44874</v>
      </c>
      <c r="C39" s="1" t="n">
        <v>45204</v>
      </c>
      <c r="D39" t="inlineStr">
        <is>
          <t>DALARNAS LÄN</t>
        </is>
      </c>
      <c r="E39" t="inlineStr">
        <is>
          <t>LUDVIKA</t>
        </is>
      </c>
      <c r="F39" t="inlineStr">
        <is>
          <t>Bergvik skog väst AB</t>
        </is>
      </c>
      <c r="G39" t="n">
        <v>1.9</v>
      </c>
      <c r="H39" t="n">
        <v>0</v>
      </c>
      <c r="I39" t="n">
        <v>0</v>
      </c>
      <c r="J39" t="n">
        <v>1</v>
      </c>
      <c r="K39" t="n">
        <v>0</v>
      </c>
      <c r="L39" t="n">
        <v>0</v>
      </c>
      <c r="M39" t="n">
        <v>0</v>
      </c>
      <c r="N39" t="n">
        <v>0</v>
      </c>
      <c r="O39" t="n">
        <v>1</v>
      </c>
      <c r="P39" t="n">
        <v>0</v>
      </c>
      <c r="Q39" t="n">
        <v>1</v>
      </c>
      <c r="R39" s="2" t="inlineStr">
        <is>
          <t>Garnlav</t>
        </is>
      </c>
      <c r="S39">
        <f>HYPERLINK("https://klasma.github.io/Logging_LUDVIKA/artfynd/A 52452-2022.xlsx", "A 52452-2022")</f>
        <v/>
      </c>
      <c r="T39">
        <f>HYPERLINK("https://klasma.github.io/Logging_LUDVIKA/kartor/A 52452-2022.png", "A 52452-2022")</f>
        <v/>
      </c>
      <c r="V39">
        <f>HYPERLINK("https://klasma.github.io/Logging_LUDVIKA/klagomål/A 52452-2022.docx", "A 52452-2022")</f>
        <v/>
      </c>
      <c r="W39">
        <f>HYPERLINK("https://klasma.github.io/Logging_LUDVIKA/klagomålsmail/A 52452-2022.docx", "A 52452-2022")</f>
        <v/>
      </c>
      <c r="X39">
        <f>HYPERLINK("https://klasma.github.io/Logging_LUDVIKA/tillsyn/A 52452-2022.docx", "A 52452-2022")</f>
        <v/>
      </c>
      <c r="Y39">
        <f>HYPERLINK("https://klasma.github.io/Logging_LUDVIKA/tillsynsmail/A 52452-2022.docx", "A 52452-2022")</f>
        <v/>
      </c>
    </row>
    <row r="40" ht="15" customHeight="1">
      <c r="A40" t="inlineStr">
        <is>
          <t>A 55550-2022</t>
        </is>
      </c>
      <c r="B40" s="1" t="n">
        <v>44888</v>
      </c>
      <c r="C40" s="1" t="n">
        <v>45204</v>
      </c>
      <c r="D40" t="inlineStr">
        <is>
          <t>DALARNAS LÄN</t>
        </is>
      </c>
      <c r="E40" t="inlineStr">
        <is>
          <t>LUDVIKA</t>
        </is>
      </c>
      <c r="F40" t="inlineStr">
        <is>
          <t>Bergvik skog väst AB</t>
        </is>
      </c>
      <c r="G40" t="n">
        <v>1.1</v>
      </c>
      <c r="H40" t="n">
        <v>0</v>
      </c>
      <c r="I40" t="n">
        <v>1</v>
      </c>
      <c r="J40" t="n">
        <v>0</v>
      </c>
      <c r="K40" t="n">
        <v>0</v>
      </c>
      <c r="L40" t="n">
        <v>0</v>
      </c>
      <c r="M40" t="n">
        <v>0</v>
      </c>
      <c r="N40" t="n">
        <v>0</v>
      </c>
      <c r="O40" t="n">
        <v>0</v>
      </c>
      <c r="P40" t="n">
        <v>0</v>
      </c>
      <c r="Q40" t="n">
        <v>1</v>
      </c>
      <c r="R40" s="2" t="inlineStr">
        <is>
          <t>Ögonpyrola</t>
        </is>
      </c>
      <c r="S40">
        <f>HYPERLINK("https://klasma.github.io/Logging_LUDVIKA/artfynd/A 55550-2022.xlsx", "A 55550-2022")</f>
        <v/>
      </c>
      <c r="T40">
        <f>HYPERLINK("https://klasma.github.io/Logging_LUDVIKA/kartor/A 55550-2022.png", "A 55550-2022")</f>
        <v/>
      </c>
      <c r="V40">
        <f>HYPERLINK("https://klasma.github.io/Logging_LUDVIKA/klagomål/A 55550-2022.docx", "A 55550-2022")</f>
        <v/>
      </c>
      <c r="W40">
        <f>HYPERLINK("https://klasma.github.io/Logging_LUDVIKA/klagomålsmail/A 55550-2022.docx", "A 55550-2022")</f>
        <v/>
      </c>
      <c r="X40">
        <f>HYPERLINK("https://klasma.github.io/Logging_LUDVIKA/tillsyn/A 55550-2022.docx", "A 55550-2022")</f>
        <v/>
      </c>
      <c r="Y40">
        <f>HYPERLINK("https://klasma.github.io/Logging_LUDVIKA/tillsynsmail/A 55550-2022.docx", "A 55550-2022")</f>
        <v/>
      </c>
    </row>
    <row r="41" ht="15" customHeight="1">
      <c r="A41" t="inlineStr">
        <is>
          <t>A 18298-2023</t>
        </is>
      </c>
      <c r="B41" s="1" t="n">
        <v>45041</v>
      </c>
      <c r="C41" s="1" t="n">
        <v>45204</v>
      </c>
      <c r="D41" t="inlineStr">
        <is>
          <t>DALARNAS LÄN</t>
        </is>
      </c>
      <c r="E41" t="inlineStr">
        <is>
          <t>LUDVIKA</t>
        </is>
      </c>
      <c r="G41" t="n">
        <v>3.4</v>
      </c>
      <c r="H41" t="n">
        <v>1</v>
      </c>
      <c r="I41" t="n">
        <v>0</v>
      </c>
      <c r="J41" t="n">
        <v>0</v>
      </c>
      <c r="K41" t="n">
        <v>0</v>
      </c>
      <c r="L41" t="n">
        <v>0</v>
      </c>
      <c r="M41" t="n">
        <v>0</v>
      </c>
      <c r="N41" t="n">
        <v>0</v>
      </c>
      <c r="O41" t="n">
        <v>0</v>
      </c>
      <c r="P41" t="n">
        <v>0</v>
      </c>
      <c r="Q41" t="n">
        <v>1</v>
      </c>
      <c r="R41" s="2" t="inlineStr">
        <is>
          <t>Fläcknycklar</t>
        </is>
      </c>
      <c r="S41">
        <f>HYPERLINK("https://klasma.github.io/Logging_LUDVIKA/artfynd/A 18298-2023.xlsx", "A 18298-2023")</f>
        <v/>
      </c>
      <c r="T41">
        <f>HYPERLINK("https://klasma.github.io/Logging_LUDVIKA/kartor/A 18298-2023.png", "A 18298-2023")</f>
        <v/>
      </c>
      <c r="V41">
        <f>HYPERLINK("https://klasma.github.io/Logging_LUDVIKA/klagomål/A 18298-2023.docx", "A 18298-2023")</f>
        <v/>
      </c>
      <c r="W41">
        <f>HYPERLINK("https://klasma.github.io/Logging_LUDVIKA/klagomålsmail/A 18298-2023.docx", "A 18298-2023")</f>
        <v/>
      </c>
      <c r="X41">
        <f>HYPERLINK("https://klasma.github.io/Logging_LUDVIKA/tillsyn/A 18298-2023.docx", "A 18298-2023")</f>
        <v/>
      </c>
      <c r="Y41">
        <f>HYPERLINK("https://klasma.github.io/Logging_LUDVIKA/tillsynsmail/A 18298-2023.docx", "A 18298-2023")</f>
        <v/>
      </c>
    </row>
    <row r="42" ht="15" customHeight="1">
      <c r="A42" t="inlineStr">
        <is>
          <t>A 25588-2023</t>
        </is>
      </c>
      <c r="B42" s="1" t="n">
        <v>45089</v>
      </c>
      <c r="C42" s="1" t="n">
        <v>45204</v>
      </c>
      <c r="D42" t="inlineStr">
        <is>
          <t>DALARNAS LÄN</t>
        </is>
      </c>
      <c r="E42" t="inlineStr">
        <is>
          <t>LUDVIKA</t>
        </is>
      </c>
      <c r="G42" t="n">
        <v>9.4</v>
      </c>
      <c r="H42" t="n">
        <v>0</v>
      </c>
      <c r="I42" t="n">
        <v>0</v>
      </c>
      <c r="J42" t="n">
        <v>1</v>
      </c>
      <c r="K42" t="n">
        <v>0</v>
      </c>
      <c r="L42" t="n">
        <v>0</v>
      </c>
      <c r="M42" t="n">
        <v>0</v>
      </c>
      <c r="N42" t="n">
        <v>0</v>
      </c>
      <c r="O42" t="n">
        <v>1</v>
      </c>
      <c r="P42" t="n">
        <v>0</v>
      </c>
      <c r="Q42" t="n">
        <v>1</v>
      </c>
      <c r="R42" s="2" t="inlineStr">
        <is>
          <t>Garnlav</t>
        </is>
      </c>
      <c r="S42">
        <f>HYPERLINK("https://klasma.github.io/Logging_LUDVIKA/artfynd/A 25588-2023.xlsx", "A 25588-2023")</f>
        <v/>
      </c>
      <c r="T42">
        <f>HYPERLINK("https://klasma.github.io/Logging_LUDVIKA/kartor/A 25588-2023.png", "A 25588-2023")</f>
        <v/>
      </c>
      <c r="V42">
        <f>HYPERLINK("https://klasma.github.io/Logging_LUDVIKA/klagomål/A 25588-2023.docx", "A 25588-2023")</f>
        <v/>
      </c>
      <c r="W42">
        <f>HYPERLINK("https://klasma.github.io/Logging_LUDVIKA/klagomålsmail/A 25588-2023.docx", "A 25588-2023")</f>
        <v/>
      </c>
      <c r="X42">
        <f>HYPERLINK("https://klasma.github.io/Logging_LUDVIKA/tillsyn/A 25588-2023.docx", "A 25588-2023")</f>
        <v/>
      </c>
      <c r="Y42">
        <f>HYPERLINK("https://klasma.github.io/Logging_LUDVIKA/tillsynsmail/A 25588-2023.docx", "A 25588-2023")</f>
        <v/>
      </c>
    </row>
    <row r="43" ht="15" customHeight="1">
      <c r="A43" t="inlineStr">
        <is>
          <t>A 26850-2023</t>
        </is>
      </c>
      <c r="B43" s="1" t="n">
        <v>45093</v>
      </c>
      <c r="C43" s="1" t="n">
        <v>45204</v>
      </c>
      <c r="D43" t="inlineStr">
        <is>
          <t>DALARNAS LÄN</t>
        </is>
      </c>
      <c r="E43" t="inlineStr">
        <is>
          <t>LUDVIKA</t>
        </is>
      </c>
      <c r="F43" t="inlineStr">
        <is>
          <t>Naturvårdsverket</t>
        </is>
      </c>
      <c r="G43" t="n">
        <v>2.7</v>
      </c>
      <c r="H43" t="n">
        <v>0</v>
      </c>
      <c r="I43" t="n">
        <v>0</v>
      </c>
      <c r="J43" t="n">
        <v>1</v>
      </c>
      <c r="K43" t="n">
        <v>0</v>
      </c>
      <c r="L43" t="n">
        <v>0</v>
      </c>
      <c r="M43" t="n">
        <v>0</v>
      </c>
      <c r="N43" t="n">
        <v>0</v>
      </c>
      <c r="O43" t="n">
        <v>1</v>
      </c>
      <c r="P43" t="n">
        <v>0</v>
      </c>
      <c r="Q43" t="n">
        <v>1</v>
      </c>
      <c r="R43" s="2" t="inlineStr">
        <is>
          <t>Motaggsvamp</t>
        </is>
      </c>
      <c r="S43">
        <f>HYPERLINK("https://klasma.github.io/Logging_LUDVIKA/artfynd/A 26850-2023.xlsx", "A 26850-2023")</f>
        <v/>
      </c>
      <c r="T43">
        <f>HYPERLINK("https://klasma.github.io/Logging_LUDVIKA/kartor/A 26850-2023.png", "A 26850-2023")</f>
        <v/>
      </c>
      <c r="V43">
        <f>HYPERLINK("https://klasma.github.io/Logging_LUDVIKA/klagomål/A 26850-2023.docx", "A 26850-2023")</f>
        <v/>
      </c>
      <c r="W43">
        <f>HYPERLINK("https://klasma.github.io/Logging_LUDVIKA/klagomålsmail/A 26850-2023.docx", "A 26850-2023")</f>
        <v/>
      </c>
      <c r="X43">
        <f>HYPERLINK("https://klasma.github.io/Logging_LUDVIKA/tillsyn/A 26850-2023.docx", "A 26850-2023")</f>
        <v/>
      </c>
      <c r="Y43">
        <f>HYPERLINK("https://klasma.github.io/Logging_LUDVIKA/tillsynsmail/A 26850-2023.docx", "A 26850-2023")</f>
        <v/>
      </c>
    </row>
    <row r="44" ht="15" customHeight="1">
      <c r="A44" t="inlineStr">
        <is>
          <t>A 33055-2023</t>
        </is>
      </c>
      <c r="B44" s="1" t="n">
        <v>45126</v>
      </c>
      <c r="C44" s="1" t="n">
        <v>45204</v>
      </c>
      <c r="D44" t="inlineStr">
        <is>
          <t>DALARNAS LÄN</t>
        </is>
      </c>
      <c r="E44" t="inlineStr">
        <is>
          <t>LUDVIKA</t>
        </is>
      </c>
      <c r="F44" t="inlineStr">
        <is>
          <t>Bergvik skog väst AB</t>
        </is>
      </c>
      <c r="G44" t="n">
        <v>6</v>
      </c>
      <c r="H44" t="n">
        <v>0</v>
      </c>
      <c r="I44" t="n">
        <v>1</v>
      </c>
      <c r="J44" t="n">
        <v>0</v>
      </c>
      <c r="K44" t="n">
        <v>0</v>
      </c>
      <c r="L44" t="n">
        <v>0</v>
      </c>
      <c r="M44" t="n">
        <v>0</v>
      </c>
      <c r="N44" t="n">
        <v>0</v>
      </c>
      <c r="O44" t="n">
        <v>0</v>
      </c>
      <c r="P44" t="n">
        <v>0</v>
      </c>
      <c r="Q44" t="n">
        <v>1</v>
      </c>
      <c r="R44" s="2" t="inlineStr">
        <is>
          <t>Vedticka</t>
        </is>
      </c>
      <c r="S44">
        <f>HYPERLINK("https://klasma.github.io/Logging_LUDVIKA/artfynd/A 33055-2023.xlsx", "A 33055-2023")</f>
        <v/>
      </c>
      <c r="T44">
        <f>HYPERLINK("https://klasma.github.io/Logging_LUDVIKA/kartor/A 33055-2023.png", "A 33055-2023")</f>
        <v/>
      </c>
      <c r="V44">
        <f>HYPERLINK("https://klasma.github.io/Logging_LUDVIKA/klagomål/A 33055-2023.docx", "A 33055-2023")</f>
        <v/>
      </c>
      <c r="W44">
        <f>HYPERLINK("https://klasma.github.io/Logging_LUDVIKA/klagomålsmail/A 33055-2023.docx", "A 33055-2023")</f>
        <v/>
      </c>
      <c r="X44">
        <f>HYPERLINK("https://klasma.github.io/Logging_LUDVIKA/tillsyn/A 33055-2023.docx", "A 33055-2023")</f>
        <v/>
      </c>
      <c r="Y44">
        <f>HYPERLINK("https://klasma.github.io/Logging_LUDVIKA/tillsynsmail/A 33055-2023.docx", "A 33055-2023")</f>
        <v/>
      </c>
    </row>
    <row r="45" ht="15" customHeight="1">
      <c r="A45" t="inlineStr">
        <is>
          <t>A 34539-2023</t>
        </is>
      </c>
      <c r="B45" s="1" t="n">
        <v>45140</v>
      </c>
      <c r="C45" s="1" t="n">
        <v>45204</v>
      </c>
      <c r="D45" t="inlineStr">
        <is>
          <t>DALARNAS LÄN</t>
        </is>
      </c>
      <c r="E45" t="inlineStr">
        <is>
          <t>LUDVIKA</t>
        </is>
      </c>
      <c r="F45" t="inlineStr">
        <is>
          <t>Bergvik skog väst AB</t>
        </is>
      </c>
      <c r="G45" t="n">
        <v>6.1</v>
      </c>
      <c r="H45" t="n">
        <v>1</v>
      </c>
      <c r="I45" t="n">
        <v>0</v>
      </c>
      <c r="J45" t="n">
        <v>0</v>
      </c>
      <c r="K45" t="n">
        <v>0</v>
      </c>
      <c r="L45" t="n">
        <v>0</v>
      </c>
      <c r="M45" t="n">
        <v>0</v>
      </c>
      <c r="N45" t="n">
        <v>0</v>
      </c>
      <c r="O45" t="n">
        <v>0</v>
      </c>
      <c r="P45" t="n">
        <v>0</v>
      </c>
      <c r="Q45" t="n">
        <v>1</v>
      </c>
      <c r="R45" s="2" t="inlineStr">
        <is>
          <t>Gullviva</t>
        </is>
      </c>
      <c r="S45">
        <f>HYPERLINK("https://klasma.github.io/Logging_LUDVIKA/artfynd/A 34539-2023.xlsx", "A 34539-2023")</f>
        <v/>
      </c>
      <c r="T45">
        <f>HYPERLINK("https://klasma.github.io/Logging_LUDVIKA/kartor/A 34539-2023.png", "A 34539-2023")</f>
        <v/>
      </c>
      <c r="V45">
        <f>HYPERLINK("https://klasma.github.io/Logging_LUDVIKA/klagomål/A 34539-2023.docx", "A 34539-2023")</f>
        <v/>
      </c>
      <c r="W45">
        <f>HYPERLINK("https://klasma.github.io/Logging_LUDVIKA/klagomålsmail/A 34539-2023.docx", "A 34539-2023")</f>
        <v/>
      </c>
      <c r="X45">
        <f>HYPERLINK("https://klasma.github.io/Logging_LUDVIKA/tillsyn/A 34539-2023.docx", "A 34539-2023")</f>
        <v/>
      </c>
      <c r="Y45">
        <f>HYPERLINK("https://klasma.github.io/Logging_LUDVIKA/tillsynsmail/A 34539-2023.docx", "A 34539-2023")</f>
        <v/>
      </c>
    </row>
    <row r="46" ht="15" customHeight="1">
      <c r="A46" t="inlineStr">
        <is>
          <t>A 42791-2018</t>
        </is>
      </c>
      <c r="B46" s="1" t="n">
        <v>43355</v>
      </c>
      <c r="C46" s="1" t="n">
        <v>45204</v>
      </c>
      <c r="D46" t="inlineStr">
        <is>
          <t>DALARNAS LÄN</t>
        </is>
      </c>
      <c r="E46" t="inlineStr">
        <is>
          <t>LUDVIKA</t>
        </is>
      </c>
      <c r="G46" t="n">
        <v>0.6</v>
      </c>
      <c r="H46" t="n">
        <v>0</v>
      </c>
      <c r="I46" t="n">
        <v>0</v>
      </c>
      <c r="J46" t="n">
        <v>0</v>
      </c>
      <c r="K46" t="n">
        <v>0</v>
      </c>
      <c r="L46" t="n">
        <v>0</v>
      </c>
      <c r="M46" t="n">
        <v>0</v>
      </c>
      <c r="N46" t="n">
        <v>0</v>
      </c>
      <c r="O46" t="n">
        <v>0</v>
      </c>
      <c r="P46" t="n">
        <v>0</v>
      </c>
      <c r="Q46" t="n">
        <v>0</v>
      </c>
      <c r="R46" s="2" t="inlineStr"/>
    </row>
    <row r="47" ht="15" customHeight="1">
      <c r="A47" t="inlineStr">
        <is>
          <t>A 45612-2018</t>
        </is>
      </c>
      <c r="B47" s="1" t="n">
        <v>43363</v>
      </c>
      <c r="C47" s="1" t="n">
        <v>45204</v>
      </c>
      <c r="D47" t="inlineStr">
        <is>
          <t>DALARNAS LÄN</t>
        </is>
      </c>
      <c r="E47" t="inlineStr">
        <is>
          <t>LUDVIKA</t>
        </is>
      </c>
      <c r="G47" t="n">
        <v>1.5</v>
      </c>
      <c r="H47" t="n">
        <v>0</v>
      </c>
      <c r="I47" t="n">
        <v>0</v>
      </c>
      <c r="J47" t="n">
        <v>0</v>
      </c>
      <c r="K47" t="n">
        <v>0</v>
      </c>
      <c r="L47" t="n">
        <v>0</v>
      </c>
      <c r="M47" t="n">
        <v>0</v>
      </c>
      <c r="N47" t="n">
        <v>0</v>
      </c>
      <c r="O47" t="n">
        <v>0</v>
      </c>
      <c r="P47" t="n">
        <v>0</v>
      </c>
      <c r="Q47" t="n">
        <v>0</v>
      </c>
      <c r="R47" s="2" t="inlineStr"/>
    </row>
    <row r="48" ht="15" customHeight="1">
      <c r="A48" t="inlineStr">
        <is>
          <t>A 61742-2018</t>
        </is>
      </c>
      <c r="B48" s="1" t="n">
        <v>43384</v>
      </c>
      <c r="C48" s="1" t="n">
        <v>45204</v>
      </c>
      <c r="D48" t="inlineStr">
        <is>
          <t>DALARNAS LÄN</t>
        </is>
      </c>
      <c r="E48" t="inlineStr">
        <is>
          <t>LUDVIKA</t>
        </is>
      </c>
      <c r="F48" t="inlineStr">
        <is>
          <t>Bergvik skog väst AB</t>
        </is>
      </c>
      <c r="G48" t="n">
        <v>2.4</v>
      </c>
      <c r="H48" t="n">
        <v>0</v>
      </c>
      <c r="I48" t="n">
        <v>0</v>
      </c>
      <c r="J48" t="n">
        <v>0</v>
      </c>
      <c r="K48" t="n">
        <v>0</v>
      </c>
      <c r="L48" t="n">
        <v>0</v>
      </c>
      <c r="M48" t="n">
        <v>0</v>
      </c>
      <c r="N48" t="n">
        <v>0</v>
      </c>
      <c r="O48" t="n">
        <v>0</v>
      </c>
      <c r="P48" t="n">
        <v>0</v>
      </c>
      <c r="Q48" t="n">
        <v>0</v>
      </c>
      <c r="R48" s="2" t="inlineStr"/>
    </row>
    <row r="49" ht="15" customHeight="1">
      <c r="A49" t="inlineStr">
        <is>
          <t>A 63876-2018</t>
        </is>
      </c>
      <c r="B49" s="1" t="n">
        <v>43385</v>
      </c>
      <c r="C49" s="1" t="n">
        <v>45204</v>
      </c>
      <c r="D49" t="inlineStr">
        <is>
          <t>DALARNAS LÄN</t>
        </is>
      </c>
      <c r="E49" t="inlineStr">
        <is>
          <t>LUDVIKA</t>
        </is>
      </c>
      <c r="F49" t="inlineStr">
        <is>
          <t>Bergvik skog väst AB</t>
        </is>
      </c>
      <c r="G49" t="n">
        <v>2.8</v>
      </c>
      <c r="H49" t="n">
        <v>0</v>
      </c>
      <c r="I49" t="n">
        <v>0</v>
      </c>
      <c r="J49" t="n">
        <v>0</v>
      </c>
      <c r="K49" t="n">
        <v>0</v>
      </c>
      <c r="L49" t="n">
        <v>0</v>
      </c>
      <c r="M49" t="n">
        <v>0</v>
      </c>
      <c r="N49" t="n">
        <v>0</v>
      </c>
      <c r="O49" t="n">
        <v>0</v>
      </c>
      <c r="P49" t="n">
        <v>0</v>
      </c>
      <c r="Q49" t="n">
        <v>0</v>
      </c>
      <c r="R49" s="2" t="inlineStr"/>
    </row>
    <row r="50" ht="15" customHeight="1">
      <c r="A50" t="inlineStr">
        <is>
          <t>A 62183-2018</t>
        </is>
      </c>
      <c r="B50" s="1" t="n">
        <v>43385</v>
      </c>
      <c r="C50" s="1" t="n">
        <v>45204</v>
      </c>
      <c r="D50" t="inlineStr">
        <is>
          <t>DALARNAS LÄN</t>
        </is>
      </c>
      <c r="E50" t="inlineStr">
        <is>
          <t>LUDVIKA</t>
        </is>
      </c>
      <c r="F50" t="inlineStr">
        <is>
          <t>Bergvik skog väst AB</t>
        </is>
      </c>
      <c r="G50" t="n">
        <v>2.4</v>
      </c>
      <c r="H50" t="n">
        <v>0</v>
      </c>
      <c r="I50" t="n">
        <v>0</v>
      </c>
      <c r="J50" t="n">
        <v>0</v>
      </c>
      <c r="K50" t="n">
        <v>0</v>
      </c>
      <c r="L50" t="n">
        <v>0</v>
      </c>
      <c r="M50" t="n">
        <v>0</v>
      </c>
      <c r="N50" t="n">
        <v>0</v>
      </c>
      <c r="O50" t="n">
        <v>0</v>
      </c>
      <c r="P50" t="n">
        <v>0</v>
      </c>
      <c r="Q50" t="n">
        <v>0</v>
      </c>
      <c r="R50" s="2" t="inlineStr"/>
    </row>
    <row r="51" ht="15" customHeight="1">
      <c r="A51" t="inlineStr">
        <is>
          <t>A 62147-2018</t>
        </is>
      </c>
      <c r="B51" s="1" t="n">
        <v>43385</v>
      </c>
      <c r="C51" s="1" t="n">
        <v>45204</v>
      </c>
      <c r="D51" t="inlineStr">
        <is>
          <t>DALARNAS LÄN</t>
        </is>
      </c>
      <c r="E51" t="inlineStr">
        <is>
          <t>LUDVIKA</t>
        </is>
      </c>
      <c r="F51" t="inlineStr">
        <is>
          <t>Bergvik skog väst AB</t>
        </is>
      </c>
      <c r="G51" t="n">
        <v>5.6</v>
      </c>
      <c r="H51" t="n">
        <v>0</v>
      </c>
      <c r="I51" t="n">
        <v>0</v>
      </c>
      <c r="J51" t="n">
        <v>0</v>
      </c>
      <c r="K51" t="n">
        <v>0</v>
      </c>
      <c r="L51" t="n">
        <v>0</v>
      </c>
      <c r="M51" t="n">
        <v>0</v>
      </c>
      <c r="N51" t="n">
        <v>0</v>
      </c>
      <c r="O51" t="n">
        <v>0</v>
      </c>
      <c r="P51" t="n">
        <v>0</v>
      </c>
      <c r="Q51" t="n">
        <v>0</v>
      </c>
      <c r="R51" s="2" t="inlineStr"/>
    </row>
    <row r="52" ht="15" customHeight="1">
      <c r="A52" t="inlineStr">
        <is>
          <t>A 72671-2018</t>
        </is>
      </c>
      <c r="B52" s="1" t="n">
        <v>43389</v>
      </c>
      <c r="C52" s="1" t="n">
        <v>45204</v>
      </c>
      <c r="D52" t="inlineStr">
        <is>
          <t>DALARNAS LÄN</t>
        </is>
      </c>
      <c r="E52" t="inlineStr">
        <is>
          <t>LUDVIKA</t>
        </is>
      </c>
      <c r="F52" t="inlineStr">
        <is>
          <t>Bergvik skog väst AB</t>
        </is>
      </c>
      <c r="G52" t="n">
        <v>4.1</v>
      </c>
      <c r="H52" t="n">
        <v>0</v>
      </c>
      <c r="I52" t="n">
        <v>0</v>
      </c>
      <c r="J52" t="n">
        <v>0</v>
      </c>
      <c r="K52" t="n">
        <v>0</v>
      </c>
      <c r="L52" t="n">
        <v>0</v>
      </c>
      <c r="M52" t="n">
        <v>0</v>
      </c>
      <c r="N52" t="n">
        <v>0</v>
      </c>
      <c r="O52" t="n">
        <v>0</v>
      </c>
      <c r="P52" t="n">
        <v>0</v>
      </c>
      <c r="Q52" t="n">
        <v>0</v>
      </c>
      <c r="R52" s="2" t="inlineStr"/>
    </row>
    <row r="53" ht="15" customHeight="1">
      <c r="A53" t="inlineStr">
        <is>
          <t>A 72673-2018</t>
        </is>
      </c>
      <c r="B53" s="1" t="n">
        <v>43389</v>
      </c>
      <c r="C53" s="1" t="n">
        <v>45204</v>
      </c>
      <c r="D53" t="inlineStr">
        <is>
          <t>DALARNAS LÄN</t>
        </is>
      </c>
      <c r="E53" t="inlineStr">
        <is>
          <t>LUDVIKA</t>
        </is>
      </c>
      <c r="F53" t="inlineStr">
        <is>
          <t>Bergvik skog väst AB</t>
        </is>
      </c>
      <c r="G53" t="n">
        <v>5.6</v>
      </c>
      <c r="H53" t="n">
        <v>0</v>
      </c>
      <c r="I53" t="n">
        <v>0</v>
      </c>
      <c r="J53" t="n">
        <v>0</v>
      </c>
      <c r="K53" t="n">
        <v>0</v>
      </c>
      <c r="L53" t="n">
        <v>0</v>
      </c>
      <c r="M53" t="n">
        <v>0</v>
      </c>
      <c r="N53" t="n">
        <v>0</v>
      </c>
      <c r="O53" t="n">
        <v>0</v>
      </c>
      <c r="P53" t="n">
        <v>0</v>
      </c>
      <c r="Q53" t="n">
        <v>0</v>
      </c>
      <c r="R53" s="2" t="inlineStr"/>
    </row>
    <row r="54" ht="15" customHeight="1">
      <c r="A54" t="inlineStr">
        <is>
          <t>A 57057-2018</t>
        </is>
      </c>
      <c r="B54" s="1" t="n">
        <v>43403</v>
      </c>
      <c r="C54" s="1" t="n">
        <v>45204</v>
      </c>
      <c r="D54" t="inlineStr">
        <is>
          <t>DALARNAS LÄN</t>
        </is>
      </c>
      <c r="E54" t="inlineStr">
        <is>
          <t>LUDVIKA</t>
        </is>
      </c>
      <c r="F54" t="inlineStr">
        <is>
          <t>Bergvik skog väst AB</t>
        </is>
      </c>
      <c r="G54" t="n">
        <v>7.6</v>
      </c>
      <c r="H54" t="n">
        <v>0</v>
      </c>
      <c r="I54" t="n">
        <v>0</v>
      </c>
      <c r="J54" t="n">
        <v>0</v>
      </c>
      <c r="K54" t="n">
        <v>0</v>
      </c>
      <c r="L54" t="n">
        <v>0</v>
      </c>
      <c r="M54" t="n">
        <v>0</v>
      </c>
      <c r="N54" t="n">
        <v>0</v>
      </c>
      <c r="O54" t="n">
        <v>0</v>
      </c>
      <c r="P54" t="n">
        <v>0</v>
      </c>
      <c r="Q54" t="n">
        <v>0</v>
      </c>
      <c r="R54" s="2" t="inlineStr"/>
    </row>
    <row r="55" ht="15" customHeight="1">
      <c r="A55" t="inlineStr">
        <is>
          <t>A 57495-2018</t>
        </is>
      </c>
      <c r="B55" s="1" t="n">
        <v>43404</v>
      </c>
      <c r="C55" s="1" t="n">
        <v>45204</v>
      </c>
      <c r="D55" t="inlineStr">
        <is>
          <t>DALARNAS LÄN</t>
        </is>
      </c>
      <c r="E55" t="inlineStr">
        <is>
          <t>LUDVIKA</t>
        </is>
      </c>
      <c r="F55" t="inlineStr">
        <is>
          <t>Bergvik skog väst AB</t>
        </is>
      </c>
      <c r="G55" t="n">
        <v>5.3</v>
      </c>
      <c r="H55" t="n">
        <v>0</v>
      </c>
      <c r="I55" t="n">
        <v>0</v>
      </c>
      <c r="J55" t="n">
        <v>0</v>
      </c>
      <c r="K55" t="n">
        <v>0</v>
      </c>
      <c r="L55" t="n">
        <v>0</v>
      </c>
      <c r="M55" t="n">
        <v>0</v>
      </c>
      <c r="N55" t="n">
        <v>0</v>
      </c>
      <c r="O55" t="n">
        <v>0</v>
      </c>
      <c r="P55" t="n">
        <v>0</v>
      </c>
      <c r="Q55" t="n">
        <v>0</v>
      </c>
      <c r="R55" s="2" t="inlineStr"/>
    </row>
    <row r="56" ht="15" customHeight="1">
      <c r="A56" t="inlineStr">
        <is>
          <t>A 57527-2018</t>
        </is>
      </c>
      <c r="B56" s="1" t="n">
        <v>43404</v>
      </c>
      <c r="C56" s="1" t="n">
        <v>45204</v>
      </c>
      <c r="D56" t="inlineStr">
        <is>
          <t>DALARNAS LÄN</t>
        </is>
      </c>
      <c r="E56" t="inlineStr">
        <is>
          <t>LUDVIKA</t>
        </is>
      </c>
      <c r="G56" t="n">
        <v>2</v>
      </c>
      <c r="H56" t="n">
        <v>0</v>
      </c>
      <c r="I56" t="n">
        <v>0</v>
      </c>
      <c r="J56" t="n">
        <v>0</v>
      </c>
      <c r="K56" t="n">
        <v>0</v>
      </c>
      <c r="L56" t="n">
        <v>0</v>
      </c>
      <c r="M56" t="n">
        <v>0</v>
      </c>
      <c r="N56" t="n">
        <v>0</v>
      </c>
      <c r="O56" t="n">
        <v>0</v>
      </c>
      <c r="P56" t="n">
        <v>0</v>
      </c>
      <c r="Q56" t="n">
        <v>0</v>
      </c>
      <c r="R56" s="2" t="inlineStr"/>
    </row>
    <row r="57" ht="15" customHeight="1">
      <c r="A57" t="inlineStr">
        <is>
          <t>A 57519-2018</t>
        </is>
      </c>
      <c r="B57" s="1" t="n">
        <v>43404</v>
      </c>
      <c r="C57" s="1" t="n">
        <v>45204</v>
      </c>
      <c r="D57" t="inlineStr">
        <is>
          <t>DALARNAS LÄN</t>
        </is>
      </c>
      <c r="E57" t="inlineStr">
        <is>
          <t>LUDVIKA</t>
        </is>
      </c>
      <c r="G57" t="n">
        <v>3.8</v>
      </c>
      <c r="H57" t="n">
        <v>0</v>
      </c>
      <c r="I57" t="n">
        <v>0</v>
      </c>
      <c r="J57" t="n">
        <v>0</v>
      </c>
      <c r="K57" t="n">
        <v>0</v>
      </c>
      <c r="L57" t="n">
        <v>0</v>
      </c>
      <c r="M57" t="n">
        <v>0</v>
      </c>
      <c r="N57" t="n">
        <v>0</v>
      </c>
      <c r="O57" t="n">
        <v>0</v>
      </c>
      <c r="P57" t="n">
        <v>0</v>
      </c>
      <c r="Q57" t="n">
        <v>0</v>
      </c>
      <c r="R57" s="2" t="inlineStr"/>
    </row>
    <row r="58" ht="15" customHeight="1">
      <c r="A58" t="inlineStr">
        <is>
          <t>A 59781-2018</t>
        </is>
      </c>
      <c r="B58" s="1" t="n">
        <v>43411</v>
      </c>
      <c r="C58" s="1" t="n">
        <v>45204</v>
      </c>
      <c r="D58" t="inlineStr">
        <is>
          <t>DALARNAS LÄN</t>
        </is>
      </c>
      <c r="E58" t="inlineStr">
        <is>
          <t>LUDVIKA</t>
        </is>
      </c>
      <c r="G58" t="n">
        <v>0.9</v>
      </c>
      <c r="H58" t="n">
        <v>0</v>
      </c>
      <c r="I58" t="n">
        <v>0</v>
      </c>
      <c r="J58" t="n">
        <v>0</v>
      </c>
      <c r="K58" t="n">
        <v>0</v>
      </c>
      <c r="L58" t="n">
        <v>0</v>
      </c>
      <c r="M58" t="n">
        <v>0</v>
      </c>
      <c r="N58" t="n">
        <v>0</v>
      </c>
      <c r="O58" t="n">
        <v>0</v>
      </c>
      <c r="P58" t="n">
        <v>0</v>
      </c>
      <c r="Q58" t="n">
        <v>0</v>
      </c>
      <c r="R58" s="2" t="inlineStr"/>
    </row>
    <row r="59" ht="15" customHeight="1">
      <c r="A59" t="inlineStr">
        <is>
          <t>A 59786-2018</t>
        </is>
      </c>
      <c r="B59" s="1" t="n">
        <v>43411</v>
      </c>
      <c r="C59" s="1" t="n">
        <v>45204</v>
      </c>
      <c r="D59" t="inlineStr">
        <is>
          <t>DALARNAS LÄN</t>
        </is>
      </c>
      <c r="E59" t="inlineStr">
        <is>
          <t>LUDVIKA</t>
        </is>
      </c>
      <c r="G59" t="n">
        <v>2.1</v>
      </c>
      <c r="H59" t="n">
        <v>0</v>
      </c>
      <c r="I59" t="n">
        <v>0</v>
      </c>
      <c r="J59" t="n">
        <v>0</v>
      </c>
      <c r="K59" t="n">
        <v>0</v>
      </c>
      <c r="L59" t="n">
        <v>0</v>
      </c>
      <c r="M59" t="n">
        <v>0</v>
      </c>
      <c r="N59" t="n">
        <v>0</v>
      </c>
      <c r="O59" t="n">
        <v>0</v>
      </c>
      <c r="P59" t="n">
        <v>0</v>
      </c>
      <c r="Q59" t="n">
        <v>0</v>
      </c>
      <c r="R59" s="2" t="inlineStr"/>
    </row>
    <row r="60" ht="15" customHeight="1">
      <c r="A60" t="inlineStr">
        <is>
          <t>A 60285-2018</t>
        </is>
      </c>
      <c r="B60" s="1" t="n">
        <v>43413</v>
      </c>
      <c r="C60" s="1" t="n">
        <v>45204</v>
      </c>
      <c r="D60" t="inlineStr">
        <is>
          <t>DALARNAS LÄN</t>
        </is>
      </c>
      <c r="E60" t="inlineStr">
        <is>
          <t>LUDVIKA</t>
        </is>
      </c>
      <c r="F60" t="inlineStr">
        <is>
          <t>Kommuner</t>
        </is>
      </c>
      <c r="G60" t="n">
        <v>3.4</v>
      </c>
      <c r="H60" t="n">
        <v>0</v>
      </c>
      <c r="I60" t="n">
        <v>0</v>
      </c>
      <c r="J60" t="n">
        <v>0</v>
      </c>
      <c r="K60" t="n">
        <v>0</v>
      </c>
      <c r="L60" t="n">
        <v>0</v>
      </c>
      <c r="M60" t="n">
        <v>0</v>
      </c>
      <c r="N60" t="n">
        <v>0</v>
      </c>
      <c r="O60" t="n">
        <v>0</v>
      </c>
      <c r="P60" t="n">
        <v>0</v>
      </c>
      <c r="Q60" t="n">
        <v>0</v>
      </c>
      <c r="R60" s="2" t="inlineStr"/>
    </row>
    <row r="61" ht="15" customHeight="1">
      <c r="A61" t="inlineStr">
        <is>
          <t>A 62333-2018</t>
        </is>
      </c>
      <c r="B61" s="1" t="n">
        <v>43416</v>
      </c>
      <c r="C61" s="1" t="n">
        <v>45204</v>
      </c>
      <c r="D61" t="inlineStr">
        <is>
          <t>DALARNAS LÄN</t>
        </is>
      </c>
      <c r="E61" t="inlineStr">
        <is>
          <t>LUDVIKA</t>
        </is>
      </c>
      <c r="F61" t="inlineStr">
        <is>
          <t>Bergvik skog väst AB</t>
        </is>
      </c>
      <c r="G61" t="n">
        <v>2.9</v>
      </c>
      <c r="H61" t="n">
        <v>0</v>
      </c>
      <c r="I61" t="n">
        <v>0</v>
      </c>
      <c r="J61" t="n">
        <v>0</v>
      </c>
      <c r="K61" t="n">
        <v>0</v>
      </c>
      <c r="L61" t="n">
        <v>0</v>
      </c>
      <c r="M61" t="n">
        <v>0</v>
      </c>
      <c r="N61" t="n">
        <v>0</v>
      </c>
      <c r="O61" t="n">
        <v>0</v>
      </c>
      <c r="P61" t="n">
        <v>0</v>
      </c>
      <c r="Q61" t="n">
        <v>0</v>
      </c>
      <c r="R61" s="2" t="inlineStr"/>
    </row>
    <row r="62" ht="15" customHeight="1">
      <c r="A62" t="inlineStr">
        <is>
          <t>A 62822-2018</t>
        </is>
      </c>
      <c r="B62" s="1" t="n">
        <v>43417</v>
      </c>
      <c r="C62" s="1" t="n">
        <v>45204</v>
      </c>
      <c r="D62" t="inlineStr">
        <is>
          <t>DALARNAS LÄN</t>
        </is>
      </c>
      <c r="E62" t="inlineStr">
        <is>
          <t>LUDVIKA</t>
        </is>
      </c>
      <c r="F62" t="inlineStr">
        <is>
          <t>Kommuner</t>
        </is>
      </c>
      <c r="G62" t="n">
        <v>3.9</v>
      </c>
      <c r="H62" t="n">
        <v>0</v>
      </c>
      <c r="I62" t="n">
        <v>0</v>
      </c>
      <c r="J62" t="n">
        <v>0</v>
      </c>
      <c r="K62" t="n">
        <v>0</v>
      </c>
      <c r="L62" t="n">
        <v>0</v>
      </c>
      <c r="M62" t="n">
        <v>0</v>
      </c>
      <c r="N62" t="n">
        <v>0</v>
      </c>
      <c r="O62" t="n">
        <v>0</v>
      </c>
      <c r="P62" t="n">
        <v>0</v>
      </c>
      <c r="Q62" t="n">
        <v>0</v>
      </c>
      <c r="R62" s="2" t="inlineStr"/>
    </row>
    <row r="63" ht="15" customHeight="1">
      <c r="A63" t="inlineStr">
        <is>
          <t>A 61671-2018</t>
        </is>
      </c>
      <c r="B63" s="1" t="n">
        <v>43425</v>
      </c>
      <c r="C63" s="1" t="n">
        <v>45204</v>
      </c>
      <c r="D63" t="inlineStr">
        <is>
          <t>DALARNAS LÄN</t>
        </is>
      </c>
      <c r="E63" t="inlineStr">
        <is>
          <t>LUDVIKA</t>
        </is>
      </c>
      <c r="G63" t="n">
        <v>2.5</v>
      </c>
      <c r="H63" t="n">
        <v>0</v>
      </c>
      <c r="I63" t="n">
        <v>0</v>
      </c>
      <c r="J63" t="n">
        <v>0</v>
      </c>
      <c r="K63" t="n">
        <v>0</v>
      </c>
      <c r="L63" t="n">
        <v>0</v>
      </c>
      <c r="M63" t="n">
        <v>0</v>
      </c>
      <c r="N63" t="n">
        <v>0</v>
      </c>
      <c r="O63" t="n">
        <v>0</v>
      </c>
      <c r="P63" t="n">
        <v>0</v>
      </c>
      <c r="Q63" t="n">
        <v>0</v>
      </c>
      <c r="R63" s="2" t="inlineStr"/>
    </row>
    <row r="64" ht="15" customHeight="1">
      <c r="A64" t="inlineStr">
        <is>
          <t>A 63488-2018</t>
        </is>
      </c>
      <c r="B64" s="1" t="n">
        <v>43427</v>
      </c>
      <c r="C64" s="1" t="n">
        <v>45204</v>
      </c>
      <c r="D64" t="inlineStr">
        <is>
          <t>DALARNAS LÄN</t>
        </is>
      </c>
      <c r="E64" t="inlineStr">
        <is>
          <t>LUDVIKA</t>
        </is>
      </c>
      <c r="F64" t="inlineStr">
        <is>
          <t>Bergvik skog väst AB</t>
        </is>
      </c>
      <c r="G64" t="n">
        <v>0.6</v>
      </c>
      <c r="H64" t="n">
        <v>0</v>
      </c>
      <c r="I64" t="n">
        <v>0</v>
      </c>
      <c r="J64" t="n">
        <v>0</v>
      </c>
      <c r="K64" t="n">
        <v>0</v>
      </c>
      <c r="L64" t="n">
        <v>0</v>
      </c>
      <c r="M64" t="n">
        <v>0</v>
      </c>
      <c r="N64" t="n">
        <v>0</v>
      </c>
      <c r="O64" t="n">
        <v>0</v>
      </c>
      <c r="P64" t="n">
        <v>0</v>
      </c>
      <c r="Q64" t="n">
        <v>0</v>
      </c>
      <c r="R64" s="2" t="inlineStr"/>
    </row>
    <row r="65" ht="15" customHeight="1">
      <c r="A65" t="inlineStr">
        <is>
          <t>A 66359-2018</t>
        </is>
      </c>
      <c r="B65" s="1" t="n">
        <v>43436</v>
      </c>
      <c r="C65" s="1" t="n">
        <v>45204</v>
      </c>
      <c r="D65" t="inlineStr">
        <is>
          <t>DALARNAS LÄN</t>
        </is>
      </c>
      <c r="E65" t="inlineStr">
        <is>
          <t>LUDVIKA</t>
        </is>
      </c>
      <c r="G65" t="n">
        <v>4.4</v>
      </c>
      <c r="H65" t="n">
        <v>0</v>
      </c>
      <c r="I65" t="n">
        <v>0</v>
      </c>
      <c r="J65" t="n">
        <v>0</v>
      </c>
      <c r="K65" t="n">
        <v>0</v>
      </c>
      <c r="L65" t="n">
        <v>0</v>
      </c>
      <c r="M65" t="n">
        <v>0</v>
      </c>
      <c r="N65" t="n">
        <v>0</v>
      </c>
      <c r="O65" t="n">
        <v>0</v>
      </c>
      <c r="P65" t="n">
        <v>0</v>
      </c>
      <c r="Q65" t="n">
        <v>0</v>
      </c>
      <c r="R65" s="2" t="inlineStr"/>
    </row>
    <row r="66" ht="15" customHeight="1">
      <c r="A66" t="inlineStr">
        <is>
          <t>A 69878-2018</t>
        </is>
      </c>
      <c r="B66" s="1" t="n">
        <v>43447</v>
      </c>
      <c r="C66" s="1" t="n">
        <v>45204</v>
      </c>
      <c r="D66" t="inlineStr">
        <is>
          <t>DALARNAS LÄN</t>
        </is>
      </c>
      <c r="E66" t="inlineStr">
        <is>
          <t>LUDVIKA</t>
        </is>
      </c>
      <c r="G66" t="n">
        <v>1.9</v>
      </c>
      <c r="H66" t="n">
        <v>0</v>
      </c>
      <c r="I66" t="n">
        <v>0</v>
      </c>
      <c r="J66" t="n">
        <v>0</v>
      </c>
      <c r="K66" t="n">
        <v>0</v>
      </c>
      <c r="L66" t="n">
        <v>0</v>
      </c>
      <c r="M66" t="n">
        <v>0</v>
      </c>
      <c r="N66" t="n">
        <v>0</v>
      </c>
      <c r="O66" t="n">
        <v>0</v>
      </c>
      <c r="P66" t="n">
        <v>0</v>
      </c>
      <c r="Q66" t="n">
        <v>0</v>
      </c>
      <c r="R66" s="2" t="inlineStr"/>
    </row>
    <row r="67" ht="15" customHeight="1">
      <c r="A67" t="inlineStr">
        <is>
          <t>A 70717-2018</t>
        </is>
      </c>
      <c r="B67" s="1" t="n">
        <v>43451</v>
      </c>
      <c r="C67" s="1" t="n">
        <v>45204</v>
      </c>
      <c r="D67" t="inlineStr">
        <is>
          <t>DALARNAS LÄN</t>
        </is>
      </c>
      <c r="E67" t="inlineStr">
        <is>
          <t>LUDVIKA</t>
        </is>
      </c>
      <c r="G67" t="n">
        <v>0.7</v>
      </c>
      <c r="H67" t="n">
        <v>0</v>
      </c>
      <c r="I67" t="n">
        <v>0</v>
      </c>
      <c r="J67" t="n">
        <v>0</v>
      </c>
      <c r="K67" t="n">
        <v>0</v>
      </c>
      <c r="L67" t="n">
        <v>0</v>
      </c>
      <c r="M67" t="n">
        <v>0</v>
      </c>
      <c r="N67" t="n">
        <v>0</v>
      </c>
      <c r="O67" t="n">
        <v>0</v>
      </c>
      <c r="P67" t="n">
        <v>0</v>
      </c>
      <c r="Q67" t="n">
        <v>0</v>
      </c>
      <c r="R67" s="2" t="inlineStr"/>
    </row>
    <row r="68" ht="15" customHeight="1">
      <c r="A68" t="inlineStr">
        <is>
          <t>A 71008-2018</t>
        </is>
      </c>
      <c r="B68" s="1" t="n">
        <v>43452</v>
      </c>
      <c r="C68" s="1" t="n">
        <v>45204</v>
      </c>
      <c r="D68" t="inlineStr">
        <is>
          <t>DALARNAS LÄN</t>
        </is>
      </c>
      <c r="E68" t="inlineStr">
        <is>
          <t>LUDVIKA</t>
        </is>
      </c>
      <c r="F68" t="inlineStr">
        <is>
          <t>Bergvik skog väst AB</t>
        </is>
      </c>
      <c r="G68" t="n">
        <v>5.1</v>
      </c>
      <c r="H68" t="n">
        <v>0</v>
      </c>
      <c r="I68" t="n">
        <v>0</v>
      </c>
      <c r="J68" t="n">
        <v>0</v>
      </c>
      <c r="K68" t="n">
        <v>0</v>
      </c>
      <c r="L68" t="n">
        <v>0</v>
      </c>
      <c r="M68" t="n">
        <v>0</v>
      </c>
      <c r="N68" t="n">
        <v>0</v>
      </c>
      <c r="O68" t="n">
        <v>0</v>
      </c>
      <c r="P68" t="n">
        <v>0</v>
      </c>
      <c r="Q68" t="n">
        <v>0</v>
      </c>
      <c r="R68" s="2" t="inlineStr"/>
    </row>
    <row r="69" ht="15" customHeight="1">
      <c r="A69" t="inlineStr">
        <is>
          <t>A 950-2019</t>
        </is>
      </c>
      <c r="B69" s="1" t="n">
        <v>43472</v>
      </c>
      <c r="C69" s="1" t="n">
        <v>45204</v>
      </c>
      <c r="D69" t="inlineStr">
        <is>
          <t>DALARNAS LÄN</t>
        </is>
      </c>
      <c r="E69" t="inlineStr">
        <is>
          <t>LUDVIKA</t>
        </is>
      </c>
      <c r="G69" t="n">
        <v>1</v>
      </c>
      <c r="H69" t="n">
        <v>0</v>
      </c>
      <c r="I69" t="n">
        <v>0</v>
      </c>
      <c r="J69" t="n">
        <v>0</v>
      </c>
      <c r="K69" t="n">
        <v>0</v>
      </c>
      <c r="L69" t="n">
        <v>0</v>
      </c>
      <c r="M69" t="n">
        <v>0</v>
      </c>
      <c r="N69" t="n">
        <v>0</v>
      </c>
      <c r="O69" t="n">
        <v>0</v>
      </c>
      <c r="P69" t="n">
        <v>0</v>
      </c>
      <c r="Q69" t="n">
        <v>0</v>
      </c>
      <c r="R69" s="2" t="inlineStr"/>
    </row>
    <row r="70" ht="15" customHeight="1">
      <c r="A70" t="inlineStr">
        <is>
          <t>A 947-2019</t>
        </is>
      </c>
      <c r="B70" s="1" t="n">
        <v>43472</v>
      </c>
      <c r="C70" s="1" t="n">
        <v>45204</v>
      </c>
      <c r="D70" t="inlineStr">
        <is>
          <t>DALARNAS LÄN</t>
        </is>
      </c>
      <c r="E70" t="inlineStr">
        <is>
          <t>LUDVIKA</t>
        </is>
      </c>
      <c r="G70" t="n">
        <v>1</v>
      </c>
      <c r="H70" t="n">
        <v>0</v>
      </c>
      <c r="I70" t="n">
        <v>0</v>
      </c>
      <c r="J70" t="n">
        <v>0</v>
      </c>
      <c r="K70" t="n">
        <v>0</v>
      </c>
      <c r="L70" t="n">
        <v>0</v>
      </c>
      <c r="M70" t="n">
        <v>0</v>
      </c>
      <c r="N70" t="n">
        <v>0</v>
      </c>
      <c r="O70" t="n">
        <v>0</v>
      </c>
      <c r="P70" t="n">
        <v>0</v>
      </c>
      <c r="Q70" t="n">
        <v>0</v>
      </c>
      <c r="R70" s="2" t="inlineStr"/>
    </row>
    <row r="71" ht="15" customHeight="1">
      <c r="A71" t="inlineStr">
        <is>
          <t>A 954-2019</t>
        </is>
      </c>
      <c r="B71" s="1" t="n">
        <v>43472</v>
      </c>
      <c r="C71" s="1" t="n">
        <v>45204</v>
      </c>
      <c r="D71" t="inlineStr">
        <is>
          <t>DALARNAS LÄN</t>
        </is>
      </c>
      <c r="E71" t="inlineStr">
        <is>
          <t>LUDVIKA</t>
        </is>
      </c>
      <c r="G71" t="n">
        <v>1</v>
      </c>
      <c r="H71" t="n">
        <v>0</v>
      </c>
      <c r="I71" t="n">
        <v>0</v>
      </c>
      <c r="J71" t="n">
        <v>0</v>
      </c>
      <c r="K71" t="n">
        <v>0</v>
      </c>
      <c r="L71" t="n">
        <v>0</v>
      </c>
      <c r="M71" t="n">
        <v>0</v>
      </c>
      <c r="N71" t="n">
        <v>0</v>
      </c>
      <c r="O71" t="n">
        <v>0</v>
      </c>
      <c r="P71" t="n">
        <v>0</v>
      </c>
      <c r="Q71" t="n">
        <v>0</v>
      </c>
      <c r="R71" s="2" t="inlineStr"/>
    </row>
    <row r="72" ht="15" customHeight="1">
      <c r="A72" t="inlineStr">
        <is>
          <t>A 1474-2019</t>
        </is>
      </c>
      <c r="B72" s="1" t="n">
        <v>43473</v>
      </c>
      <c r="C72" s="1" t="n">
        <v>45204</v>
      </c>
      <c r="D72" t="inlineStr">
        <is>
          <t>DALARNAS LÄN</t>
        </is>
      </c>
      <c r="E72" t="inlineStr">
        <is>
          <t>LUDVIKA</t>
        </is>
      </c>
      <c r="G72" t="n">
        <v>1</v>
      </c>
      <c r="H72" t="n">
        <v>0</v>
      </c>
      <c r="I72" t="n">
        <v>0</v>
      </c>
      <c r="J72" t="n">
        <v>0</v>
      </c>
      <c r="K72" t="n">
        <v>0</v>
      </c>
      <c r="L72" t="n">
        <v>0</v>
      </c>
      <c r="M72" t="n">
        <v>0</v>
      </c>
      <c r="N72" t="n">
        <v>0</v>
      </c>
      <c r="O72" t="n">
        <v>0</v>
      </c>
      <c r="P72" t="n">
        <v>0</v>
      </c>
      <c r="Q72" t="n">
        <v>0</v>
      </c>
      <c r="R72" s="2" t="inlineStr"/>
    </row>
    <row r="73" ht="15" customHeight="1">
      <c r="A73" t="inlineStr">
        <is>
          <t>A 3336-2019</t>
        </is>
      </c>
      <c r="B73" s="1" t="n">
        <v>43474</v>
      </c>
      <c r="C73" s="1" t="n">
        <v>45204</v>
      </c>
      <c r="D73" t="inlineStr">
        <is>
          <t>DALARNAS LÄN</t>
        </is>
      </c>
      <c r="E73" t="inlineStr">
        <is>
          <t>LUDVIKA</t>
        </is>
      </c>
      <c r="G73" t="n">
        <v>1.9</v>
      </c>
      <c r="H73" t="n">
        <v>0</v>
      </c>
      <c r="I73" t="n">
        <v>0</v>
      </c>
      <c r="J73" t="n">
        <v>0</v>
      </c>
      <c r="K73" t="n">
        <v>0</v>
      </c>
      <c r="L73" t="n">
        <v>0</v>
      </c>
      <c r="M73" t="n">
        <v>0</v>
      </c>
      <c r="N73" t="n">
        <v>0</v>
      </c>
      <c r="O73" t="n">
        <v>0</v>
      </c>
      <c r="P73" t="n">
        <v>0</v>
      </c>
      <c r="Q73" t="n">
        <v>0</v>
      </c>
      <c r="R73" s="2" t="inlineStr"/>
    </row>
    <row r="74" ht="15" customHeight="1">
      <c r="A74" t="inlineStr">
        <is>
          <t>A 3319-2019</t>
        </is>
      </c>
      <c r="B74" s="1" t="n">
        <v>43474</v>
      </c>
      <c r="C74" s="1" t="n">
        <v>45204</v>
      </c>
      <c r="D74" t="inlineStr">
        <is>
          <t>DALARNAS LÄN</t>
        </is>
      </c>
      <c r="E74" t="inlineStr">
        <is>
          <t>LUDVIKA</t>
        </is>
      </c>
      <c r="G74" t="n">
        <v>1.5</v>
      </c>
      <c r="H74" t="n">
        <v>0</v>
      </c>
      <c r="I74" t="n">
        <v>0</v>
      </c>
      <c r="J74" t="n">
        <v>0</v>
      </c>
      <c r="K74" t="n">
        <v>0</v>
      </c>
      <c r="L74" t="n">
        <v>0</v>
      </c>
      <c r="M74" t="n">
        <v>0</v>
      </c>
      <c r="N74" t="n">
        <v>0</v>
      </c>
      <c r="O74" t="n">
        <v>0</v>
      </c>
      <c r="P74" t="n">
        <v>0</v>
      </c>
      <c r="Q74" t="n">
        <v>0</v>
      </c>
      <c r="R74" s="2" t="inlineStr"/>
    </row>
    <row r="75" ht="15" customHeight="1">
      <c r="A75" t="inlineStr">
        <is>
          <t>A 1745-2019</t>
        </is>
      </c>
      <c r="B75" s="1" t="n">
        <v>43474</v>
      </c>
      <c r="C75" s="1" t="n">
        <v>45204</v>
      </c>
      <c r="D75" t="inlineStr">
        <is>
          <t>DALARNAS LÄN</t>
        </is>
      </c>
      <c r="E75" t="inlineStr">
        <is>
          <t>LUDVIKA</t>
        </is>
      </c>
      <c r="F75" t="inlineStr">
        <is>
          <t>Naturvårdsverket</t>
        </is>
      </c>
      <c r="G75" t="n">
        <v>8.199999999999999</v>
      </c>
      <c r="H75" t="n">
        <v>0</v>
      </c>
      <c r="I75" t="n">
        <v>0</v>
      </c>
      <c r="J75" t="n">
        <v>0</v>
      </c>
      <c r="K75" t="n">
        <v>0</v>
      </c>
      <c r="L75" t="n">
        <v>0</v>
      </c>
      <c r="M75" t="n">
        <v>0</v>
      </c>
      <c r="N75" t="n">
        <v>0</v>
      </c>
      <c r="O75" t="n">
        <v>0</v>
      </c>
      <c r="P75" t="n">
        <v>0</v>
      </c>
      <c r="Q75" t="n">
        <v>0</v>
      </c>
      <c r="R75" s="2" t="inlineStr"/>
    </row>
    <row r="76" ht="15" customHeight="1">
      <c r="A76" t="inlineStr">
        <is>
          <t>A 6450-2019</t>
        </is>
      </c>
      <c r="B76" s="1" t="n">
        <v>43494</v>
      </c>
      <c r="C76" s="1" t="n">
        <v>45204</v>
      </c>
      <c r="D76" t="inlineStr">
        <is>
          <t>DALARNAS LÄN</t>
        </is>
      </c>
      <c r="E76" t="inlineStr">
        <is>
          <t>LUDVIKA</t>
        </is>
      </c>
      <c r="F76" t="inlineStr">
        <is>
          <t>Bergvik skog väst AB</t>
        </is>
      </c>
      <c r="G76" t="n">
        <v>26.8</v>
      </c>
      <c r="H76" t="n">
        <v>0</v>
      </c>
      <c r="I76" t="n">
        <v>0</v>
      </c>
      <c r="J76" t="n">
        <v>0</v>
      </c>
      <c r="K76" t="n">
        <v>0</v>
      </c>
      <c r="L76" t="n">
        <v>0</v>
      </c>
      <c r="M76" t="n">
        <v>0</v>
      </c>
      <c r="N76" t="n">
        <v>0</v>
      </c>
      <c r="O76" t="n">
        <v>0</v>
      </c>
      <c r="P76" t="n">
        <v>0</v>
      </c>
      <c r="Q76" t="n">
        <v>0</v>
      </c>
      <c r="R76" s="2" t="inlineStr"/>
    </row>
    <row r="77" ht="15" customHeight="1">
      <c r="A77" t="inlineStr">
        <is>
          <t>A 6446-2019</t>
        </is>
      </c>
      <c r="B77" s="1" t="n">
        <v>43494</v>
      </c>
      <c r="C77" s="1" t="n">
        <v>45204</v>
      </c>
      <c r="D77" t="inlineStr">
        <is>
          <t>DALARNAS LÄN</t>
        </is>
      </c>
      <c r="E77" t="inlineStr">
        <is>
          <t>LUDVIKA</t>
        </is>
      </c>
      <c r="F77" t="inlineStr">
        <is>
          <t>Bergvik skog väst AB</t>
        </is>
      </c>
      <c r="G77" t="n">
        <v>5.2</v>
      </c>
      <c r="H77" t="n">
        <v>0</v>
      </c>
      <c r="I77" t="n">
        <v>0</v>
      </c>
      <c r="J77" t="n">
        <v>0</v>
      </c>
      <c r="K77" t="n">
        <v>0</v>
      </c>
      <c r="L77" t="n">
        <v>0</v>
      </c>
      <c r="M77" t="n">
        <v>0</v>
      </c>
      <c r="N77" t="n">
        <v>0</v>
      </c>
      <c r="O77" t="n">
        <v>0</v>
      </c>
      <c r="P77" t="n">
        <v>0</v>
      </c>
      <c r="Q77" t="n">
        <v>0</v>
      </c>
      <c r="R77" s="2" t="inlineStr"/>
    </row>
    <row r="78" ht="15" customHeight="1">
      <c r="A78" t="inlineStr">
        <is>
          <t>A 7510-2019</t>
        </is>
      </c>
      <c r="B78" s="1" t="n">
        <v>43497</v>
      </c>
      <c r="C78" s="1" t="n">
        <v>45204</v>
      </c>
      <c r="D78" t="inlineStr">
        <is>
          <t>DALARNAS LÄN</t>
        </is>
      </c>
      <c r="E78" t="inlineStr">
        <is>
          <t>LUDVIKA</t>
        </is>
      </c>
      <c r="F78" t="inlineStr">
        <is>
          <t>Kommuner</t>
        </is>
      </c>
      <c r="G78" t="n">
        <v>3.8</v>
      </c>
      <c r="H78" t="n">
        <v>0</v>
      </c>
      <c r="I78" t="n">
        <v>0</v>
      </c>
      <c r="J78" t="n">
        <v>0</v>
      </c>
      <c r="K78" t="n">
        <v>0</v>
      </c>
      <c r="L78" t="n">
        <v>0</v>
      </c>
      <c r="M78" t="n">
        <v>0</v>
      </c>
      <c r="N78" t="n">
        <v>0</v>
      </c>
      <c r="O78" t="n">
        <v>0</v>
      </c>
      <c r="P78" t="n">
        <v>0</v>
      </c>
      <c r="Q78" t="n">
        <v>0</v>
      </c>
      <c r="R78" s="2" t="inlineStr"/>
    </row>
    <row r="79" ht="15" customHeight="1">
      <c r="A79" t="inlineStr">
        <is>
          <t>A 8436-2019</t>
        </is>
      </c>
      <c r="B79" s="1" t="n">
        <v>43500</v>
      </c>
      <c r="C79" s="1" t="n">
        <v>45204</v>
      </c>
      <c r="D79" t="inlineStr">
        <is>
          <t>DALARNAS LÄN</t>
        </is>
      </c>
      <c r="E79" t="inlineStr">
        <is>
          <t>LUDVIKA</t>
        </is>
      </c>
      <c r="G79" t="n">
        <v>2.4</v>
      </c>
      <c r="H79" t="n">
        <v>0</v>
      </c>
      <c r="I79" t="n">
        <v>0</v>
      </c>
      <c r="J79" t="n">
        <v>0</v>
      </c>
      <c r="K79" t="n">
        <v>0</v>
      </c>
      <c r="L79" t="n">
        <v>0</v>
      </c>
      <c r="M79" t="n">
        <v>0</v>
      </c>
      <c r="N79" t="n">
        <v>0</v>
      </c>
      <c r="O79" t="n">
        <v>0</v>
      </c>
      <c r="P79" t="n">
        <v>0</v>
      </c>
      <c r="Q79" t="n">
        <v>0</v>
      </c>
      <c r="R79" s="2" t="inlineStr"/>
    </row>
    <row r="80" ht="15" customHeight="1">
      <c r="A80" t="inlineStr">
        <is>
          <t>A 8637-2019</t>
        </is>
      </c>
      <c r="B80" s="1" t="n">
        <v>43501</v>
      </c>
      <c r="C80" s="1" t="n">
        <v>45204</v>
      </c>
      <c r="D80" t="inlineStr">
        <is>
          <t>DALARNAS LÄN</t>
        </is>
      </c>
      <c r="E80" t="inlineStr">
        <is>
          <t>LUDVIKA</t>
        </is>
      </c>
      <c r="F80" t="inlineStr">
        <is>
          <t>Bergvik skog väst AB</t>
        </is>
      </c>
      <c r="G80" t="n">
        <v>12.3</v>
      </c>
      <c r="H80" t="n">
        <v>0</v>
      </c>
      <c r="I80" t="n">
        <v>0</v>
      </c>
      <c r="J80" t="n">
        <v>0</v>
      </c>
      <c r="K80" t="n">
        <v>0</v>
      </c>
      <c r="L80" t="n">
        <v>0</v>
      </c>
      <c r="M80" t="n">
        <v>0</v>
      </c>
      <c r="N80" t="n">
        <v>0</v>
      </c>
      <c r="O80" t="n">
        <v>0</v>
      </c>
      <c r="P80" t="n">
        <v>0</v>
      </c>
      <c r="Q80" t="n">
        <v>0</v>
      </c>
      <c r="R80" s="2" t="inlineStr"/>
    </row>
    <row r="81" ht="15" customHeight="1">
      <c r="A81" t="inlineStr">
        <is>
          <t>A 8288-2019</t>
        </is>
      </c>
      <c r="B81" s="1" t="n">
        <v>43502</v>
      </c>
      <c r="C81" s="1" t="n">
        <v>45204</v>
      </c>
      <c r="D81" t="inlineStr">
        <is>
          <t>DALARNAS LÄN</t>
        </is>
      </c>
      <c r="E81" t="inlineStr">
        <is>
          <t>LUDVIKA</t>
        </is>
      </c>
      <c r="G81" t="n">
        <v>0.7</v>
      </c>
      <c r="H81" t="n">
        <v>0</v>
      </c>
      <c r="I81" t="n">
        <v>0</v>
      </c>
      <c r="J81" t="n">
        <v>0</v>
      </c>
      <c r="K81" t="n">
        <v>0</v>
      </c>
      <c r="L81" t="n">
        <v>0</v>
      </c>
      <c r="M81" t="n">
        <v>0</v>
      </c>
      <c r="N81" t="n">
        <v>0</v>
      </c>
      <c r="O81" t="n">
        <v>0</v>
      </c>
      <c r="P81" t="n">
        <v>0</v>
      </c>
      <c r="Q81" t="n">
        <v>0</v>
      </c>
      <c r="R81" s="2" t="inlineStr"/>
    </row>
    <row r="82" ht="15" customHeight="1">
      <c r="A82" t="inlineStr">
        <is>
          <t>A 13808-2019</t>
        </is>
      </c>
      <c r="B82" s="1" t="n">
        <v>43531</v>
      </c>
      <c r="C82" s="1" t="n">
        <v>45204</v>
      </c>
      <c r="D82" t="inlineStr">
        <is>
          <t>DALARNAS LÄN</t>
        </is>
      </c>
      <c r="E82" t="inlineStr">
        <is>
          <t>LUDVIKA</t>
        </is>
      </c>
      <c r="F82" t="inlineStr">
        <is>
          <t>Bergvik skog väst AB</t>
        </is>
      </c>
      <c r="G82" t="n">
        <v>2</v>
      </c>
      <c r="H82" t="n">
        <v>0</v>
      </c>
      <c r="I82" t="n">
        <v>0</v>
      </c>
      <c r="J82" t="n">
        <v>0</v>
      </c>
      <c r="K82" t="n">
        <v>0</v>
      </c>
      <c r="L82" t="n">
        <v>0</v>
      </c>
      <c r="M82" t="n">
        <v>0</v>
      </c>
      <c r="N82" t="n">
        <v>0</v>
      </c>
      <c r="O82" t="n">
        <v>0</v>
      </c>
      <c r="P82" t="n">
        <v>0</v>
      </c>
      <c r="Q82" t="n">
        <v>0</v>
      </c>
      <c r="R82" s="2" t="inlineStr"/>
    </row>
    <row r="83" ht="15" customHeight="1">
      <c r="A83" t="inlineStr">
        <is>
          <t>A 13951-2019</t>
        </is>
      </c>
      <c r="B83" s="1" t="n">
        <v>43532</v>
      </c>
      <c r="C83" s="1" t="n">
        <v>45204</v>
      </c>
      <c r="D83" t="inlineStr">
        <is>
          <t>DALARNAS LÄN</t>
        </is>
      </c>
      <c r="E83" t="inlineStr">
        <is>
          <t>LUDVIKA</t>
        </is>
      </c>
      <c r="G83" t="n">
        <v>4.7</v>
      </c>
      <c r="H83" t="n">
        <v>0</v>
      </c>
      <c r="I83" t="n">
        <v>0</v>
      </c>
      <c r="J83" t="n">
        <v>0</v>
      </c>
      <c r="K83" t="n">
        <v>0</v>
      </c>
      <c r="L83" t="n">
        <v>0</v>
      </c>
      <c r="M83" t="n">
        <v>0</v>
      </c>
      <c r="N83" t="n">
        <v>0</v>
      </c>
      <c r="O83" t="n">
        <v>0</v>
      </c>
      <c r="P83" t="n">
        <v>0</v>
      </c>
      <c r="Q83" t="n">
        <v>0</v>
      </c>
      <c r="R83" s="2" t="inlineStr"/>
    </row>
    <row r="84" ht="15" customHeight="1">
      <c r="A84" t="inlineStr">
        <is>
          <t>A 16514-2019</t>
        </is>
      </c>
      <c r="B84" s="1" t="n">
        <v>43546</v>
      </c>
      <c r="C84" s="1" t="n">
        <v>45204</v>
      </c>
      <c r="D84" t="inlineStr">
        <is>
          <t>DALARNAS LÄN</t>
        </is>
      </c>
      <c r="E84" t="inlineStr">
        <is>
          <t>LUDVIKA</t>
        </is>
      </c>
      <c r="G84" t="n">
        <v>4.6</v>
      </c>
      <c r="H84" t="n">
        <v>0</v>
      </c>
      <c r="I84" t="n">
        <v>0</v>
      </c>
      <c r="J84" t="n">
        <v>0</v>
      </c>
      <c r="K84" t="n">
        <v>0</v>
      </c>
      <c r="L84" t="n">
        <v>0</v>
      </c>
      <c r="M84" t="n">
        <v>0</v>
      </c>
      <c r="N84" t="n">
        <v>0</v>
      </c>
      <c r="O84" t="n">
        <v>0</v>
      </c>
      <c r="P84" t="n">
        <v>0</v>
      </c>
      <c r="Q84" t="n">
        <v>0</v>
      </c>
      <c r="R84" s="2" t="inlineStr"/>
    </row>
    <row r="85" ht="15" customHeight="1">
      <c r="A85" t="inlineStr">
        <is>
          <t>A 17077-2019</t>
        </is>
      </c>
      <c r="B85" s="1" t="n">
        <v>43551</v>
      </c>
      <c r="C85" s="1" t="n">
        <v>45204</v>
      </c>
      <c r="D85" t="inlineStr">
        <is>
          <t>DALARNAS LÄN</t>
        </is>
      </c>
      <c r="E85" t="inlineStr">
        <is>
          <t>LUDVIKA</t>
        </is>
      </c>
      <c r="F85" t="inlineStr">
        <is>
          <t>Bergvik skog väst AB</t>
        </is>
      </c>
      <c r="G85" t="n">
        <v>0.4</v>
      </c>
      <c r="H85" t="n">
        <v>0</v>
      </c>
      <c r="I85" t="n">
        <v>0</v>
      </c>
      <c r="J85" t="n">
        <v>0</v>
      </c>
      <c r="K85" t="n">
        <v>0</v>
      </c>
      <c r="L85" t="n">
        <v>0</v>
      </c>
      <c r="M85" t="n">
        <v>0</v>
      </c>
      <c r="N85" t="n">
        <v>0</v>
      </c>
      <c r="O85" t="n">
        <v>0</v>
      </c>
      <c r="P85" t="n">
        <v>0</v>
      </c>
      <c r="Q85" t="n">
        <v>0</v>
      </c>
      <c r="R85" s="2" t="inlineStr"/>
    </row>
    <row r="86" ht="15" customHeight="1">
      <c r="A86" t="inlineStr">
        <is>
          <t>A 17105-2019</t>
        </is>
      </c>
      <c r="B86" s="1" t="n">
        <v>43551</v>
      </c>
      <c r="C86" s="1" t="n">
        <v>45204</v>
      </c>
      <c r="D86" t="inlineStr">
        <is>
          <t>DALARNAS LÄN</t>
        </is>
      </c>
      <c r="E86" t="inlineStr">
        <is>
          <t>LUDVIKA</t>
        </is>
      </c>
      <c r="F86" t="inlineStr">
        <is>
          <t>Bergvik skog väst AB</t>
        </is>
      </c>
      <c r="G86" t="n">
        <v>1.4</v>
      </c>
      <c r="H86" t="n">
        <v>0</v>
      </c>
      <c r="I86" t="n">
        <v>0</v>
      </c>
      <c r="J86" t="n">
        <v>0</v>
      </c>
      <c r="K86" t="n">
        <v>0</v>
      </c>
      <c r="L86" t="n">
        <v>0</v>
      </c>
      <c r="M86" t="n">
        <v>0</v>
      </c>
      <c r="N86" t="n">
        <v>0</v>
      </c>
      <c r="O86" t="n">
        <v>0</v>
      </c>
      <c r="P86" t="n">
        <v>0</v>
      </c>
      <c r="Q86" t="n">
        <v>0</v>
      </c>
      <c r="R86" s="2" t="inlineStr"/>
    </row>
    <row r="87" ht="15" customHeight="1">
      <c r="A87" t="inlineStr">
        <is>
          <t>A 17947-2019</t>
        </is>
      </c>
      <c r="B87" s="1" t="n">
        <v>43557</v>
      </c>
      <c r="C87" s="1" t="n">
        <v>45204</v>
      </c>
      <c r="D87" t="inlineStr">
        <is>
          <t>DALARNAS LÄN</t>
        </is>
      </c>
      <c r="E87" t="inlineStr">
        <is>
          <t>LUDVIKA</t>
        </is>
      </c>
      <c r="F87" t="inlineStr">
        <is>
          <t>Bergvik skog väst AB</t>
        </is>
      </c>
      <c r="G87" t="n">
        <v>1.6</v>
      </c>
      <c r="H87" t="n">
        <v>0</v>
      </c>
      <c r="I87" t="n">
        <v>0</v>
      </c>
      <c r="J87" t="n">
        <v>0</v>
      </c>
      <c r="K87" t="n">
        <v>0</v>
      </c>
      <c r="L87" t="n">
        <v>0</v>
      </c>
      <c r="M87" t="n">
        <v>0</v>
      </c>
      <c r="N87" t="n">
        <v>0</v>
      </c>
      <c r="O87" t="n">
        <v>0</v>
      </c>
      <c r="P87" t="n">
        <v>0</v>
      </c>
      <c r="Q87" t="n">
        <v>0</v>
      </c>
      <c r="R87" s="2" t="inlineStr"/>
    </row>
    <row r="88" ht="15" customHeight="1">
      <c r="A88" t="inlineStr">
        <is>
          <t>A 19571-2019</t>
        </is>
      </c>
      <c r="B88" s="1" t="n">
        <v>43566</v>
      </c>
      <c r="C88" s="1" t="n">
        <v>45204</v>
      </c>
      <c r="D88" t="inlineStr">
        <is>
          <t>DALARNAS LÄN</t>
        </is>
      </c>
      <c r="E88" t="inlineStr">
        <is>
          <t>LUDVIKA</t>
        </is>
      </c>
      <c r="G88" t="n">
        <v>3.7</v>
      </c>
      <c r="H88" t="n">
        <v>0</v>
      </c>
      <c r="I88" t="n">
        <v>0</v>
      </c>
      <c r="J88" t="n">
        <v>0</v>
      </c>
      <c r="K88" t="n">
        <v>0</v>
      </c>
      <c r="L88" t="n">
        <v>0</v>
      </c>
      <c r="M88" t="n">
        <v>0</v>
      </c>
      <c r="N88" t="n">
        <v>0</v>
      </c>
      <c r="O88" t="n">
        <v>0</v>
      </c>
      <c r="P88" t="n">
        <v>0</v>
      </c>
      <c r="Q88" t="n">
        <v>0</v>
      </c>
      <c r="R88" s="2" t="inlineStr"/>
    </row>
    <row r="89" ht="15" customHeight="1">
      <c r="A89" t="inlineStr">
        <is>
          <t>A 23351-2019</t>
        </is>
      </c>
      <c r="B89" s="1" t="n">
        <v>43593</v>
      </c>
      <c r="C89" s="1" t="n">
        <v>45204</v>
      </c>
      <c r="D89" t="inlineStr">
        <is>
          <t>DALARNAS LÄN</t>
        </is>
      </c>
      <c r="E89" t="inlineStr">
        <is>
          <t>LUDVIKA</t>
        </is>
      </c>
      <c r="G89" t="n">
        <v>3.3</v>
      </c>
      <c r="H89" t="n">
        <v>0</v>
      </c>
      <c r="I89" t="n">
        <v>0</v>
      </c>
      <c r="J89" t="n">
        <v>0</v>
      </c>
      <c r="K89" t="n">
        <v>0</v>
      </c>
      <c r="L89" t="n">
        <v>0</v>
      </c>
      <c r="M89" t="n">
        <v>0</v>
      </c>
      <c r="N89" t="n">
        <v>0</v>
      </c>
      <c r="O89" t="n">
        <v>0</v>
      </c>
      <c r="P89" t="n">
        <v>0</v>
      </c>
      <c r="Q89" t="n">
        <v>0</v>
      </c>
      <c r="R89" s="2" t="inlineStr"/>
    </row>
    <row r="90" ht="15" customHeight="1">
      <c r="A90" t="inlineStr">
        <is>
          <t>A 23487-2019</t>
        </is>
      </c>
      <c r="B90" s="1" t="n">
        <v>43594</v>
      </c>
      <c r="C90" s="1" t="n">
        <v>45204</v>
      </c>
      <c r="D90" t="inlineStr">
        <is>
          <t>DALARNAS LÄN</t>
        </is>
      </c>
      <c r="E90" t="inlineStr">
        <is>
          <t>LUDVIKA</t>
        </is>
      </c>
      <c r="G90" t="n">
        <v>2.5</v>
      </c>
      <c r="H90" t="n">
        <v>0</v>
      </c>
      <c r="I90" t="n">
        <v>0</v>
      </c>
      <c r="J90" t="n">
        <v>0</v>
      </c>
      <c r="K90" t="n">
        <v>0</v>
      </c>
      <c r="L90" t="n">
        <v>0</v>
      </c>
      <c r="M90" t="n">
        <v>0</v>
      </c>
      <c r="N90" t="n">
        <v>0</v>
      </c>
      <c r="O90" t="n">
        <v>0</v>
      </c>
      <c r="P90" t="n">
        <v>0</v>
      </c>
      <c r="Q90" t="n">
        <v>0</v>
      </c>
      <c r="R90" s="2" t="inlineStr"/>
    </row>
    <row r="91" ht="15" customHeight="1">
      <c r="A91" t="inlineStr">
        <is>
          <t>A 24629-2019</t>
        </is>
      </c>
      <c r="B91" s="1" t="n">
        <v>43601</v>
      </c>
      <c r="C91" s="1" t="n">
        <v>45204</v>
      </c>
      <c r="D91" t="inlineStr">
        <is>
          <t>DALARNAS LÄN</t>
        </is>
      </c>
      <c r="E91" t="inlineStr">
        <is>
          <t>LUDVIKA</t>
        </is>
      </c>
      <c r="G91" t="n">
        <v>3</v>
      </c>
      <c r="H91" t="n">
        <v>0</v>
      </c>
      <c r="I91" t="n">
        <v>0</v>
      </c>
      <c r="J91" t="n">
        <v>0</v>
      </c>
      <c r="K91" t="n">
        <v>0</v>
      </c>
      <c r="L91" t="n">
        <v>0</v>
      </c>
      <c r="M91" t="n">
        <v>0</v>
      </c>
      <c r="N91" t="n">
        <v>0</v>
      </c>
      <c r="O91" t="n">
        <v>0</v>
      </c>
      <c r="P91" t="n">
        <v>0</v>
      </c>
      <c r="Q91" t="n">
        <v>0</v>
      </c>
      <c r="R91" s="2" t="inlineStr"/>
    </row>
    <row r="92" ht="15" customHeight="1">
      <c r="A92" t="inlineStr">
        <is>
          <t>A 25116-2019</t>
        </is>
      </c>
      <c r="B92" s="1" t="n">
        <v>43605</v>
      </c>
      <c r="C92" s="1" t="n">
        <v>45204</v>
      </c>
      <c r="D92" t="inlineStr">
        <is>
          <t>DALARNAS LÄN</t>
        </is>
      </c>
      <c r="E92" t="inlineStr">
        <is>
          <t>LUDVIKA</t>
        </is>
      </c>
      <c r="G92" t="n">
        <v>3</v>
      </c>
      <c r="H92" t="n">
        <v>0</v>
      </c>
      <c r="I92" t="n">
        <v>0</v>
      </c>
      <c r="J92" t="n">
        <v>0</v>
      </c>
      <c r="K92" t="n">
        <v>0</v>
      </c>
      <c r="L92" t="n">
        <v>0</v>
      </c>
      <c r="M92" t="n">
        <v>0</v>
      </c>
      <c r="N92" t="n">
        <v>0</v>
      </c>
      <c r="O92" t="n">
        <v>0</v>
      </c>
      <c r="P92" t="n">
        <v>0</v>
      </c>
      <c r="Q92" t="n">
        <v>0</v>
      </c>
      <c r="R92" s="2" t="inlineStr"/>
    </row>
    <row r="93" ht="15" customHeight="1">
      <c r="A93" t="inlineStr">
        <is>
          <t>A 25425-2019</t>
        </is>
      </c>
      <c r="B93" s="1" t="n">
        <v>43606</v>
      </c>
      <c r="C93" s="1" t="n">
        <v>45204</v>
      </c>
      <c r="D93" t="inlineStr">
        <is>
          <t>DALARNAS LÄN</t>
        </is>
      </c>
      <c r="E93" t="inlineStr">
        <is>
          <t>LUDVIKA</t>
        </is>
      </c>
      <c r="F93" t="inlineStr">
        <is>
          <t>Bergvik skog väst AB</t>
        </is>
      </c>
      <c r="G93" t="n">
        <v>3.1</v>
      </c>
      <c r="H93" t="n">
        <v>0</v>
      </c>
      <c r="I93" t="n">
        <v>0</v>
      </c>
      <c r="J93" t="n">
        <v>0</v>
      </c>
      <c r="K93" t="n">
        <v>0</v>
      </c>
      <c r="L93" t="n">
        <v>0</v>
      </c>
      <c r="M93" t="n">
        <v>0</v>
      </c>
      <c r="N93" t="n">
        <v>0</v>
      </c>
      <c r="O93" t="n">
        <v>0</v>
      </c>
      <c r="P93" t="n">
        <v>0</v>
      </c>
      <c r="Q93" t="n">
        <v>0</v>
      </c>
      <c r="R93" s="2" t="inlineStr"/>
    </row>
    <row r="94" ht="15" customHeight="1">
      <c r="A94" t="inlineStr">
        <is>
          <t>A 27005-2019</t>
        </is>
      </c>
      <c r="B94" s="1" t="n">
        <v>43614</v>
      </c>
      <c r="C94" s="1" t="n">
        <v>45204</v>
      </c>
      <c r="D94" t="inlineStr">
        <is>
          <t>DALARNAS LÄN</t>
        </is>
      </c>
      <c r="E94" t="inlineStr">
        <is>
          <t>LUDVIKA</t>
        </is>
      </c>
      <c r="F94" t="inlineStr">
        <is>
          <t>Bergvik skog väst AB</t>
        </is>
      </c>
      <c r="G94" t="n">
        <v>22.4</v>
      </c>
      <c r="H94" t="n">
        <v>0</v>
      </c>
      <c r="I94" t="n">
        <v>0</v>
      </c>
      <c r="J94" t="n">
        <v>0</v>
      </c>
      <c r="K94" t="n">
        <v>0</v>
      </c>
      <c r="L94" t="n">
        <v>0</v>
      </c>
      <c r="M94" t="n">
        <v>0</v>
      </c>
      <c r="N94" t="n">
        <v>0</v>
      </c>
      <c r="O94" t="n">
        <v>0</v>
      </c>
      <c r="P94" t="n">
        <v>0</v>
      </c>
      <c r="Q94" t="n">
        <v>0</v>
      </c>
      <c r="R94" s="2" t="inlineStr"/>
    </row>
    <row r="95" ht="15" customHeight="1">
      <c r="A95" t="inlineStr">
        <is>
          <t>A 29027-2019</t>
        </is>
      </c>
      <c r="B95" s="1" t="n">
        <v>43628</v>
      </c>
      <c r="C95" s="1" t="n">
        <v>45204</v>
      </c>
      <c r="D95" t="inlineStr">
        <is>
          <t>DALARNAS LÄN</t>
        </is>
      </c>
      <c r="E95" t="inlineStr">
        <is>
          <t>LUDVIKA</t>
        </is>
      </c>
      <c r="F95" t="inlineStr">
        <is>
          <t>Bergvik skog väst AB</t>
        </is>
      </c>
      <c r="G95" t="n">
        <v>0.6</v>
      </c>
      <c r="H95" t="n">
        <v>0</v>
      </c>
      <c r="I95" t="n">
        <v>0</v>
      </c>
      <c r="J95" t="n">
        <v>0</v>
      </c>
      <c r="K95" t="n">
        <v>0</v>
      </c>
      <c r="L95" t="n">
        <v>0</v>
      </c>
      <c r="M95" t="n">
        <v>0</v>
      </c>
      <c r="N95" t="n">
        <v>0</v>
      </c>
      <c r="O95" t="n">
        <v>0</v>
      </c>
      <c r="P95" t="n">
        <v>0</v>
      </c>
      <c r="Q95" t="n">
        <v>0</v>
      </c>
      <c r="R95" s="2" t="inlineStr"/>
    </row>
    <row r="96" ht="15" customHeight="1">
      <c r="A96" t="inlineStr">
        <is>
          <t>A 30121-2019</t>
        </is>
      </c>
      <c r="B96" s="1" t="n">
        <v>43630</v>
      </c>
      <c r="C96" s="1" t="n">
        <v>45204</v>
      </c>
      <c r="D96" t="inlineStr">
        <is>
          <t>DALARNAS LÄN</t>
        </is>
      </c>
      <c r="E96" t="inlineStr">
        <is>
          <t>LUDVIKA</t>
        </is>
      </c>
      <c r="G96" t="n">
        <v>0.5</v>
      </c>
      <c r="H96" t="n">
        <v>0</v>
      </c>
      <c r="I96" t="n">
        <v>0</v>
      </c>
      <c r="J96" t="n">
        <v>0</v>
      </c>
      <c r="K96" t="n">
        <v>0</v>
      </c>
      <c r="L96" t="n">
        <v>0</v>
      </c>
      <c r="M96" t="n">
        <v>0</v>
      </c>
      <c r="N96" t="n">
        <v>0</v>
      </c>
      <c r="O96" t="n">
        <v>0</v>
      </c>
      <c r="P96" t="n">
        <v>0</v>
      </c>
      <c r="Q96" t="n">
        <v>0</v>
      </c>
      <c r="R96" s="2" t="inlineStr"/>
    </row>
    <row r="97" ht="15" customHeight="1">
      <c r="A97" t="inlineStr">
        <is>
          <t>A 30102-2019</t>
        </is>
      </c>
      <c r="B97" s="1" t="n">
        <v>43630</v>
      </c>
      <c r="C97" s="1" t="n">
        <v>45204</v>
      </c>
      <c r="D97" t="inlineStr">
        <is>
          <t>DALARNAS LÄN</t>
        </is>
      </c>
      <c r="E97" t="inlineStr">
        <is>
          <t>LUDVIKA</t>
        </is>
      </c>
      <c r="G97" t="n">
        <v>2.3</v>
      </c>
      <c r="H97" t="n">
        <v>0</v>
      </c>
      <c r="I97" t="n">
        <v>0</v>
      </c>
      <c r="J97" t="n">
        <v>0</v>
      </c>
      <c r="K97" t="n">
        <v>0</v>
      </c>
      <c r="L97" t="n">
        <v>0</v>
      </c>
      <c r="M97" t="n">
        <v>0</v>
      </c>
      <c r="N97" t="n">
        <v>0</v>
      </c>
      <c r="O97" t="n">
        <v>0</v>
      </c>
      <c r="P97" t="n">
        <v>0</v>
      </c>
      <c r="Q97" t="n">
        <v>0</v>
      </c>
      <c r="R97" s="2" t="inlineStr"/>
    </row>
    <row r="98" ht="15" customHeight="1">
      <c r="A98" t="inlineStr">
        <is>
          <t>A 30233-2019</t>
        </is>
      </c>
      <c r="B98" s="1" t="n">
        <v>43630</v>
      </c>
      <c r="C98" s="1" t="n">
        <v>45204</v>
      </c>
      <c r="D98" t="inlineStr">
        <is>
          <t>DALARNAS LÄN</t>
        </is>
      </c>
      <c r="E98" t="inlineStr">
        <is>
          <t>LUDVIKA</t>
        </is>
      </c>
      <c r="G98" t="n">
        <v>0.3</v>
      </c>
      <c r="H98" t="n">
        <v>0</v>
      </c>
      <c r="I98" t="n">
        <v>0</v>
      </c>
      <c r="J98" t="n">
        <v>0</v>
      </c>
      <c r="K98" t="n">
        <v>0</v>
      </c>
      <c r="L98" t="n">
        <v>0</v>
      </c>
      <c r="M98" t="n">
        <v>0</v>
      </c>
      <c r="N98" t="n">
        <v>0</v>
      </c>
      <c r="O98" t="n">
        <v>0</v>
      </c>
      <c r="P98" t="n">
        <v>0</v>
      </c>
      <c r="Q98" t="n">
        <v>0</v>
      </c>
      <c r="R98" s="2" t="inlineStr"/>
    </row>
    <row r="99" ht="15" customHeight="1">
      <c r="A99" t="inlineStr">
        <is>
          <t>A 30040-2019</t>
        </is>
      </c>
      <c r="B99" s="1" t="n">
        <v>43633</v>
      </c>
      <c r="C99" s="1" t="n">
        <v>45204</v>
      </c>
      <c r="D99" t="inlineStr">
        <is>
          <t>DALARNAS LÄN</t>
        </is>
      </c>
      <c r="E99" t="inlineStr">
        <is>
          <t>LUDVIKA</t>
        </is>
      </c>
      <c r="G99" t="n">
        <v>8.800000000000001</v>
      </c>
      <c r="H99" t="n">
        <v>0</v>
      </c>
      <c r="I99" t="n">
        <v>0</v>
      </c>
      <c r="J99" t="n">
        <v>0</v>
      </c>
      <c r="K99" t="n">
        <v>0</v>
      </c>
      <c r="L99" t="n">
        <v>0</v>
      </c>
      <c r="M99" t="n">
        <v>0</v>
      </c>
      <c r="N99" t="n">
        <v>0</v>
      </c>
      <c r="O99" t="n">
        <v>0</v>
      </c>
      <c r="P99" t="n">
        <v>0</v>
      </c>
      <c r="Q99" t="n">
        <v>0</v>
      </c>
      <c r="R99" s="2" t="inlineStr"/>
    </row>
    <row r="100" ht="15" customHeight="1">
      <c r="A100" t="inlineStr">
        <is>
          <t>A 30887-2019</t>
        </is>
      </c>
      <c r="B100" s="1" t="n">
        <v>43636</v>
      </c>
      <c r="C100" s="1" t="n">
        <v>45204</v>
      </c>
      <c r="D100" t="inlineStr">
        <is>
          <t>DALARNAS LÄN</t>
        </is>
      </c>
      <c r="E100" t="inlineStr">
        <is>
          <t>LUDVIKA</t>
        </is>
      </c>
      <c r="F100" t="inlineStr">
        <is>
          <t>Bergvik skog väst AB</t>
        </is>
      </c>
      <c r="G100" t="n">
        <v>5.5</v>
      </c>
      <c r="H100" t="n">
        <v>0</v>
      </c>
      <c r="I100" t="n">
        <v>0</v>
      </c>
      <c r="J100" t="n">
        <v>0</v>
      </c>
      <c r="K100" t="n">
        <v>0</v>
      </c>
      <c r="L100" t="n">
        <v>0</v>
      </c>
      <c r="M100" t="n">
        <v>0</v>
      </c>
      <c r="N100" t="n">
        <v>0</v>
      </c>
      <c r="O100" t="n">
        <v>0</v>
      </c>
      <c r="P100" t="n">
        <v>0</v>
      </c>
      <c r="Q100" t="n">
        <v>0</v>
      </c>
      <c r="R100" s="2" t="inlineStr"/>
    </row>
    <row r="101" ht="15" customHeight="1">
      <c r="A101" t="inlineStr">
        <is>
          <t>A 33194-2019</t>
        </is>
      </c>
      <c r="B101" s="1" t="n">
        <v>43649</v>
      </c>
      <c r="C101" s="1" t="n">
        <v>45204</v>
      </c>
      <c r="D101" t="inlineStr">
        <is>
          <t>DALARNAS LÄN</t>
        </is>
      </c>
      <c r="E101" t="inlineStr">
        <is>
          <t>LUDVIKA</t>
        </is>
      </c>
      <c r="G101" t="n">
        <v>0.4</v>
      </c>
      <c r="H101" t="n">
        <v>0</v>
      </c>
      <c r="I101" t="n">
        <v>0</v>
      </c>
      <c r="J101" t="n">
        <v>0</v>
      </c>
      <c r="K101" t="n">
        <v>0</v>
      </c>
      <c r="L101" t="n">
        <v>0</v>
      </c>
      <c r="M101" t="n">
        <v>0</v>
      </c>
      <c r="N101" t="n">
        <v>0</v>
      </c>
      <c r="O101" t="n">
        <v>0</v>
      </c>
      <c r="P101" t="n">
        <v>0</v>
      </c>
      <c r="Q101" t="n">
        <v>0</v>
      </c>
      <c r="R101" s="2" t="inlineStr"/>
    </row>
    <row r="102" ht="15" customHeight="1">
      <c r="A102" t="inlineStr">
        <is>
          <t>A 34472-2019</t>
        </is>
      </c>
      <c r="B102" s="1" t="n">
        <v>43656</v>
      </c>
      <c r="C102" s="1" t="n">
        <v>45204</v>
      </c>
      <c r="D102" t="inlineStr">
        <is>
          <t>DALARNAS LÄN</t>
        </is>
      </c>
      <c r="E102" t="inlineStr">
        <is>
          <t>LUDVIKA</t>
        </is>
      </c>
      <c r="G102" t="n">
        <v>1.2</v>
      </c>
      <c r="H102" t="n">
        <v>0</v>
      </c>
      <c r="I102" t="n">
        <v>0</v>
      </c>
      <c r="J102" t="n">
        <v>0</v>
      </c>
      <c r="K102" t="n">
        <v>0</v>
      </c>
      <c r="L102" t="n">
        <v>0</v>
      </c>
      <c r="M102" t="n">
        <v>0</v>
      </c>
      <c r="N102" t="n">
        <v>0</v>
      </c>
      <c r="O102" t="n">
        <v>0</v>
      </c>
      <c r="P102" t="n">
        <v>0</v>
      </c>
      <c r="Q102" t="n">
        <v>0</v>
      </c>
      <c r="R102" s="2" t="inlineStr"/>
    </row>
    <row r="103" ht="15" customHeight="1">
      <c r="A103" t="inlineStr">
        <is>
          <t>A 35230-2019</t>
        </is>
      </c>
      <c r="B103" s="1" t="n">
        <v>43662</v>
      </c>
      <c r="C103" s="1" t="n">
        <v>45204</v>
      </c>
      <c r="D103" t="inlineStr">
        <is>
          <t>DALARNAS LÄN</t>
        </is>
      </c>
      <c r="E103" t="inlineStr">
        <is>
          <t>LUDVIKA</t>
        </is>
      </c>
      <c r="G103" t="n">
        <v>0.4</v>
      </c>
      <c r="H103" t="n">
        <v>0</v>
      </c>
      <c r="I103" t="n">
        <v>0</v>
      </c>
      <c r="J103" t="n">
        <v>0</v>
      </c>
      <c r="K103" t="n">
        <v>0</v>
      </c>
      <c r="L103" t="n">
        <v>0</v>
      </c>
      <c r="M103" t="n">
        <v>0</v>
      </c>
      <c r="N103" t="n">
        <v>0</v>
      </c>
      <c r="O103" t="n">
        <v>0</v>
      </c>
      <c r="P103" t="n">
        <v>0</v>
      </c>
      <c r="Q103" t="n">
        <v>0</v>
      </c>
      <c r="R103" s="2" t="inlineStr"/>
    </row>
    <row r="104" ht="15" customHeight="1">
      <c r="A104" t="inlineStr">
        <is>
          <t>A 35634-2019</t>
        </is>
      </c>
      <c r="B104" s="1" t="n">
        <v>43664</v>
      </c>
      <c r="C104" s="1" t="n">
        <v>45204</v>
      </c>
      <c r="D104" t="inlineStr">
        <is>
          <t>DALARNAS LÄN</t>
        </is>
      </c>
      <c r="E104" t="inlineStr">
        <is>
          <t>LUDVIKA</t>
        </is>
      </c>
      <c r="F104" t="inlineStr">
        <is>
          <t>Bergvik skog väst AB</t>
        </is>
      </c>
      <c r="G104" t="n">
        <v>2.7</v>
      </c>
      <c r="H104" t="n">
        <v>0</v>
      </c>
      <c r="I104" t="n">
        <v>0</v>
      </c>
      <c r="J104" t="n">
        <v>0</v>
      </c>
      <c r="K104" t="n">
        <v>0</v>
      </c>
      <c r="L104" t="n">
        <v>0</v>
      </c>
      <c r="M104" t="n">
        <v>0</v>
      </c>
      <c r="N104" t="n">
        <v>0</v>
      </c>
      <c r="O104" t="n">
        <v>0</v>
      </c>
      <c r="P104" t="n">
        <v>0</v>
      </c>
      <c r="Q104" t="n">
        <v>0</v>
      </c>
      <c r="R104" s="2" t="inlineStr"/>
    </row>
    <row r="105" ht="15" customHeight="1">
      <c r="A105" t="inlineStr">
        <is>
          <t>A 37612-2019</t>
        </is>
      </c>
      <c r="B105" s="1" t="n">
        <v>43681</v>
      </c>
      <c r="C105" s="1" t="n">
        <v>45204</v>
      </c>
      <c r="D105" t="inlineStr">
        <is>
          <t>DALARNAS LÄN</t>
        </is>
      </c>
      <c r="E105" t="inlineStr">
        <is>
          <t>LUDVIKA</t>
        </is>
      </c>
      <c r="G105" t="n">
        <v>2.7</v>
      </c>
      <c r="H105" t="n">
        <v>0</v>
      </c>
      <c r="I105" t="n">
        <v>0</v>
      </c>
      <c r="J105" t="n">
        <v>0</v>
      </c>
      <c r="K105" t="n">
        <v>0</v>
      </c>
      <c r="L105" t="n">
        <v>0</v>
      </c>
      <c r="M105" t="n">
        <v>0</v>
      </c>
      <c r="N105" t="n">
        <v>0</v>
      </c>
      <c r="O105" t="n">
        <v>0</v>
      </c>
      <c r="P105" t="n">
        <v>0</v>
      </c>
      <c r="Q105" t="n">
        <v>0</v>
      </c>
      <c r="R105" s="2" t="inlineStr"/>
    </row>
    <row r="106" ht="15" customHeight="1">
      <c r="A106" t="inlineStr">
        <is>
          <t>A 40358-2019</t>
        </is>
      </c>
      <c r="B106" s="1" t="n">
        <v>43696</v>
      </c>
      <c r="C106" s="1" t="n">
        <v>45204</v>
      </c>
      <c r="D106" t="inlineStr">
        <is>
          <t>DALARNAS LÄN</t>
        </is>
      </c>
      <c r="E106" t="inlineStr">
        <is>
          <t>LUDVIKA</t>
        </is>
      </c>
      <c r="F106" t="inlineStr">
        <is>
          <t>Bergvik skog väst AB</t>
        </is>
      </c>
      <c r="G106" t="n">
        <v>1.1</v>
      </c>
      <c r="H106" t="n">
        <v>0</v>
      </c>
      <c r="I106" t="n">
        <v>0</v>
      </c>
      <c r="J106" t="n">
        <v>0</v>
      </c>
      <c r="K106" t="n">
        <v>0</v>
      </c>
      <c r="L106" t="n">
        <v>0</v>
      </c>
      <c r="M106" t="n">
        <v>0</v>
      </c>
      <c r="N106" t="n">
        <v>0</v>
      </c>
      <c r="O106" t="n">
        <v>0</v>
      </c>
      <c r="P106" t="n">
        <v>0</v>
      </c>
      <c r="Q106" t="n">
        <v>0</v>
      </c>
      <c r="R106" s="2" t="inlineStr"/>
    </row>
    <row r="107" ht="15" customHeight="1">
      <c r="A107" t="inlineStr">
        <is>
          <t>A 41395-2019</t>
        </is>
      </c>
      <c r="B107" s="1" t="n">
        <v>43698</v>
      </c>
      <c r="C107" s="1" t="n">
        <v>45204</v>
      </c>
      <c r="D107" t="inlineStr">
        <is>
          <t>DALARNAS LÄN</t>
        </is>
      </c>
      <c r="E107" t="inlineStr">
        <is>
          <t>LUDVIKA</t>
        </is>
      </c>
      <c r="G107" t="n">
        <v>1</v>
      </c>
      <c r="H107" t="n">
        <v>0</v>
      </c>
      <c r="I107" t="n">
        <v>0</v>
      </c>
      <c r="J107" t="n">
        <v>0</v>
      </c>
      <c r="K107" t="n">
        <v>0</v>
      </c>
      <c r="L107" t="n">
        <v>0</v>
      </c>
      <c r="M107" t="n">
        <v>0</v>
      </c>
      <c r="N107" t="n">
        <v>0</v>
      </c>
      <c r="O107" t="n">
        <v>0</v>
      </c>
      <c r="P107" t="n">
        <v>0</v>
      </c>
      <c r="Q107" t="n">
        <v>0</v>
      </c>
      <c r="R107" s="2" t="inlineStr"/>
    </row>
    <row r="108" ht="15" customHeight="1">
      <c r="A108" t="inlineStr">
        <is>
          <t>A 42849-2019</t>
        </is>
      </c>
      <c r="B108" s="1" t="n">
        <v>43700</v>
      </c>
      <c r="C108" s="1" t="n">
        <v>45204</v>
      </c>
      <c r="D108" t="inlineStr">
        <is>
          <t>DALARNAS LÄN</t>
        </is>
      </c>
      <c r="E108" t="inlineStr">
        <is>
          <t>LUDVIKA</t>
        </is>
      </c>
      <c r="G108" t="n">
        <v>1.4</v>
      </c>
      <c r="H108" t="n">
        <v>0</v>
      </c>
      <c r="I108" t="n">
        <v>0</v>
      </c>
      <c r="J108" t="n">
        <v>0</v>
      </c>
      <c r="K108" t="n">
        <v>0</v>
      </c>
      <c r="L108" t="n">
        <v>0</v>
      </c>
      <c r="M108" t="n">
        <v>0</v>
      </c>
      <c r="N108" t="n">
        <v>0</v>
      </c>
      <c r="O108" t="n">
        <v>0</v>
      </c>
      <c r="P108" t="n">
        <v>0</v>
      </c>
      <c r="Q108" t="n">
        <v>0</v>
      </c>
      <c r="R108" s="2" t="inlineStr"/>
    </row>
    <row r="109" ht="15" customHeight="1">
      <c r="A109" t="inlineStr">
        <is>
          <t>A 43074-2019</t>
        </is>
      </c>
      <c r="B109" s="1" t="n">
        <v>43705</v>
      </c>
      <c r="C109" s="1" t="n">
        <v>45204</v>
      </c>
      <c r="D109" t="inlineStr">
        <is>
          <t>DALARNAS LÄN</t>
        </is>
      </c>
      <c r="E109" t="inlineStr">
        <is>
          <t>LUDVIKA</t>
        </is>
      </c>
      <c r="F109" t="inlineStr">
        <is>
          <t>Bergvik skog väst AB</t>
        </is>
      </c>
      <c r="G109" t="n">
        <v>3.2</v>
      </c>
      <c r="H109" t="n">
        <v>0</v>
      </c>
      <c r="I109" t="n">
        <v>0</v>
      </c>
      <c r="J109" t="n">
        <v>0</v>
      </c>
      <c r="K109" t="n">
        <v>0</v>
      </c>
      <c r="L109" t="n">
        <v>0</v>
      </c>
      <c r="M109" t="n">
        <v>0</v>
      </c>
      <c r="N109" t="n">
        <v>0</v>
      </c>
      <c r="O109" t="n">
        <v>0</v>
      </c>
      <c r="P109" t="n">
        <v>0</v>
      </c>
      <c r="Q109" t="n">
        <v>0</v>
      </c>
      <c r="R109" s="2" t="inlineStr"/>
    </row>
    <row r="110" ht="15" customHeight="1">
      <c r="A110" t="inlineStr">
        <is>
          <t>A 45480-2019</t>
        </is>
      </c>
      <c r="B110" s="1" t="n">
        <v>43714</v>
      </c>
      <c r="C110" s="1" t="n">
        <v>45204</v>
      </c>
      <c r="D110" t="inlineStr">
        <is>
          <t>DALARNAS LÄN</t>
        </is>
      </c>
      <c r="E110" t="inlineStr">
        <is>
          <t>LUDVIKA</t>
        </is>
      </c>
      <c r="F110" t="inlineStr">
        <is>
          <t>Bergvik skog väst AB</t>
        </is>
      </c>
      <c r="G110" t="n">
        <v>1.9</v>
      </c>
      <c r="H110" t="n">
        <v>0</v>
      </c>
      <c r="I110" t="n">
        <v>0</v>
      </c>
      <c r="J110" t="n">
        <v>0</v>
      </c>
      <c r="K110" t="n">
        <v>0</v>
      </c>
      <c r="L110" t="n">
        <v>0</v>
      </c>
      <c r="M110" t="n">
        <v>0</v>
      </c>
      <c r="N110" t="n">
        <v>0</v>
      </c>
      <c r="O110" t="n">
        <v>0</v>
      </c>
      <c r="P110" t="n">
        <v>0</v>
      </c>
      <c r="Q110" t="n">
        <v>0</v>
      </c>
      <c r="R110" s="2" t="inlineStr"/>
    </row>
    <row r="111" ht="15" customHeight="1">
      <c r="A111" t="inlineStr">
        <is>
          <t>A 47012-2019</t>
        </is>
      </c>
      <c r="B111" s="1" t="n">
        <v>43720</v>
      </c>
      <c r="C111" s="1" t="n">
        <v>45204</v>
      </c>
      <c r="D111" t="inlineStr">
        <is>
          <t>DALARNAS LÄN</t>
        </is>
      </c>
      <c r="E111" t="inlineStr">
        <is>
          <t>LUDVIKA</t>
        </is>
      </c>
      <c r="F111" t="inlineStr">
        <is>
          <t>Kyrkan</t>
        </is>
      </c>
      <c r="G111" t="n">
        <v>2</v>
      </c>
      <c r="H111" t="n">
        <v>0</v>
      </c>
      <c r="I111" t="n">
        <v>0</v>
      </c>
      <c r="J111" t="n">
        <v>0</v>
      </c>
      <c r="K111" t="n">
        <v>0</v>
      </c>
      <c r="L111" t="n">
        <v>0</v>
      </c>
      <c r="M111" t="n">
        <v>0</v>
      </c>
      <c r="N111" t="n">
        <v>0</v>
      </c>
      <c r="O111" t="n">
        <v>0</v>
      </c>
      <c r="P111" t="n">
        <v>0</v>
      </c>
      <c r="Q111" t="n">
        <v>0</v>
      </c>
      <c r="R111" s="2" t="inlineStr"/>
    </row>
    <row r="112" ht="15" customHeight="1">
      <c r="A112" t="inlineStr">
        <is>
          <t>A 49699-2019</t>
        </is>
      </c>
      <c r="B112" s="1" t="n">
        <v>43733</v>
      </c>
      <c r="C112" s="1" t="n">
        <v>45204</v>
      </c>
      <c r="D112" t="inlineStr">
        <is>
          <t>DALARNAS LÄN</t>
        </is>
      </c>
      <c r="E112" t="inlineStr">
        <is>
          <t>LUDVIKA</t>
        </is>
      </c>
      <c r="G112" t="n">
        <v>2.1</v>
      </c>
      <c r="H112" t="n">
        <v>0</v>
      </c>
      <c r="I112" t="n">
        <v>0</v>
      </c>
      <c r="J112" t="n">
        <v>0</v>
      </c>
      <c r="K112" t="n">
        <v>0</v>
      </c>
      <c r="L112" t="n">
        <v>0</v>
      </c>
      <c r="M112" t="n">
        <v>0</v>
      </c>
      <c r="N112" t="n">
        <v>0</v>
      </c>
      <c r="O112" t="n">
        <v>0</v>
      </c>
      <c r="P112" t="n">
        <v>0</v>
      </c>
      <c r="Q112" t="n">
        <v>0</v>
      </c>
      <c r="R112" s="2" t="inlineStr"/>
    </row>
    <row r="113" ht="15" customHeight="1">
      <c r="A113" t="inlineStr">
        <is>
          <t>A 50024-2019</t>
        </is>
      </c>
      <c r="B113" s="1" t="n">
        <v>43734</v>
      </c>
      <c r="C113" s="1" t="n">
        <v>45204</v>
      </c>
      <c r="D113" t="inlineStr">
        <is>
          <t>DALARNAS LÄN</t>
        </is>
      </c>
      <c r="E113" t="inlineStr">
        <is>
          <t>LUDVIKA</t>
        </is>
      </c>
      <c r="F113" t="inlineStr">
        <is>
          <t>Bergvik skog väst AB</t>
        </is>
      </c>
      <c r="G113" t="n">
        <v>1.9</v>
      </c>
      <c r="H113" t="n">
        <v>0</v>
      </c>
      <c r="I113" t="n">
        <v>0</v>
      </c>
      <c r="J113" t="n">
        <v>0</v>
      </c>
      <c r="K113" t="n">
        <v>0</v>
      </c>
      <c r="L113" t="n">
        <v>0</v>
      </c>
      <c r="M113" t="n">
        <v>0</v>
      </c>
      <c r="N113" t="n">
        <v>0</v>
      </c>
      <c r="O113" t="n">
        <v>0</v>
      </c>
      <c r="P113" t="n">
        <v>0</v>
      </c>
      <c r="Q113" t="n">
        <v>0</v>
      </c>
      <c r="R113" s="2" t="inlineStr"/>
    </row>
    <row r="114" ht="15" customHeight="1">
      <c r="A114" t="inlineStr">
        <is>
          <t>A 53038-2019</t>
        </is>
      </c>
      <c r="B114" s="1" t="n">
        <v>43747</v>
      </c>
      <c r="C114" s="1" t="n">
        <v>45204</v>
      </c>
      <c r="D114" t="inlineStr">
        <is>
          <t>DALARNAS LÄN</t>
        </is>
      </c>
      <c r="E114" t="inlineStr">
        <is>
          <t>LUDVIKA</t>
        </is>
      </c>
      <c r="G114" t="n">
        <v>10.6</v>
      </c>
      <c r="H114" t="n">
        <v>0</v>
      </c>
      <c r="I114" t="n">
        <v>0</v>
      </c>
      <c r="J114" t="n">
        <v>0</v>
      </c>
      <c r="K114" t="n">
        <v>0</v>
      </c>
      <c r="L114" t="n">
        <v>0</v>
      </c>
      <c r="M114" t="n">
        <v>0</v>
      </c>
      <c r="N114" t="n">
        <v>0</v>
      </c>
      <c r="O114" t="n">
        <v>0</v>
      </c>
      <c r="P114" t="n">
        <v>0</v>
      </c>
      <c r="Q114" t="n">
        <v>0</v>
      </c>
      <c r="R114" s="2" t="inlineStr"/>
    </row>
    <row r="115" ht="15" customHeight="1">
      <c r="A115" t="inlineStr">
        <is>
          <t>A 59304-2019</t>
        </is>
      </c>
      <c r="B115" s="1" t="n">
        <v>43770</v>
      </c>
      <c r="C115" s="1" t="n">
        <v>45204</v>
      </c>
      <c r="D115" t="inlineStr">
        <is>
          <t>DALARNAS LÄN</t>
        </is>
      </c>
      <c r="E115" t="inlineStr">
        <is>
          <t>LUDVIKA</t>
        </is>
      </c>
      <c r="G115" t="n">
        <v>3.2</v>
      </c>
      <c r="H115" t="n">
        <v>0</v>
      </c>
      <c r="I115" t="n">
        <v>0</v>
      </c>
      <c r="J115" t="n">
        <v>0</v>
      </c>
      <c r="K115" t="n">
        <v>0</v>
      </c>
      <c r="L115" t="n">
        <v>0</v>
      </c>
      <c r="M115" t="n">
        <v>0</v>
      </c>
      <c r="N115" t="n">
        <v>0</v>
      </c>
      <c r="O115" t="n">
        <v>0</v>
      </c>
      <c r="P115" t="n">
        <v>0</v>
      </c>
      <c r="Q115" t="n">
        <v>0</v>
      </c>
      <c r="R115" s="2" t="inlineStr"/>
    </row>
    <row r="116" ht="15" customHeight="1">
      <c r="A116" t="inlineStr">
        <is>
          <t>A 60221-2019</t>
        </is>
      </c>
      <c r="B116" s="1" t="n">
        <v>43780</v>
      </c>
      <c r="C116" s="1" t="n">
        <v>45204</v>
      </c>
      <c r="D116" t="inlineStr">
        <is>
          <t>DALARNAS LÄN</t>
        </is>
      </c>
      <c r="E116" t="inlineStr">
        <is>
          <t>LUDVIKA</t>
        </is>
      </c>
      <c r="G116" t="n">
        <v>3.4</v>
      </c>
      <c r="H116" t="n">
        <v>0</v>
      </c>
      <c r="I116" t="n">
        <v>0</v>
      </c>
      <c r="J116" t="n">
        <v>0</v>
      </c>
      <c r="K116" t="n">
        <v>0</v>
      </c>
      <c r="L116" t="n">
        <v>0</v>
      </c>
      <c r="M116" t="n">
        <v>0</v>
      </c>
      <c r="N116" t="n">
        <v>0</v>
      </c>
      <c r="O116" t="n">
        <v>0</v>
      </c>
      <c r="P116" t="n">
        <v>0</v>
      </c>
      <c r="Q116" t="n">
        <v>0</v>
      </c>
      <c r="R116" s="2" t="inlineStr"/>
    </row>
    <row r="117" ht="15" customHeight="1">
      <c r="A117" t="inlineStr">
        <is>
          <t>A 61027-2019</t>
        </is>
      </c>
      <c r="B117" s="1" t="n">
        <v>43782</v>
      </c>
      <c r="C117" s="1" t="n">
        <v>45204</v>
      </c>
      <c r="D117" t="inlineStr">
        <is>
          <t>DALARNAS LÄN</t>
        </is>
      </c>
      <c r="E117" t="inlineStr">
        <is>
          <t>LUDVIKA</t>
        </is>
      </c>
      <c r="F117" t="inlineStr">
        <is>
          <t>Bergvik skog väst AB</t>
        </is>
      </c>
      <c r="G117" t="n">
        <v>1.5</v>
      </c>
      <c r="H117" t="n">
        <v>0</v>
      </c>
      <c r="I117" t="n">
        <v>0</v>
      </c>
      <c r="J117" t="n">
        <v>0</v>
      </c>
      <c r="K117" t="n">
        <v>0</v>
      </c>
      <c r="L117" t="n">
        <v>0</v>
      </c>
      <c r="M117" t="n">
        <v>0</v>
      </c>
      <c r="N117" t="n">
        <v>0</v>
      </c>
      <c r="O117" t="n">
        <v>0</v>
      </c>
      <c r="P117" t="n">
        <v>0</v>
      </c>
      <c r="Q117" t="n">
        <v>0</v>
      </c>
      <c r="R117" s="2" t="inlineStr"/>
    </row>
    <row r="118" ht="15" customHeight="1">
      <c r="A118" t="inlineStr">
        <is>
          <t>A 62356-2019</t>
        </is>
      </c>
      <c r="B118" s="1" t="n">
        <v>43788</v>
      </c>
      <c r="C118" s="1" t="n">
        <v>45204</v>
      </c>
      <c r="D118" t="inlineStr">
        <is>
          <t>DALARNAS LÄN</t>
        </is>
      </c>
      <c r="E118" t="inlineStr">
        <is>
          <t>LUDVIKA</t>
        </is>
      </c>
      <c r="F118" t="inlineStr">
        <is>
          <t>Bergvik skog väst AB</t>
        </is>
      </c>
      <c r="G118" t="n">
        <v>2.8</v>
      </c>
      <c r="H118" t="n">
        <v>0</v>
      </c>
      <c r="I118" t="n">
        <v>0</v>
      </c>
      <c r="J118" t="n">
        <v>0</v>
      </c>
      <c r="K118" t="n">
        <v>0</v>
      </c>
      <c r="L118" t="n">
        <v>0</v>
      </c>
      <c r="M118" t="n">
        <v>0</v>
      </c>
      <c r="N118" t="n">
        <v>0</v>
      </c>
      <c r="O118" t="n">
        <v>0</v>
      </c>
      <c r="P118" t="n">
        <v>0</v>
      </c>
      <c r="Q118" t="n">
        <v>0</v>
      </c>
      <c r="R118" s="2" t="inlineStr"/>
    </row>
    <row r="119" ht="15" customHeight="1">
      <c r="A119" t="inlineStr">
        <is>
          <t>A 63149-2019</t>
        </is>
      </c>
      <c r="B119" s="1" t="n">
        <v>43791</v>
      </c>
      <c r="C119" s="1" t="n">
        <v>45204</v>
      </c>
      <c r="D119" t="inlineStr">
        <is>
          <t>DALARNAS LÄN</t>
        </is>
      </c>
      <c r="E119" t="inlineStr">
        <is>
          <t>LUDVIKA</t>
        </is>
      </c>
      <c r="F119" t="inlineStr">
        <is>
          <t>Bergvik skog väst AB</t>
        </is>
      </c>
      <c r="G119" t="n">
        <v>2.3</v>
      </c>
      <c r="H119" t="n">
        <v>0</v>
      </c>
      <c r="I119" t="n">
        <v>0</v>
      </c>
      <c r="J119" t="n">
        <v>0</v>
      </c>
      <c r="K119" t="n">
        <v>0</v>
      </c>
      <c r="L119" t="n">
        <v>0</v>
      </c>
      <c r="M119" t="n">
        <v>0</v>
      </c>
      <c r="N119" t="n">
        <v>0</v>
      </c>
      <c r="O119" t="n">
        <v>0</v>
      </c>
      <c r="P119" t="n">
        <v>0</v>
      </c>
      <c r="Q119" t="n">
        <v>0</v>
      </c>
      <c r="R119" s="2" t="inlineStr"/>
    </row>
    <row r="120" ht="15" customHeight="1">
      <c r="A120" t="inlineStr">
        <is>
          <t>A 64300-2019</t>
        </is>
      </c>
      <c r="B120" s="1" t="n">
        <v>43797</v>
      </c>
      <c r="C120" s="1" t="n">
        <v>45204</v>
      </c>
      <c r="D120" t="inlineStr">
        <is>
          <t>DALARNAS LÄN</t>
        </is>
      </c>
      <c r="E120" t="inlineStr">
        <is>
          <t>LUDVIKA</t>
        </is>
      </c>
      <c r="G120" t="n">
        <v>7.2</v>
      </c>
      <c r="H120" t="n">
        <v>0</v>
      </c>
      <c r="I120" t="n">
        <v>0</v>
      </c>
      <c r="J120" t="n">
        <v>0</v>
      </c>
      <c r="K120" t="n">
        <v>0</v>
      </c>
      <c r="L120" t="n">
        <v>0</v>
      </c>
      <c r="M120" t="n">
        <v>0</v>
      </c>
      <c r="N120" t="n">
        <v>0</v>
      </c>
      <c r="O120" t="n">
        <v>0</v>
      </c>
      <c r="P120" t="n">
        <v>0</v>
      </c>
      <c r="Q120" t="n">
        <v>0</v>
      </c>
      <c r="R120" s="2" t="inlineStr"/>
    </row>
    <row r="121" ht="15" customHeight="1">
      <c r="A121" t="inlineStr">
        <is>
          <t>A 64693-2019</t>
        </is>
      </c>
      <c r="B121" s="1" t="n">
        <v>43798</v>
      </c>
      <c r="C121" s="1" t="n">
        <v>45204</v>
      </c>
      <c r="D121" t="inlineStr">
        <is>
          <t>DALARNAS LÄN</t>
        </is>
      </c>
      <c r="E121" t="inlineStr">
        <is>
          <t>LUDVIKA</t>
        </is>
      </c>
      <c r="F121" t="inlineStr">
        <is>
          <t>Bergvik skog väst AB</t>
        </is>
      </c>
      <c r="G121" t="n">
        <v>3.6</v>
      </c>
      <c r="H121" t="n">
        <v>0</v>
      </c>
      <c r="I121" t="n">
        <v>0</v>
      </c>
      <c r="J121" t="n">
        <v>0</v>
      </c>
      <c r="K121" t="n">
        <v>0</v>
      </c>
      <c r="L121" t="n">
        <v>0</v>
      </c>
      <c r="M121" t="n">
        <v>0</v>
      </c>
      <c r="N121" t="n">
        <v>0</v>
      </c>
      <c r="O121" t="n">
        <v>0</v>
      </c>
      <c r="P121" t="n">
        <v>0</v>
      </c>
      <c r="Q121" t="n">
        <v>0</v>
      </c>
      <c r="R121" s="2" t="inlineStr"/>
    </row>
    <row r="122" ht="15" customHeight="1">
      <c r="A122" t="inlineStr">
        <is>
          <t>A 64628-2019</t>
        </is>
      </c>
      <c r="B122" s="1" t="n">
        <v>43798</v>
      </c>
      <c r="C122" s="1" t="n">
        <v>45204</v>
      </c>
      <c r="D122" t="inlineStr">
        <is>
          <t>DALARNAS LÄN</t>
        </is>
      </c>
      <c r="E122" t="inlineStr">
        <is>
          <t>LUDVIKA</t>
        </is>
      </c>
      <c r="F122" t="inlineStr">
        <is>
          <t>Bergvik skog väst AB</t>
        </is>
      </c>
      <c r="G122" t="n">
        <v>2.2</v>
      </c>
      <c r="H122" t="n">
        <v>0</v>
      </c>
      <c r="I122" t="n">
        <v>0</v>
      </c>
      <c r="J122" t="n">
        <v>0</v>
      </c>
      <c r="K122" t="n">
        <v>0</v>
      </c>
      <c r="L122" t="n">
        <v>0</v>
      </c>
      <c r="M122" t="n">
        <v>0</v>
      </c>
      <c r="N122" t="n">
        <v>0</v>
      </c>
      <c r="O122" t="n">
        <v>0</v>
      </c>
      <c r="P122" t="n">
        <v>0</v>
      </c>
      <c r="Q122" t="n">
        <v>0</v>
      </c>
      <c r="R122" s="2" t="inlineStr"/>
    </row>
    <row r="123" ht="15" customHeight="1">
      <c r="A123" t="inlineStr">
        <is>
          <t>A 64961-2019</t>
        </is>
      </c>
      <c r="B123" s="1" t="n">
        <v>43801</v>
      </c>
      <c r="C123" s="1" t="n">
        <v>45204</v>
      </c>
      <c r="D123" t="inlineStr">
        <is>
          <t>DALARNAS LÄN</t>
        </is>
      </c>
      <c r="E123" t="inlineStr">
        <is>
          <t>LUDVIKA</t>
        </is>
      </c>
      <c r="G123" t="n">
        <v>1.3</v>
      </c>
      <c r="H123" t="n">
        <v>0</v>
      </c>
      <c r="I123" t="n">
        <v>0</v>
      </c>
      <c r="J123" t="n">
        <v>0</v>
      </c>
      <c r="K123" t="n">
        <v>0</v>
      </c>
      <c r="L123" t="n">
        <v>0</v>
      </c>
      <c r="M123" t="n">
        <v>0</v>
      </c>
      <c r="N123" t="n">
        <v>0</v>
      </c>
      <c r="O123" t="n">
        <v>0</v>
      </c>
      <c r="P123" t="n">
        <v>0</v>
      </c>
      <c r="Q123" t="n">
        <v>0</v>
      </c>
      <c r="R123" s="2" t="inlineStr"/>
    </row>
    <row r="124" ht="15" customHeight="1">
      <c r="A124" t="inlineStr">
        <is>
          <t>A 68721-2019</t>
        </is>
      </c>
      <c r="B124" s="1" t="n">
        <v>43819</v>
      </c>
      <c r="C124" s="1" t="n">
        <v>45204</v>
      </c>
      <c r="D124" t="inlineStr">
        <is>
          <t>DALARNAS LÄN</t>
        </is>
      </c>
      <c r="E124" t="inlineStr">
        <is>
          <t>LUDVIKA</t>
        </is>
      </c>
      <c r="F124" t="inlineStr">
        <is>
          <t>Bergvik skog väst AB</t>
        </is>
      </c>
      <c r="G124" t="n">
        <v>1.1</v>
      </c>
      <c r="H124" t="n">
        <v>0</v>
      </c>
      <c r="I124" t="n">
        <v>0</v>
      </c>
      <c r="J124" t="n">
        <v>0</v>
      </c>
      <c r="K124" t="n">
        <v>0</v>
      </c>
      <c r="L124" t="n">
        <v>0</v>
      </c>
      <c r="M124" t="n">
        <v>0</v>
      </c>
      <c r="N124" t="n">
        <v>0</v>
      </c>
      <c r="O124" t="n">
        <v>0</v>
      </c>
      <c r="P124" t="n">
        <v>0</v>
      </c>
      <c r="Q124" t="n">
        <v>0</v>
      </c>
      <c r="R124" s="2" t="inlineStr"/>
    </row>
    <row r="125" ht="15" customHeight="1">
      <c r="A125" t="inlineStr">
        <is>
          <t>A 4071-2020</t>
        </is>
      </c>
      <c r="B125" s="1" t="n">
        <v>43847</v>
      </c>
      <c r="C125" s="1" t="n">
        <v>45204</v>
      </c>
      <c r="D125" t="inlineStr">
        <is>
          <t>DALARNAS LÄN</t>
        </is>
      </c>
      <c r="E125" t="inlineStr">
        <is>
          <t>LUDVIKA</t>
        </is>
      </c>
      <c r="G125" t="n">
        <v>3</v>
      </c>
      <c r="H125" t="n">
        <v>0</v>
      </c>
      <c r="I125" t="n">
        <v>0</v>
      </c>
      <c r="J125" t="n">
        <v>0</v>
      </c>
      <c r="K125" t="n">
        <v>0</v>
      </c>
      <c r="L125" t="n">
        <v>0</v>
      </c>
      <c r="M125" t="n">
        <v>0</v>
      </c>
      <c r="N125" t="n">
        <v>0</v>
      </c>
      <c r="O125" t="n">
        <v>0</v>
      </c>
      <c r="P125" t="n">
        <v>0</v>
      </c>
      <c r="Q125" t="n">
        <v>0</v>
      </c>
      <c r="R125" s="2" t="inlineStr"/>
    </row>
    <row r="126" ht="15" customHeight="1">
      <c r="A126" t="inlineStr">
        <is>
          <t>A 2572-2020</t>
        </is>
      </c>
      <c r="B126" s="1" t="n">
        <v>43847</v>
      </c>
      <c r="C126" s="1" t="n">
        <v>45204</v>
      </c>
      <c r="D126" t="inlineStr">
        <is>
          <t>DALARNAS LÄN</t>
        </is>
      </c>
      <c r="E126" t="inlineStr">
        <is>
          <t>LUDVIKA</t>
        </is>
      </c>
      <c r="G126" t="n">
        <v>5.4</v>
      </c>
      <c r="H126" t="n">
        <v>0</v>
      </c>
      <c r="I126" t="n">
        <v>0</v>
      </c>
      <c r="J126" t="n">
        <v>0</v>
      </c>
      <c r="K126" t="n">
        <v>0</v>
      </c>
      <c r="L126" t="n">
        <v>0</v>
      </c>
      <c r="M126" t="n">
        <v>0</v>
      </c>
      <c r="N126" t="n">
        <v>0</v>
      </c>
      <c r="O126" t="n">
        <v>0</v>
      </c>
      <c r="P126" t="n">
        <v>0</v>
      </c>
      <c r="Q126" t="n">
        <v>0</v>
      </c>
      <c r="R126" s="2" t="inlineStr"/>
    </row>
    <row r="127" ht="15" customHeight="1">
      <c r="A127" t="inlineStr">
        <is>
          <t>A 4611-2020</t>
        </is>
      </c>
      <c r="B127" s="1" t="n">
        <v>43858</v>
      </c>
      <c r="C127" s="1" t="n">
        <v>45204</v>
      </c>
      <c r="D127" t="inlineStr">
        <is>
          <t>DALARNAS LÄN</t>
        </is>
      </c>
      <c r="E127" t="inlineStr">
        <is>
          <t>LUDVIKA</t>
        </is>
      </c>
      <c r="F127" t="inlineStr">
        <is>
          <t>Bergvik skog väst AB</t>
        </is>
      </c>
      <c r="G127" t="n">
        <v>1.1</v>
      </c>
      <c r="H127" t="n">
        <v>0</v>
      </c>
      <c r="I127" t="n">
        <v>0</v>
      </c>
      <c r="J127" t="n">
        <v>0</v>
      </c>
      <c r="K127" t="n">
        <v>0</v>
      </c>
      <c r="L127" t="n">
        <v>0</v>
      </c>
      <c r="M127" t="n">
        <v>0</v>
      </c>
      <c r="N127" t="n">
        <v>0</v>
      </c>
      <c r="O127" t="n">
        <v>0</v>
      </c>
      <c r="P127" t="n">
        <v>0</v>
      </c>
      <c r="Q127" t="n">
        <v>0</v>
      </c>
      <c r="R127" s="2" t="inlineStr"/>
    </row>
    <row r="128" ht="15" customHeight="1">
      <c r="A128" t="inlineStr">
        <is>
          <t>A 5243-2020</t>
        </is>
      </c>
      <c r="B128" s="1" t="n">
        <v>43860</v>
      </c>
      <c r="C128" s="1" t="n">
        <v>45204</v>
      </c>
      <c r="D128" t="inlineStr">
        <is>
          <t>DALARNAS LÄN</t>
        </is>
      </c>
      <c r="E128" t="inlineStr">
        <is>
          <t>LUDVIKA</t>
        </is>
      </c>
      <c r="F128" t="inlineStr">
        <is>
          <t>Bergvik skog väst AB</t>
        </is>
      </c>
      <c r="G128" t="n">
        <v>3.2</v>
      </c>
      <c r="H128" t="n">
        <v>0</v>
      </c>
      <c r="I128" t="n">
        <v>0</v>
      </c>
      <c r="J128" t="n">
        <v>0</v>
      </c>
      <c r="K128" t="n">
        <v>0</v>
      </c>
      <c r="L128" t="n">
        <v>0</v>
      </c>
      <c r="M128" t="n">
        <v>0</v>
      </c>
      <c r="N128" t="n">
        <v>0</v>
      </c>
      <c r="O128" t="n">
        <v>0</v>
      </c>
      <c r="P128" t="n">
        <v>0</v>
      </c>
      <c r="Q128" t="n">
        <v>0</v>
      </c>
      <c r="R128" s="2" t="inlineStr"/>
    </row>
    <row r="129" ht="15" customHeight="1">
      <c r="A129" t="inlineStr">
        <is>
          <t>A 5481-2020</t>
        </is>
      </c>
      <c r="B129" s="1" t="n">
        <v>43861</v>
      </c>
      <c r="C129" s="1" t="n">
        <v>45204</v>
      </c>
      <c r="D129" t="inlineStr">
        <is>
          <t>DALARNAS LÄN</t>
        </is>
      </c>
      <c r="E129" t="inlineStr">
        <is>
          <t>LUDVIKA</t>
        </is>
      </c>
      <c r="F129" t="inlineStr">
        <is>
          <t>Bergvik skog väst AB</t>
        </is>
      </c>
      <c r="G129" t="n">
        <v>1.7</v>
      </c>
      <c r="H129" t="n">
        <v>0</v>
      </c>
      <c r="I129" t="n">
        <v>0</v>
      </c>
      <c r="J129" t="n">
        <v>0</v>
      </c>
      <c r="K129" t="n">
        <v>0</v>
      </c>
      <c r="L129" t="n">
        <v>0</v>
      </c>
      <c r="M129" t="n">
        <v>0</v>
      </c>
      <c r="N129" t="n">
        <v>0</v>
      </c>
      <c r="O129" t="n">
        <v>0</v>
      </c>
      <c r="P129" t="n">
        <v>0</v>
      </c>
      <c r="Q129" t="n">
        <v>0</v>
      </c>
      <c r="R129" s="2" t="inlineStr"/>
    </row>
    <row r="130" ht="15" customHeight="1">
      <c r="A130" t="inlineStr">
        <is>
          <t>A 5829-2020</t>
        </is>
      </c>
      <c r="B130" s="1" t="n">
        <v>43861</v>
      </c>
      <c r="C130" s="1" t="n">
        <v>45204</v>
      </c>
      <c r="D130" t="inlineStr">
        <is>
          <t>DALARNAS LÄN</t>
        </is>
      </c>
      <c r="E130" t="inlineStr">
        <is>
          <t>LUDVIKA</t>
        </is>
      </c>
      <c r="F130" t="inlineStr">
        <is>
          <t>Bergvik skog väst AB</t>
        </is>
      </c>
      <c r="G130" t="n">
        <v>1.4</v>
      </c>
      <c r="H130" t="n">
        <v>0</v>
      </c>
      <c r="I130" t="n">
        <v>0</v>
      </c>
      <c r="J130" t="n">
        <v>0</v>
      </c>
      <c r="K130" t="n">
        <v>0</v>
      </c>
      <c r="L130" t="n">
        <v>0</v>
      </c>
      <c r="M130" t="n">
        <v>0</v>
      </c>
      <c r="N130" t="n">
        <v>0</v>
      </c>
      <c r="O130" t="n">
        <v>0</v>
      </c>
      <c r="P130" t="n">
        <v>0</v>
      </c>
      <c r="Q130" t="n">
        <v>0</v>
      </c>
      <c r="R130" s="2" t="inlineStr"/>
    </row>
    <row r="131" ht="15" customHeight="1">
      <c r="A131" t="inlineStr">
        <is>
          <t>A 7010-2020</t>
        </is>
      </c>
      <c r="B131" s="1" t="n">
        <v>43868</v>
      </c>
      <c r="C131" s="1" t="n">
        <v>45204</v>
      </c>
      <c r="D131" t="inlineStr">
        <is>
          <t>DALARNAS LÄN</t>
        </is>
      </c>
      <c r="E131" t="inlineStr">
        <is>
          <t>LUDVIKA</t>
        </is>
      </c>
      <c r="F131" t="inlineStr">
        <is>
          <t>Bergvik skog väst AB</t>
        </is>
      </c>
      <c r="G131" t="n">
        <v>0.9</v>
      </c>
      <c r="H131" t="n">
        <v>0</v>
      </c>
      <c r="I131" t="n">
        <v>0</v>
      </c>
      <c r="J131" t="n">
        <v>0</v>
      </c>
      <c r="K131" t="n">
        <v>0</v>
      </c>
      <c r="L131" t="n">
        <v>0</v>
      </c>
      <c r="M131" t="n">
        <v>0</v>
      </c>
      <c r="N131" t="n">
        <v>0</v>
      </c>
      <c r="O131" t="n">
        <v>0</v>
      </c>
      <c r="P131" t="n">
        <v>0</v>
      </c>
      <c r="Q131" t="n">
        <v>0</v>
      </c>
      <c r="R131" s="2" t="inlineStr"/>
    </row>
    <row r="132" ht="15" customHeight="1">
      <c r="A132" t="inlineStr">
        <is>
          <t>A 6948-2020</t>
        </is>
      </c>
      <c r="B132" s="1" t="n">
        <v>43868</v>
      </c>
      <c r="C132" s="1" t="n">
        <v>45204</v>
      </c>
      <c r="D132" t="inlineStr">
        <is>
          <t>DALARNAS LÄN</t>
        </is>
      </c>
      <c r="E132" t="inlineStr">
        <is>
          <t>LUDVIKA</t>
        </is>
      </c>
      <c r="G132" t="n">
        <v>2.4</v>
      </c>
      <c r="H132" t="n">
        <v>0</v>
      </c>
      <c r="I132" t="n">
        <v>0</v>
      </c>
      <c r="J132" t="n">
        <v>0</v>
      </c>
      <c r="K132" t="n">
        <v>0</v>
      </c>
      <c r="L132" t="n">
        <v>0</v>
      </c>
      <c r="M132" t="n">
        <v>0</v>
      </c>
      <c r="N132" t="n">
        <v>0</v>
      </c>
      <c r="O132" t="n">
        <v>0</v>
      </c>
      <c r="P132" t="n">
        <v>0</v>
      </c>
      <c r="Q132" t="n">
        <v>0</v>
      </c>
      <c r="R132" s="2" t="inlineStr"/>
    </row>
    <row r="133" ht="15" customHeight="1">
      <c r="A133" t="inlineStr">
        <is>
          <t>A 7709-2020</t>
        </is>
      </c>
      <c r="B133" s="1" t="n">
        <v>43872</v>
      </c>
      <c r="C133" s="1" t="n">
        <v>45204</v>
      </c>
      <c r="D133" t="inlineStr">
        <is>
          <t>DALARNAS LÄN</t>
        </is>
      </c>
      <c r="E133" t="inlineStr">
        <is>
          <t>LUDVIKA</t>
        </is>
      </c>
      <c r="G133" t="n">
        <v>2.6</v>
      </c>
      <c r="H133" t="n">
        <v>0</v>
      </c>
      <c r="I133" t="n">
        <v>0</v>
      </c>
      <c r="J133" t="n">
        <v>0</v>
      </c>
      <c r="K133" t="n">
        <v>0</v>
      </c>
      <c r="L133" t="n">
        <v>0</v>
      </c>
      <c r="M133" t="n">
        <v>0</v>
      </c>
      <c r="N133" t="n">
        <v>0</v>
      </c>
      <c r="O133" t="n">
        <v>0</v>
      </c>
      <c r="P133" t="n">
        <v>0</v>
      </c>
      <c r="Q133" t="n">
        <v>0</v>
      </c>
      <c r="R133" s="2" t="inlineStr"/>
    </row>
    <row r="134" ht="15" customHeight="1">
      <c r="A134" t="inlineStr">
        <is>
          <t>A 7851-2020</t>
        </is>
      </c>
      <c r="B134" s="1" t="n">
        <v>43873</v>
      </c>
      <c r="C134" s="1" t="n">
        <v>45204</v>
      </c>
      <c r="D134" t="inlineStr">
        <is>
          <t>DALARNAS LÄN</t>
        </is>
      </c>
      <c r="E134" t="inlineStr">
        <is>
          <t>LUDVIKA</t>
        </is>
      </c>
      <c r="F134" t="inlineStr">
        <is>
          <t>Naturvårdsverket</t>
        </is>
      </c>
      <c r="G134" t="n">
        <v>1.9</v>
      </c>
      <c r="H134" t="n">
        <v>0</v>
      </c>
      <c r="I134" t="n">
        <v>0</v>
      </c>
      <c r="J134" t="n">
        <v>0</v>
      </c>
      <c r="K134" t="n">
        <v>0</v>
      </c>
      <c r="L134" t="n">
        <v>0</v>
      </c>
      <c r="M134" t="n">
        <v>0</v>
      </c>
      <c r="N134" t="n">
        <v>0</v>
      </c>
      <c r="O134" t="n">
        <v>0</v>
      </c>
      <c r="P134" t="n">
        <v>0</v>
      </c>
      <c r="Q134" t="n">
        <v>0</v>
      </c>
      <c r="R134" s="2" t="inlineStr"/>
    </row>
    <row r="135" ht="15" customHeight="1">
      <c r="A135" t="inlineStr">
        <is>
          <t>A 9805-2020</t>
        </is>
      </c>
      <c r="B135" s="1" t="n">
        <v>43881</v>
      </c>
      <c r="C135" s="1" t="n">
        <v>45204</v>
      </c>
      <c r="D135" t="inlineStr">
        <is>
          <t>DALARNAS LÄN</t>
        </is>
      </c>
      <c r="E135" t="inlineStr">
        <is>
          <t>LUDVIKA</t>
        </is>
      </c>
      <c r="G135" t="n">
        <v>0.5</v>
      </c>
      <c r="H135" t="n">
        <v>0</v>
      </c>
      <c r="I135" t="n">
        <v>0</v>
      </c>
      <c r="J135" t="n">
        <v>0</v>
      </c>
      <c r="K135" t="n">
        <v>0</v>
      </c>
      <c r="L135" t="n">
        <v>0</v>
      </c>
      <c r="M135" t="n">
        <v>0</v>
      </c>
      <c r="N135" t="n">
        <v>0</v>
      </c>
      <c r="O135" t="n">
        <v>0</v>
      </c>
      <c r="P135" t="n">
        <v>0</v>
      </c>
      <c r="Q135" t="n">
        <v>0</v>
      </c>
      <c r="R135" s="2" t="inlineStr"/>
    </row>
    <row r="136" ht="15" customHeight="1">
      <c r="A136" t="inlineStr">
        <is>
          <t>A 9932-2020</t>
        </is>
      </c>
      <c r="B136" s="1" t="n">
        <v>43882</v>
      </c>
      <c r="C136" s="1" t="n">
        <v>45204</v>
      </c>
      <c r="D136" t="inlineStr">
        <is>
          <t>DALARNAS LÄN</t>
        </is>
      </c>
      <c r="E136" t="inlineStr">
        <is>
          <t>LUDVIKA</t>
        </is>
      </c>
      <c r="G136" t="n">
        <v>0.6</v>
      </c>
      <c r="H136" t="n">
        <v>0</v>
      </c>
      <c r="I136" t="n">
        <v>0</v>
      </c>
      <c r="J136" t="n">
        <v>0</v>
      </c>
      <c r="K136" t="n">
        <v>0</v>
      </c>
      <c r="L136" t="n">
        <v>0</v>
      </c>
      <c r="M136" t="n">
        <v>0</v>
      </c>
      <c r="N136" t="n">
        <v>0</v>
      </c>
      <c r="O136" t="n">
        <v>0</v>
      </c>
      <c r="P136" t="n">
        <v>0</v>
      </c>
      <c r="Q136" t="n">
        <v>0</v>
      </c>
      <c r="R136" s="2" t="inlineStr"/>
    </row>
    <row r="137" ht="15" customHeight="1">
      <c r="A137" t="inlineStr">
        <is>
          <t>A 10600-2020</t>
        </is>
      </c>
      <c r="B137" s="1" t="n">
        <v>43887</v>
      </c>
      <c r="C137" s="1" t="n">
        <v>45204</v>
      </c>
      <c r="D137" t="inlineStr">
        <is>
          <t>DALARNAS LÄN</t>
        </is>
      </c>
      <c r="E137" t="inlineStr">
        <is>
          <t>LUDVIKA</t>
        </is>
      </c>
      <c r="G137" t="n">
        <v>1.4</v>
      </c>
      <c r="H137" t="n">
        <v>0</v>
      </c>
      <c r="I137" t="n">
        <v>0</v>
      </c>
      <c r="J137" t="n">
        <v>0</v>
      </c>
      <c r="K137" t="n">
        <v>0</v>
      </c>
      <c r="L137" t="n">
        <v>0</v>
      </c>
      <c r="M137" t="n">
        <v>0</v>
      </c>
      <c r="N137" t="n">
        <v>0</v>
      </c>
      <c r="O137" t="n">
        <v>0</v>
      </c>
      <c r="P137" t="n">
        <v>0</v>
      </c>
      <c r="Q137" t="n">
        <v>0</v>
      </c>
      <c r="R137" s="2" t="inlineStr"/>
    </row>
    <row r="138" ht="15" customHeight="1">
      <c r="A138" t="inlineStr">
        <is>
          <t>A 10578-2020</t>
        </is>
      </c>
      <c r="B138" s="1" t="n">
        <v>43887</v>
      </c>
      <c r="C138" s="1" t="n">
        <v>45204</v>
      </c>
      <c r="D138" t="inlineStr">
        <is>
          <t>DALARNAS LÄN</t>
        </is>
      </c>
      <c r="E138" t="inlineStr">
        <is>
          <t>LUDVIKA</t>
        </is>
      </c>
      <c r="F138" t="inlineStr">
        <is>
          <t>Bergvik skog väst AB</t>
        </is>
      </c>
      <c r="G138" t="n">
        <v>3.3</v>
      </c>
      <c r="H138" t="n">
        <v>0</v>
      </c>
      <c r="I138" t="n">
        <v>0</v>
      </c>
      <c r="J138" t="n">
        <v>0</v>
      </c>
      <c r="K138" t="n">
        <v>0</v>
      </c>
      <c r="L138" t="n">
        <v>0</v>
      </c>
      <c r="M138" t="n">
        <v>0</v>
      </c>
      <c r="N138" t="n">
        <v>0</v>
      </c>
      <c r="O138" t="n">
        <v>0</v>
      </c>
      <c r="P138" t="n">
        <v>0</v>
      </c>
      <c r="Q138" t="n">
        <v>0</v>
      </c>
      <c r="R138" s="2" t="inlineStr"/>
    </row>
    <row r="139" ht="15" customHeight="1">
      <c r="A139" t="inlineStr">
        <is>
          <t>A 11207-2020</t>
        </is>
      </c>
      <c r="B139" s="1" t="n">
        <v>43892</v>
      </c>
      <c r="C139" s="1" t="n">
        <v>45204</v>
      </c>
      <c r="D139" t="inlineStr">
        <is>
          <t>DALARNAS LÄN</t>
        </is>
      </c>
      <c r="E139" t="inlineStr">
        <is>
          <t>LUDVIKA</t>
        </is>
      </c>
      <c r="F139" t="inlineStr">
        <is>
          <t>Bergvik skog väst AB</t>
        </is>
      </c>
      <c r="G139" t="n">
        <v>2.5</v>
      </c>
      <c r="H139" t="n">
        <v>0</v>
      </c>
      <c r="I139" t="n">
        <v>0</v>
      </c>
      <c r="J139" t="n">
        <v>0</v>
      </c>
      <c r="K139" t="n">
        <v>0</v>
      </c>
      <c r="L139" t="n">
        <v>0</v>
      </c>
      <c r="M139" t="n">
        <v>0</v>
      </c>
      <c r="N139" t="n">
        <v>0</v>
      </c>
      <c r="O139" t="n">
        <v>0</v>
      </c>
      <c r="P139" t="n">
        <v>0</v>
      </c>
      <c r="Q139" t="n">
        <v>0</v>
      </c>
      <c r="R139" s="2" t="inlineStr"/>
    </row>
    <row r="140" ht="15" customHeight="1">
      <c r="A140" t="inlineStr">
        <is>
          <t>A 12439-2020</t>
        </is>
      </c>
      <c r="B140" s="1" t="n">
        <v>43892</v>
      </c>
      <c r="C140" s="1" t="n">
        <v>45204</v>
      </c>
      <c r="D140" t="inlineStr">
        <is>
          <t>DALARNAS LÄN</t>
        </is>
      </c>
      <c r="E140" t="inlineStr">
        <is>
          <t>LUDVIKA</t>
        </is>
      </c>
      <c r="G140" t="n">
        <v>1.1</v>
      </c>
      <c r="H140" t="n">
        <v>0</v>
      </c>
      <c r="I140" t="n">
        <v>0</v>
      </c>
      <c r="J140" t="n">
        <v>0</v>
      </c>
      <c r="K140" t="n">
        <v>0</v>
      </c>
      <c r="L140" t="n">
        <v>0</v>
      </c>
      <c r="M140" t="n">
        <v>0</v>
      </c>
      <c r="N140" t="n">
        <v>0</v>
      </c>
      <c r="O140" t="n">
        <v>0</v>
      </c>
      <c r="P140" t="n">
        <v>0</v>
      </c>
      <c r="Q140" t="n">
        <v>0</v>
      </c>
      <c r="R140" s="2" t="inlineStr"/>
    </row>
    <row r="141" ht="15" customHeight="1">
      <c r="A141" t="inlineStr">
        <is>
          <t>A 11559-2020</t>
        </is>
      </c>
      <c r="B141" s="1" t="n">
        <v>43893</v>
      </c>
      <c r="C141" s="1" t="n">
        <v>45204</v>
      </c>
      <c r="D141" t="inlineStr">
        <is>
          <t>DALARNAS LÄN</t>
        </is>
      </c>
      <c r="E141" t="inlineStr">
        <is>
          <t>LUDVIKA</t>
        </is>
      </c>
      <c r="G141" t="n">
        <v>32.7</v>
      </c>
      <c r="H141" t="n">
        <v>0</v>
      </c>
      <c r="I141" t="n">
        <v>0</v>
      </c>
      <c r="J141" t="n">
        <v>0</v>
      </c>
      <c r="K141" t="n">
        <v>0</v>
      </c>
      <c r="L141" t="n">
        <v>0</v>
      </c>
      <c r="M141" t="n">
        <v>0</v>
      </c>
      <c r="N141" t="n">
        <v>0</v>
      </c>
      <c r="O141" t="n">
        <v>0</v>
      </c>
      <c r="P141" t="n">
        <v>0</v>
      </c>
      <c r="Q141" t="n">
        <v>0</v>
      </c>
      <c r="R141" s="2" t="inlineStr"/>
    </row>
    <row r="142" ht="15" customHeight="1">
      <c r="A142" t="inlineStr">
        <is>
          <t>A 11626-2020</t>
        </is>
      </c>
      <c r="B142" s="1" t="n">
        <v>43893</v>
      </c>
      <c r="C142" s="1" t="n">
        <v>45204</v>
      </c>
      <c r="D142" t="inlineStr">
        <is>
          <t>DALARNAS LÄN</t>
        </is>
      </c>
      <c r="E142" t="inlineStr">
        <is>
          <t>LUDVIKA</t>
        </is>
      </c>
      <c r="G142" t="n">
        <v>1</v>
      </c>
      <c r="H142" t="n">
        <v>0</v>
      </c>
      <c r="I142" t="n">
        <v>0</v>
      </c>
      <c r="J142" t="n">
        <v>0</v>
      </c>
      <c r="K142" t="n">
        <v>0</v>
      </c>
      <c r="L142" t="n">
        <v>0</v>
      </c>
      <c r="M142" t="n">
        <v>0</v>
      </c>
      <c r="N142" t="n">
        <v>0</v>
      </c>
      <c r="O142" t="n">
        <v>0</v>
      </c>
      <c r="P142" t="n">
        <v>0</v>
      </c>
      <c r="Q142" t="n">
        <v>0</v>
      </c>
      <c r="R142" s="2" t="inlineStr"/>
    </row>
    <row r="143" ht="15" customHeight="1">
      <c r="A143" t="inlineStr">
        <is>
          <t>A 13483-2020</t>
        </is>
      </c>
      <c r="B143" s="1" t="n">
        <v>43894</v>
      </c>
      <c r="C143" s="1" t="n">
        <v>45204</v>
      </c>
      <c r="D143" t="inlineStr">
        <is>
          <t>DALARNAS LÄN</t>
        </is>
      </c>
      <c r="E143" t="inlineStr">
        <is>
          <t>LUDVIKA</t>
        </is>
      </c>
      <c r="F143" t="inlineStr">
        <is>
          <t>Bergvik skog väst AB</t>
        </is>
      </c>
      <c r="G143" t="n">
        <v>2.3</v>
      </c>
      <c r="H143" t="n">
        <v>0</v>
      </c>
      <c r="I143" t="n">
        <v>0</v>
      </c>
      <c r="J143" t="n">
        <v>0</v>
      </c>
      <c r="K143" t="n">
        <v>0</v>
      </c>
      <c r="L143" t="n">
        <v>0</v>
      </c>
      <c r="M143" t="n">
        <v>0</v>
      </c>
      <c r="N143" t="n">
        <v>0</v>
      </c>
      <c r="O143" t="n">
        <v>0</v>
      </c>
      <c r="P143" t="n">
        <v>0</v>
      </c>
      <c r="Q143" t="n">
        <v>0</v>
      </c>
      <c r="R143" s="2" t="inlineStr"/>
    </row>
    <row r="144" ht="15" customHeight="1">
      <c r="A144" t="inlineStr">
        <is>
          <t>A 12049-2020</t>
        </is>
      </c>
      <c r="B144" s="1" t="n">
        <v>43894</v>
      </c>
      <c r="C144" s="1" t="n">
        <v>45204</v>
      </c>
      <c r="D144" t="inlineStr">
        <is>
          <t>DALARNAS LÄN</t>
        </is>
      </c>
      <c r="E144" t="inlineStr">
        <is>
          <t>LUDVIKA</t>
        </is>
      </c>
      <c r="G144" t="n">
        <v>3</v>
      </c>
      <c r="H144" t="n">
        <v>0</v>
      </c>
      <c r="I144" t="n">
        <v>0</v>
      </c>
      <c r="J144" t="n">
        <v>0</v>
      </c>
      <c r="K144" t="n">
        <v>0</v>
      </c>
      <c r="L144" t="n">
        <v>0</v>
      </c>
      <c r="M144" t="n">
        <v>0</v>
      </c>
      <c r="N144" t="n">
        <v>0</v>
      </c>
      <c r="O144" t="n">
        <v>0</v>
      </c>
      <c r="P144" t="n">
        <v>0</v>
      </c>
      <c r="Q144" t="n">
        <v>0</v>
      </c>
      <c r="R144" s="2" t="inlineStr"/>
    </row>
    <row r="145" ht="15" customHeight="1">
      <c r="A145" t="inlineStr">
        <is>
          <t>A 12223-2020</t>
        </is>
      </c>
      <c r="B145" s="1" t="n">
        <v>43895</v>
      </c>
      <c r="C145" s="1" t="n">
        <v>45204</v>
      </c>
      <c r="D145" t="inlineStr">
        <is>
          <t>DALARNAS LÄN</t>
        </is>
      </c>
      <c r="E145" t="inlineStr">
        <is>
          <t>LUDVIKA</t>
        </is>
      </c>
      <c r="G145" t="n">
        <v>0.9</v>
      </c>
      <c r="H145" t="n">
        <v>0</v>
      </c>
      <c r="I145" t="n">
        <v>0</v>
      </c>
      <c r="J145" t="n">
        <v>0</v>
      </c>
      <c r="K145" t="n">
        <v>0</v>
      </c>
      <c r="L145" t="n">
        <v>0</v>
      </c>
      <c r="M145" t="n">
        <v>0</v>
      </c>
      <c r="N145" t="n">
        <v>0</v>
      </c>
      <c r="O145" t="n">
        <v>0</v>
      </c>
      <c r="P145" t="n">
        <v>0</v>
      </c>
      <c r="Q145" t="n">
        <v>0</v>
      </c>
      <c r="R145" s="2" t="inlineStr"/>
    </row>
    <row r="146" ht="15" customHeight="1">
      <c r="A146" t="inlineStr">
        <is>
          <t>A 12560-2020</t>
        </is>
      </c>
      <c r="B146" s="1" t="n">
        <v>43898</v>
      </c>
      <c r="C146" s="1" t="n">
        <v>45204</v>
      </c>
      <c r="D146" t="inlineStr">
        <is>
          <t>DALARNAS LÄN</t>
        </is>
      </c>
      <c r="E146" t="inlineStr">
        <is>
          <t>LUDVIKA</t>
        </is>
      </c>
      <c r="G146" t="n">
        <v>2.7</v>
      </c>
      <c r="H146" t="n">
        <v>0</v>
      </c>
      <c r="I146" t="n">
        <v>0</v>
      </c>
      <c r="J146" t="n">
        <v>0</v>
      </c>
      <c r="K146" t="n">
        <v>0</v>
      </c>
      <c r="L146" t="n">
        <v>0</v>
      </c>
      <c r="M146" t="n">
        <v>0</v>
      </c>
      <c r="N146" t="n">
        <v>0</v>
      </c>
      <c r="O146" t="n">
        <v>0</v>
      </c>
      <c r="P146" t="n">
        <v>0</v>
      </c>
      <c r="Q146" t="n">
        <v>0</v>
      </c>
      <c r="R146" s="2" t="inlineStr"/>
    </row>
    <row r="147" ht="15" customHeight="1">
      <c r="A147" t="inlineStr">
        <is>
          <t>A 12935-2020</t>
        </is>
      </c>
      <c r="B147" s="1" t="n">
        <v>43900</v>
      </c>
      <c r="C147" s="1" t="n">
        <v>45204</v>
      </c>
      <c r="D147" t="inlineStr">
        <is>
          <t>DALARNAS LÄN</t>
        </is>
      </c>
      <c r="E147" t="inlineStr">
        <is>
          <t>LUDVIKA</t>
        </is>
      </c>
      <c r="F147" t="inlineStr">
        <is>
          <t>Bergvik skog väst AB</t>
        </is>
      </c>
      <c r="G147" t="n">
        <v>1.3</v>
      </c>
      <c r="H147" t="n">
        <v>0</v>
      </c>
      <c r="I147" t="n">
        <v>0</v>
      </c>
      <c r="J147" t="n">
        <v>0</v>
      </c>
      <c r="K147" t="n">
        <v>0</v>
      </c>
      <c r="L147" t="n">
        <v>0</v>
      </c>
      <c r="M147" t="n">
        <v>0</v>
      </c>
      <c r="N147" t="n">
        <v>0</v>
      </c>
      <c r="O147" t="n">
        <v>0</v>
      </c>
      <c r="P147" t="n">
        <v>0</v>
      </c>
      <c r="Q147" t="n">
        <v>0</v>
      </c>
      <c r="R147" s="2" t="inlineStr"/>
    </row>
    <row r="148" ht="15" customHeight="1">
      <c r="A148" t="inlineStr">
        <is>
          <t>A 13767-2020</t>
        </is>
      </c>
      <c r="B148" s="1" t="n">
        <v>43903</v>
      </c>
      <c r="C148" s="1" t="n">
        <v>45204</v>
      </c>
      <c r="D148" t="inlineStr">
        <is>
          <t>DALARNAS LÄN</t>
        </is>
      </c>
      <c r="E148" t="inlineStr">
        <is>
          <t>LUDVIKA</t>
        </is>
      </c>
      <c r="F148" t="inlineStr">
        <is>
          <t>Bergvik skog väst AB</t>
        </is>
      </c>
      <c r="G148" t="n">
        <v>0.9</v>
      </c>
      <c r="H148" t="n">
        <v>0</v>
      </c>
      <c r="I148" t="n">
        <v>0</v>
      </c>
      <c r="J148" t="n">
        <v>0</v>
      </c>
      <c r="K148" t="n">
        <v>0</v>
      </c>
      <c r="L148" t="n">
        <v>0</v>
      </c>
      <c r="M148" t="n">
        <v>0</v>
      </c>
      <c r="N148" t="n">
        <v>0</v>
      </c>
      <c r="O148" t="n">
        <v>0</v>
      </c>
      <c r="P148" t="n">
        <v>0</v>
      </c>
      <c r="Q148" t="n">
        <v>0</v>
      </c>
      <c r="R148" s="2" t="inlineStr"/>
    </row>
    <row r="149" ht="15" customHeight="1">
      <c r="A149" t="inlineStr">
        <is>
          <t>A 13757-2020</t>
        </is>
      </c>
      <c r="B149" s="1" t="n">
        <v>43903</v>
      </c>
      <c r="C149" s="1" t="n">
        <v>45204</v>
      </c>
      <c r="D149" t="inlineStr">
        <is>
          <t>DALARNAS LÄN</t>
        </is>
      </c>
      <c r="E149" t="inlineStr">
        <is>
          <t>LUDVIKA</t>
        </is>
      </c>
      <c r="F149" t="inlineStr">
        <is>
          <t>Bergvik skog väst AB</t>
        </is>
      </c>
      <c r="G149" t="n">
        <v>3.1</v>
      </c>
      <c r="H149" t="n">
        <v>0</v>
      </c>
      <c r="I149" t="n">
        <v>0</v>
      </c>
      <c r="J149" t="n">
        <v>0</v>
      </c>
      <c r="K149" t="n">
        <v>0</v>
      </c>
      <c r="L149" t="n">
        <v>0</v>
      </c>
      <c r="M149" t="n">
        <v>0</v>
      </c>
      <c r="N149" t="n">
        <v>0</v>
      </c>
      <c r="O149" t="n">
        <v>0</v>
      </c>
      <c r="P149" t="n">
        <v>0</v>
      </c>
      <c r="Q149" t="n">
        <v>0</v>
      </c>
      <c r="R149" s="2" t="inlineStr"/>
    </row>
    <row r="150" ht="15" customHeight="1">
      <c r="A150" t="inlineStr">
        <is>
          <t>A 14373-2020</t>
        </is>
      </c>
      <c r="B150" s="1" t="n">
        <v>43908</v>
      </c>
      <c r="C150" s="1" t="n">
        <v>45204</v>
      </c>
      <c r="D150" t="inlineStr">
        <is>
          <t>DALARNAS LÄN</t>
        </is>
      </c>
      <c r="E150" t="inlineStr">
        <is>
          <t>LUDVIKA</t>
        </is>
      </c>
      <c r="F150" t="inlineStr">
        <is>
          <t>Bergvik skog väst AB</t>
        </is>
      </c>
      <c r="G150" t="n">
        <v>5.5</v>
      </c>
      <c r="H150" t="n">
        <v>0</v>
      </c>
      <c r="I150" t="n">
        <v>0</v>
      </c>
      <c r="J150" t="n">
        <v>0</v>
      </c>
      <c r="K150" t="n">
        <v>0</v>
      </c>
      <c r="L150" t="n">
        <v>0</v>
      </c>
      <c r="M150" t="n">
        <v>0</v>
      </c>
      <c r="N150" t="n">
        <v>0</v>
      </c>
      <c r="O150" t="n">
        <v>0</v>
      </c>
      <c r="P150" t="n">
        <v>0</v>
      </c>
      <c r="Q150" t="n">
        <v>0</v>
      </c>
      <c r="R150" s="2" t="inlineStr"/>
    </row>
    <row r="151" ht="15" customHeight="1">
      <c r="A151" t="inlineStr">
        <is>
          <t>A 15053-2020</t>
        </is>
      </c>
      <c r="B151" s="1" t="n">
        <v>43910</v>
      </c>
      <c r="C151" s="1" t="n">
        <v>45204</v>
      </c>
      <c r="D151" t="inlineStr">
        <is>
          <t>DALARNAS LÄN</t>
        </is>
      </c>
      <c r="E151" t="inlineStr">
        <is>
          <t>LUDVIKA</t>
        </is>
      </c>
      <c r="G151" t="n">
        <v>1.2</v>
      </c>
      <c r="H151" t="n">
        <v>0</v>
      </c>
      <c r="I151" t="n">
        <v>0</v>
      </c>
      <c r="J151" t="n">
        <v>0</v>
      </c>
      <c r="K151" t="n">
        <v>0</v>
      </c>
      <c r="L151" t="n">
        <v>0</v>
      </c>
      <c r="M151" t="n">
        <v>0</v>
      </c>
      <c r="N151" t="n">
        <v>0</v>
      </c>
      <c r="O151" t="n">
        <v>0</v>
      </c>
      <c r="P151" t="n">
        <v>0</v>
      </c>
      <c r="Q151" t="n">
        <v>0</v>
      </c>
      <c r="R151" s="2" t="inlineStr"/>
    </row>
    <row r="152" ht="15" customHeight="1">
      <c r="A152" t="inlineStr">
        <is>
          <t>A 15861-2020</t>
        </is>
      </c>
      <c r="B152" s="1" t="n">
        <v>43915</v>
      </c>
      <c r="C152" s="1" t="n">
        <v>45204</v>
      </c>
      <c r="D152" t="inlineStr">
        <is>
          <t>DALARNAS LÄN</t>
        </is>
      </c>
      <c r="E152" t="inlineStr">
        <is>
          <t>LUDVIKA</t>
        </is>
      </c>
      <c r="G152" t="n">
        <v>0.9</v>
      </c>
      <c r="H152" t="n">
        <v>0</v>
      </c>
      <c r="I152" t="n">
        <v>0</v>
      </c>
      <c r="J152" t="n">
        <v>0</v>
      </c>
      <c r="K152" t="n">
        <v>0</v>
      </c>
      <c r="L152" t="n">
        <v>0</v>
      </c>
      <c r="M152" t="n">
        <v>0</v>
      </c>
      <c r="N152" t="n">
        <v>0</v>
      </c>
      <c r="O152" t="n">
        <v>0</v>
      </c>
      <c r="P152" t="n">
        <v>0</v>
      </c>
      <c r="Q152" t="n">
        <v>0</v>
      </c>
      <c r="R152" s="2" t="inlineStr"/>
    </row>
    <row r="153" ht="15" customHeight="1">
      <c r="A153" t="inlineStr">
        <is>
          <t>A 16407-2020</t>
        </is>
      </c>
      <c r="B153" s="1" t="n">
        <v>43918</v>
      </c>
      <c r="C153" s="1" t="n">
        <v>45204</v>
      </c>
      <c r="D153" t="inlineStr">
        <is>
          <t>DALARNAS LÄN</t>
        </is>
      </c>
      <c r="E153" t="inlineStr">
        <is>
          <t>LUDVIKA</t>
        </is>
      </c>
      <c r="F153" t="inlineStr">
        <is>
          <t>Bergvik skog väst AB</t>
        </is>
      </c>
      <c r="G153" t="n">
        <v>32.8</v>
      </c>
      <c r="H153" t="n">
        <v>0</v>
      </c>
      <c r="I153" t="n">
        <v>0</v>
      </c>
      <c r="J153" t="n">
        <v>0</v>
      </c>
      <c r="K153" t="n">
        <v>0</v>
      </c>
      <c r="L153" t="n">
        <v>0</v>
      </c>
      <c r="M153" t="n">
        <v>0</v>
      </c>
      <c r="N153" t="n">
        <v>0</v>
      </c>
      <c r="O153" t="n">
        <v>0</v>
      </c>
      <c r="P153" t="n">
        <v>0</v>
      </c>
      <c r="Q153" t="n">
        <v>0</v>
      </c>
      <c r="R153" s="2" t="inlineStr"/>
    </row>
    <row r="154" ht="15" customHeight="1">
      <c r="A154" t="inlineStr">
        <is>
          <t>A 16781-2020</t>
        </is>
      </c>
      <c r="B154" s="1" t="n">
        <v>43921</v>
      </c>
      <c r="C154" s="1" t="n">
        <v>45204</v>
      </c>
      <c r="D154" t="inlineStr">
        <is>
          <t>DALARNAS LÄN</t>
        </is>
      </c>
      <c r="E154" t="inlineStr">
        <is>
          <t>LUDVIKA</t>
        </is>
      </c>
      <c r="F154" t="inlineStr">
        <is>
          <t>Bergvik skog väst AB</t>
        </is>
      </c>
      <c r="G154" t="n">
        <v>1.7</v>
      </c>
      <c r="H154" t="n">
        <v>0</v>
      </c>
      <c r="I154" t="n">
        <v>0</v>
      </c>
      <c r="J154" t="n">
        <v>0</v>
      </c>
      <c r="K154" t="n">
        <v>0</v>
      </c>
      <c r="L154" t="n">
        <v>0</v>
      </c>
      <c r="M154" t="n">
        <v>0</v>
      </c>
      <c r="N154" t="n">
        <v>0</v>
      </c>
      <c r="O154" t="n">
        <v>0</v>
      </c>
      <c r="P154" t="n">
        <v>0</v>
      </c>
      <c r="Q154" t="n">
        <v>0</v>
      </c>
      <c r="R154" s="2" t="inlineStr"/>
    </row>
    <row r="155" ht="15" customHeight="1">
      <c r="A155" t="inlineStr">
        <is>
          <t>A 16782-2020</t>
        </is>
      </c>
      <c r="B155" s="1" t="n">
        <v>43921</v>
      </c>
      <c r="C155" s="1" t="n">
        <v>45204</v>
      </c>
      <c r="D155" t="inlineStr">
        <is>
          <t>DALARNAS LÄN</t>
        </is>
      </c>
      <c r="E155" t="inlineStr">
        <is>
          <t>LUDVIKA</t>
        </is>
      </c>
      <c r="F155" t="inlineStr">
        <is>
          <t>Bergvik skog väst AB</t>
        </is>
      </c>
      <c r="G155" t="n">
        <v>1.7</v>
      </c>
      <c r="H155" t="n">
        <v>0</v>
      </c>
      <c r="I155" t="n">
        <v>0</v>
      </c>
      <c r="J155" t="n">
        <v>0</v>
      </c>
      <c r="K155" t="n">
        <v>0</v>
      </c>
      <c r="L155" t="n">
        <v>0</v>
      </c>
      <c r="M155" t="n">
        <v>0</v>
      </c>
      <c r="N155" t="n">
        <v>0</v>
      </c>
      <c r="O155" t="n">
        <v>0</v>
      </c>
      <c r="P155" t="n">
        <v>0</v>
      </c>
      <c r="Q155" t="n">
        <v>0</v>
      </c>
      <c r="R155" s="2" t="inlineStr"/>
    </row>
    <row r="156" ht="15" customHeight="1">
      <c r="A156" t="inlineStr">
        <is>
          <t>A 17166-2020</t>
        </is>
      </c>
      <c r="B156" s="1" t="n">
        <v>43922</v>
      </c>
      <c r="C156" s="1" t="n">
        <v>45204</v>
      </c>
      <c r="D156" t="inlineStr">
        <is>
          <t>DALARNAS LÄN</t>
        </is>
      </c>
      <c r="E156" t="inlineStr">
        <is>
          <t>LUDVIKA</t>
        </is>
      </c>
      <c r="F156" t="inlineStr">
        <is>
          <t>Bergvik skog väst AB</t>
        </is>
      </c>
      <c r="G156" t="n">
        <v>1.4</v>
      </c>
      <c r="H156" t="n">
        <v>0</v>
      </c>
      <c r="I156" t="n">
        <v>0</v>
      </c>
      <c r="J156" t="n">
        <v>0</v>
      </c>
      <c r="K156" t="n">
        <v>0</v>
      </c>
      <c r="L156" t="n">
        <v>0</v>
      </c>
      <c r="M156" t="n">
        <v>0</v>
      </c>
      <c r="N156" t="n">
        <v>0</v>
      </c>
      <c r="O156" t="n">
        <v>0</v>
      </c>
      <c r="P156" t="n">
        <v>0</v>
      </c>
      <c r="Q156" t="n">
        <v>0</v>
      </c>
      <c r="R156" s="2" t="inlineStr"/>
    </row>
    <row r="157" ht="15" customHeight="1">
      <c r="A157" t="inlineStr">
        <is>
          <t>A 17597-2020</t>
        </is>
      </c>
      <c r="B157" s="1" t="n">
        <v>43923</v>
      </c>
      <c r="C157" s="1" t="n">
        <v>45204</v>
      </c>
      <c r="D157" t="inlineStr">
        <is>
          <t>DALARNAS LÄN</t>
        </is>
      </c>
      <c r="E157" t="inlineStr">
        <is>
          <t>LUDVIKA</t>
        </is>
      </c>
      <c r="F157" t="inlineStr">
        <is>
          <t>Bergvik skog väst AB</t>
        </is>
      </c>
      <c r="G157" t="n">
        <v>8.199999999999999</v>
      </c>
      <c r="H157" t="n">
        <v>0</v>
      </c>
      <c r="I157" t="n">
        <v>0</v>
      </c>
      <c r="J157" t="n">
        <v>0</v>
      </c>
      <c r="K157" t="n">
        <v>0</v>
      </c>
      <c r="L157" t="n">
        <v>0</v>
      </c>
      <c r="M157" t="n">
        <v>0</v>
      </c>
      <c r="N157" t="n">
        <v>0</v>
      </c>
      <c r="O157" t="n">
        <v>0</v>
      </c>
      <c r="P157" t="n">
        <v>0</v>
      </c>
      <c r="Q157" t="n">
        <v>0</v>
      </c>
      <c r="R157" s="2" t="inlineStr"/>
    </row>
    <row r="158" ht="15" customHeight="1">
      <c r="A158" t="inlineStr">
        <is>
          <t>A 17605-2020</t>
        </is>
      </c>
      <c r="B158" s="1" t="n">
        <v>43923</v>
      </c>
      <c r="C158" s="1" t="n">
        <v>45204</v>
      </c>
      <c r="D158" t="inlineStr">
        <is>
          <t>DALARNAS LÄN</t>
        </is>
      </c>
      <c r="E158" t="inlineStr">
        <is>
          <t>LUDVIKA</t>
        </is>
      </c>
      <c r="F158" t="inlineStr">
        <is>
          <t>Bergvik skog väst AB</t>
        </is>
      </c>
      <c r="G158" t="n">
        <v>4.2</v>
      </c>
      <c r="H158" t="n">
        <v>0</v>
      </c>
      <c r="I158" t="n">
        <v>0</v>
      </c>
      <c r="J158" t="n">
        <v>0</v>
      </c>
      <c r="K158" t="n">
        <v>0</v>
      </c>
      <c r="L158" t="n">
        <v>0</v>
      </c>
      <c r="M158" t="n">
        <v>0</v>
      </c>
      <c r="N158" t="n">
        <v>0</v>
      </c>
      <c r="O158" t="n">
        <v>0</v>
      </c>
      <c r="P158" t="n">
        <v>0</v>
      </c>
      <c r="Q158" t="n">
        <v>0</v>
      </c>
      <c r="R158" s="2" t="inlineStr"/>
    </row>
    <row r="159" ht="15" customHeight="1">
      <c r="A159" t="inlineStr">
        <is>
          <t>A 17598-2020</t>
        </is>
      </c>
      <c r="B159" s="1" t="n">
        <v>43923</v>
      </c>
      <c r="C159" s="1" t="n">
        <v>45204</v>
      </c>
      <c r="D159" t="inlineStr">
        <is>
          <t>DALARNAS LÄN</t>
        </is>
      </c>
      <c r="E159" t="inlineStr">
        <is>
          <t>LUDVIKA</t>
        </is>
      </c>
      <c r="F159" t="inlineStr">
        <is>
          <t>Bergvik skog väst AB</t>
        </is>
      </c>
      <c r="G159" t="n">
        <v>3</v>
      </c>
      <c r="H159" t="n">
        <v>0</v>
      </c>
      <c r="I159" t="n">
        <v>0</v>
      </c>
      <c r="J159" t="n">
        <v>0</v>
      </c>
      <c r="K159" t="n">
        <v>0</v>
      </c>
      <c r="L159" t="n">
        <v>0</v>
      </c>
      <c r="M159" t="n">
        <v>0</v>
      </c>
      <c r="N159" t="n">
        <v>0</v>
      </c>
      <c r="O159" t="n">
        <v>0</v>
      </c>
      <c r="P159" t="n">
        <v>0</v>
      </c>
      <c r="Q159" t="n">
        <v>0</v>
      </c>
      <c r="R159" s="2" t="inlineStr"/>
    </row>
    <row r="160" ht="15" customHeight="1">
      <c r="A160" t="inlineStr">
        <is>
          <t>A 17344-2020</t>
        </is>
      </c>
      <c r="B160" s="1" t="n">
        <v>43923</v>
      </c>
      <c r="C160" s="1" t="n">
        <v>45204</v>
      </c>
      <c r="D160" t="inlineStr">
        <is>
          <t>DALARNAS LÄN</t>
        </is>
      </c>
      <c r="E160" t="inlineStr">
        <is>
          <t>LUDVIKA</t>
        </is>
      </c>
      <c r="G160" t="n">
        <v>1.6</v>
      </c>
      <c r="H160" t="n">
        <v>0</v>
      </c>
      <c r="I160" t="n">
        <v>0</v>
      </c>
      <c r="J160" t="n">
        <v>0</v>
      </c>
      <c r="K160" t="n">
        <v>0</v>
      </c>
      <c r="L160" t="n">
        <v>0</v>
      </c>
      <c r="M160" t="n">
        <v>0</v>
      </c>
      <c r="N160" t="n">
        <v>0</v>
      </c>
      <c r="O160" t="n">
        <v>0</v>
      </c>
      <c r="P160" t="n">
        <v>0</v>
      </c>
      <c r="Q160" t="n">
        <v>0</v>
      </c>
      <c r="R160" s="2" t="inlineStr"/>
    </row>
    <row r="161" ht="15" customHeight="1">
      <c r="A161" t="inlineStr">
        <is>
          <t>A 17602-2020</t>
        </is>
      </c>
      <c r="B161" s="1" t="n">
        <v>43923</v>
      </c>
      <c r="C161" s="1" t="n">
        <v>45204</v>
      </c>
      <c r="D161" t="inlineStr">
        <is>
          <t>DALARNAS LÄN</t>
        </is>
      </c>
      <c r="E161" t="inlineStr">
        <is>
          <t>LUDVIKA</t>
        </is>
      </c>
      <c r="F161" t="inlineStr">
        <is>
          <t>Bergvik skog väst AB</t>
        </is>
      </c>
      <c r="G161" t="n">
        <v>4</v>
      </c>
      <c r="H161" t="n">
        <v>0</v>
      </c>
      <c r="I161" t="n">
        <v>0</v>
      </c>
      <c r="J161" t="n">
        <v>0</v>
      </c>
      <c r="K161" t="n">
        <v>0</v>
      </c>
      <c r="L161" t="n">
        <v>0</v>
      </c>
      <c r="M161" t="n">
        <v>0</v>
      </c>
      <c r="N161" t="n">
        <v>0</v>
      </c>
      <c r="O161" t="n">
        <v>0</v>
      </c>
      <c r="P161" t="n">
        <v>0</v>
      </c>
      <c r="Q161" t="n">
        <v>0</v>
      </c>
      <c r="R161" s="2" t="inlineStr"/>
    </row>
    <row r="162" ht="15" customHeight="1">
      <c r="A162" t="inlineStr">
        <is>
          <t>A 17345-2020</t>
        </is>
      </c>
      <c r="B162" s="1" t="n">
        <v>43923</v>
      </c>
      <c r="C162" s="1" t="n">
        <v>45204</v>
      </c>
      <c r="D162" t="inlineStr">
        <is>
          <t>DALARNAS LÄN</t>
        </is>
      </c>
      <c r="E162" t="inlineStr">
        <is>
          <t>LUDVIKA</t>
        </is>
      </c>
      <c r="G162" t="n">
        <v>1.9</v>
      </c>
      <c r="H162" t="n">
        <v>0</v>
      </c>
      <c r="I162" t="n">
        <v>0</v>
      </c>
      <c r="J162" t="n">
        <v>0</v>
      </c>
      <c r="K162" t="n">
        <v>0</v>
      </c>
      <c r="L162" t="n">
        <v>0</v>
      </c>
      <c r="M162" t="n">
        <v>0</v>
      </c>
      <c r="N162" t="n">
        <v>0</v>
      </c>
      <c r="O162" t="n">
        <v>0</v>
      </c>
      <c r="P162" t="n">
        <v>0</v>
      </c>
      <c r="Q162" t="n">
        <v>0</v>
      </c>
      <c r="R162" s="2" t="inlineStr"/>
    </row>
    <row r="163" ht="15" customHeight="1">
      <c r="A163" t="inlineStr">
        <is>
          <t>A 17603-2020</t>
        </is>
      </c>
      <c r="B163" s="1" t="n">
        <v>43923</v>
      </c>
      <c r="C163" s="1" t="n">
        <v>45204</v>
      </c>
      <c r="D163" t="inlineStr">
        <is>
          <t>DALARNAS LÄN</t>
        </is>
      </c>
      <c r="E163" t="inlineStr">
        <is>
          <t>LUDVIKA</t>
        </is>
      </c>
      <c r="F163" t="inlineStr">
        <is>
          <t>Bergvik skog väst AB</t>
        </is>
      </c>
      <c r="G163" t="n">
        <v>19.9</v>
      </c>
      <c r="H163" t="n">
        <v>0</v>
      </c>
      <c r="I163" t="n">
        <v>0</v>
      </c>
      <c r="J163" t="n">
        <v>0</v>
      </c>
      <c r="K163" t="n">
        <v>0</v>
      </c>
      <c r="L163" t="n">
        <v>0</v>
      </c>
      <c r="M163" t="n">
        <v>0</v>
      </c>
      <c r="N163" t="n">
        <v>0</v>
      </c>
      <c r="O163" t="n">
        <v>0</v>
      </c>
      <c r="P163" t="n">
        <v>0</v>
      </c>
      <c r="Q163" t="n">
        <v>0</v>
      </c>
      <c r="R163" s="2" t="inlineStr"/>
    </row>
    <row r="164" ht="15" customHeight="1">
      <c r="A164" t="inlineStr">
        <is>
          <t>A 17809-2020</t>
        </is>
      </c>
      <c r="B164" s="1" t="n">
        <v>43924</v>
      </c>
      <c r="C164" s="1" t="n">
        <v>45204</v>
      </c>
      <c r="D164" t="inlineStr">
        <is>
          <t>DALARNAS LÄN</t>
        </is>
      </c>
      <c r="E164" t="inlineStr">
        <is>
          <t>LUDVIKA</t>
        </is>
      </c>
      <c r="F164" t="inlineStr">
        <is>
          <t>Bergvik skog väst AB</t>
        </is>
      </c>
      <c r="G164" t="n">
        <v>2.5</v>
      </c>
      <c r="H164" t="n">
        <v>0</v>
      </c>
      <c r="I164" t="n">
        <v>0</v>
      </c>
      <c r="J164" t="n">
        <v>0</v>
      </c>
      <c r="K164" t="n">
        <v>0</v>
      </c>
      <c r="L164" t="n">
        <v>0</v>
      </c>
      <c r="M164" t="n">
        <v>0</v>
      </c>
      <c r="N164" t="n">
        <v>0</v>
      </c>
      <c r="O164" t="n">
        <v>0</v>
      </c>
      <c r="P164" t="n">
        <v>0</v>
      </c>
      <c r="Q164" t="n">
        <v>0</v>
      </c>
      <c r="R164" s="2" t="inlineStr"/>
    </row>
    <row r="165" ht="15" customHeight="1">
      <c r="A165" t="inlineStr">
        <is>
          <t>A 20725-2020</t>
        </is>
      </c>
      <c r="B165" s="1" t="n">
        <v>43949</v>
      </c>
      <c r="C165" s="1" t="n">
        <v>45204</v>
      </c>
      <c r="D165" t="inlineStr">
        <is>
          <t>DALARNAS LÄN</t>
        </is>
      </c>
      <c r="E165" t="inlineStr">
        <is>
          <t>LUDVIKA</t>
        </is>
      </c>
      <c r="F165" t="inlineStr">
        <is>
          <t>Bergvik skog väst AB</t>
        </is>
      </c>
      <c r="G165" t="n">
        <v>3.1</v>
      </c>
      <c r="H165" t="n">
        <v>0</v>
      </c>
      <c r="I165" t="n">
        <v>0</v>
      </c>
      <c r="J165" t="n">
        <v>0</v>
      </c>
      <c r="K165" t="n">
        <v>0</v>
      </c>
      <c r="L165" t="n">
        <v>0</v>
      </c>
      <c r="M165" t="n">
        <v>0</v>
      </c>
      <c r="N165" t="n">
        <v>0</v>
      </c>
      <c r="O165" t="n">
        <v>0</v>
      </c>
      <c r="P165" t="n">
        <v>0</v>
      </c>
      <c r="Q165" t="n">
        <v>0</v>
      </c>
      <c r="R165" s="2" t="inlineStr"/>
    </row>
    <row r="166" ht="15" customHeight="1">
      <c r="A166" t="inlineStr">
        <is>
          <t>A 23086-2020</t>
        </is>
      </c>
      <c r="B166" s="1" t="n">
        <v>43965</v>
      </c>
      <c r="C166" s="1" t="n">
        <v>45204</v>
      </c>
      <c r="D166" t="inlineStr">
        <is>
          <t>DALARNAS LÄN</t>
        </is>
      </c>
      <c r="E166" t="inlineStr">
        <is>
          <t>LUDVIKA</t>
        </is>
      </c>
      <c r="F166" t="inlineStr">
        <is>
          <t>Bergvik skog väst AB</t>
        </is>
      </c>
      <c r="G166" t="n">
        <v>2.3</v>
      </c>
      <c r="H166" t="n">
        <v>0</v>
      </c>
      <c r="I166" t="n">
        <v>0</v>
      </c>
      <c r="J166" t="n">
        <v>0</v>
      </c>
      <c r="K166" t="n">
        <v>0</v>
      </c>
      <c r="L166" t="n">
        <v>0</v>
      </c>
      <c r="M166" t="n">
        <v>0</v>
      </c>
      <c r="N166" t="n">
        <v>0</v>
      </c>
      <c r="O166" t="n">
        <v>0</v>
      </c>
      <c r="P166" t="n">
        <v>0</v>
      </c>
      <c r="Q166" t="n">
        <v>0</v>
      </c>
      <c r="R166" s="2" t="inlineStr"/>
    </row>
    <row r="167" ht="15" customHeight="1">
      <c r="A167" t="inlineStr">
        <is>
          <t>A 23079-2020</t>
        </is>
      </c>
      <c r="B167" s="1" t="n">
        <v>43965</v>
      </c>
      <c r="C167" s="1" t="n">
        <v>45204</v>
      </c>
      <c r="D167" t="inlineStr">
        <is>
          <t>DALARNAS LÄN</t>
        </is>
      </c>
      <c r="E167" t="inlineStr">
        <is>
          <t>LUDVIKA</t>
        </is>
      </c>
      <c r="F167" t="inlineStr">
        <is>
          <t>Bergvik skog väst AB</t>
        </is>
      </c>
      <c r="G167" t="n">
        <v>2.4</v>
      </c>
      <c r="H167" t="n">
        <v>0</v>
      </c>
      <c r="I167" t="n">
        <v>0</v>
      </c>
      <c r="J167" t="n">
        <v>0</v>
      </c>
      <c r="K167" t="n">
        <v>0</v>
      </c>
      <c r="L167" t="n">
        <v>0</v>
      </c>
      <c r="M167" t="n">
        <v>0</v>
      </c>
      <c r="N167" t="n">
        <v>0</v>
      </c>
      <c r="O167" t="n">
        <v>0</v>
      </c>
      <c r="P167" t="n">
        <v>0</v>
      </c>
      <c r="Q167" t="n">
        <v>0</v>
      </c>
      <c r="R167" s="2" t="inlineStr"/>
    </row>
    <row r="168" ht="15" customHeight="1">
      <c r="A168" t="inlineStr">
        <is>
          <t>A 23452-2020</t>
        </is>
      </c>
      <c r="B168" s="1" t="n">
        <v>43969</v>
      </c>
      <c r="C168" s="1" t="n">
        <v>45204</v>
      </c>
      <c r="D168" t="inlineStr">
        <is>
          <t>DALARNAS LÄN</t>
        </is>
      </c>
      <c r="E168" t="inlineStr">
        <is>
          <t>LUDVIKA</t>
        </is>
      </c>
      <c r="G168" t="n">
        <v>1.1</v>
      </c>
      <c r="H168" t="n">
        <v>0</v>
      </c>
      <c r="I168" t="n">
        <v>0</v>
      </c>
      <c r="J168" t="n">
        <v>0</v>
      </c>
      <c r="K168" t="n">
        <v>0</v>
      </c>
      <c r="L168" t="n">
        <v>0</v>
      </c>
      <c r="M168" t="n">
        <v>0</v>
      </c>
      <c r="N168" t="n">
        <v>0</v>
      </c>
      <c r="O168" t="n">
        <v>0</v>
      </c>
      <c r="P168" t="n">
        <v>0</v>
      </c>
      <c r="Q168" t="n">
        <v>0</v>
      </c>
      <c r="R168" s="2" t="inlineStr"/>
    </row>
    <row r="169" ht="15" customHeight="1">
      <c r="A169" t="inlineStr">
        <is>
          <t>A 24800-2020</t>
        </is>
      </c>
      <c r="B169" s="1" t="n">
        <v>43978</v>
      </c>
      <c r="C169" s="1" t="n">
        <v>45204</v>
      </c>
      <c r="D169" t="inlineStr">
        <is>
          <t>DALARNAS LÄN</t>
        </is>
      </c>
      <c r="E169" t="inlineStr">
        <is>
          <t>LUDVIKA</t>
        </is>
      </c>
      <c r="F169" t="inlineStr">
        <is>
          <t>Bergvik skog väst AB</t>
        </is>
      </c>
      <c r="G169" t="n">
        <v>28.1</v>
      </c>
      <c r="H169" t="n">
        <v>0</v>
      </c>
      <c r="I169" t="n">
        <v>0</v>
      </c>
      <c r="J169" t="n">
        <v>0</v>
      </c>
      <c r="K169" t="n">
        <v>0</v>
      </c>
      <c r="L169" t="n">
        <v>0</v>
      </c>
      <c r="M169" t="n">
        <v>0</v>
      </c>
      <c r="N169" t="n">
        <v>0</v>
      </c>
      <c r="O169" t="n">
        <v>0</v>
      </c>
      <c r="P169" t="n">
        <v>0</v>
      </c>
      <c r="Q169" t="n">
        <v>0</v>
      </c>
      <c r="R169" s="2" t="inlineStr"/>
    </row>
    <row r="170" ht="15" customHeight="1">
      <c r="A170" t="inlineStr">
        <is>
          <t>A 25002-2020</t>
        </is>
      </c>
      <c r="B170" s="1" t="n">
        <v>43979</v>
      </c>
      <c r="C170" s="1" t="n">
        <v>45204</v>
      </c>
      <c r="D170" t="inlineStr">
        <is>
          <t>DALARNAS LÄN</t>
        </is>
      </c>
      <c r="E170" t="inlineStr">
        <is>
          <t>LUDVIKA</t>
        </is>
      </c>
      <c r="F170" t="inlineStr">
        <is>
          <t>Bergvik skog väst AB</t>
        </is>
      </c>
      <c r="G170" t="n">
        <v>9.4</v>
      </c>
      <c r="H170" t="n">
        <v>0</v>
      </c>
      <c r="I170" t="n">
        <v>0</v>
      </c>
      <c r="J170" t="n">
        <v>0</v>
      </c>
      <c r="K170" t="n">
        <v>0</v>
      </c>
      <c r="L170" t="n">
        <v>0</v>
      </c>
      <c r="M170" t="n">
        <v>0</v>
      </c>
      <c r="N170" t="n">
        <v>0</v>
      </c>
      <c r="O170" t="n">
        <v>0</v>
      </c>
      <c r="P170" t="n">
        <v>0</v>
      </c>
      <c r="Q170" t="n">
        <v>0</v>
      </c>
      <c r="R170" s="2" t="inlineStr"/>
    </row>
    <row r="171" ht="15" customHeight="1">
      <c r="A171" t="inlineStr">
        <is>
          <t>A 25458-2020</t>
        </is>
      </c>
      <c r="B171" s="1" t="n">
        <v>43983</v>
      </c>
      <c r="C171" s="1" t="n">
        <v>45204</v>
      </c>
      <c r="D171" t="inlineStr">
        <is>
          <t>DALARNAS LÄN</t>
        </is>
      </c>
      <c r="E171" t="inlineStr">
        <is>
          <t>LUDVIKA</t>
        </is>
      </c>
      <c r="F171" t="inlineStr">
        <is>
          <t>Bergvik skog väst AB</t>
        </is>
      </c>
      <c r="G171" t="n">
        <v>1</v>
      </c>
      <c r="H171" t="n">
        <v>0</v>
      </c>
      <c r="I171" t="n">
        <v>0</v>
      </c>
      <c r="J171" t="n">
        <v>0</v>
      </c>
      <c r="K171" t="n">
        <v>0</v>
      </c>
      <c r="L171" t="n">
        <v>0</v>
      </c>
      <c r="M171" t="n">
        <v>0</v>
      </c>
      <c r="N171" t="n">
        <v>0</v>
      </c>
      <c r="O171" t="n">
        <v>0</v>
      </c>
      <c r="P171" t="n">
        <v>0</v>
      </c>
      <c r="Q171" t="n">
        <v>0</v>
      </c>
      <c r="R171" s="2" t="inlineStr"/>
    </row>
    <row r="172" ht="15" customHeight="1">
      <c r="A172" t="inlineStr">
        <is>
          <t>A 25554-2020</t>
        </is>
      </c>
      <c r="B172" s="1" t="n">
        <v>43983</v>
      </c>
      <c r="C172" s="1" t="n">
        <v>45204</v>
      </c>
      <c r="D172" t="inlineStr">
        <is>
          <t>DALARNAS LÄN</t>
        </is>
      </c>
      <c r="E172" t="inlineStr">
        <is>
          <t>LUDVIKA</t>
        </is>
      </c>
      <c r="F172" t="inlineStr">
        <is>
          <t>Bergvik skog väst AB</t>
        </is>
      </c>
      <c r="G172" t="n">
        <v>1.8</v>
      </c>
      <c r="H172" t="n">
        <v>0</v>
      </c>
      <c r="I172" t="n">
        <v>0</v>
      </c>
      <c r="J172" t="n">
        <v>0</v>
      </c>
      <c r="K172" t="n">
        <v>0</v>
      </c>
      <c r="L172" t="n">
        <v>0</v>
      </c>
      <c r="M172" t="n">
        <v>0</v>
      </c>
      <c r="N172" t="n">
        <v>0</v>
      </c>
      <c r="O172" t="n">
        <v>0</v>
      </c>
      <c r="P172" t="n">
        <v>0</v>
      </c>
      <c r="Q172" t="n">
        <v>0</v>
      </c>
      <c r="R172" s="2" t="inlineStr"/>
    </row>
    <row r="173" ht="15" customHeight="1">
      <c r="A173" t="inlineStr">
        <is>
          <t>A 25450-2020</t>
        </is>
      </c>
      <c r="B173" s="1" t="n">
        <v>43983</v>
      </c>
      <c r="C173" s="1" t="n">
        <v>45204</v>
      </c>
      <c r="D173" t="inlineStr">
        <is>
          <t>DALARNAS LÄN</t>
        </is>
      </c>
      <c r="E173" t="inlineStr">
        <is>
          <t>LUDVIKA</t>
        </is>
      </c>
      <c r="F173" t="inlineStr">
        <is>
          <t>Bergvik skog väst AB</t>
        </is>
      </c>
      <c r="G173" t="n">
        <v>5.8</v>
      </c>
      <c r="H173" t="n">
        <v>0</v>
      </c>
      <c r="I173" t="n">
        <v>0</v>
      </c>
      <c r="J173" t="n">
        <v>0</v>
      </c>
      <c r="K173" t="n">
        <v>0</v>
      </c>
      <c r="L173" t="n">
        <v>0</v>
      </c>
      <c r="M173" t="n">
        <v>0</v>
      </c>
      <c r="N173" t="n">
        <v>0</v>
      </c>
      <c r="O173" t="n">
        <v>0</v>
      </c>
      <c r="P173" t="n">
        <v>0</v>
      </c>
      <c r="Q173" t="n">
        <v>0</v>
      </c>
      <c r="R173" s="2" t="inlineStr"/>
    </row>
    <row r="174" ht="15" customHeight="1">
      <c r="A174" t="inlineStr">
        <is>
          <t>A 25441-2020</t>
        </is>
      </c>
      <c r="B174" s="1" t="n">
        <v>43983</v>
      </c>
      <c r="C174" s="1" t="n">
        <v>45204</v>
      </c>
      <c r="D174" t="inlineStr">
        <is>
          <t>DALARNAS LÄN</t>
        </is>
      </c>
      <c r="E174" t="inlineStr">
        <is>
          <t>LUDVIKA</t>
        </is>
      </c>
      <c r="F174" t="inlineStr">
        <is>
          <t>Bergvik skog väst AB</t>
        </is>
      </c>
      <c r="G174" t="n">
        <v>1.6</v>
      </c>
      <c r="H174" t="n">
        <v>0</v>
      </c>
      <c r="I174" t="n">
        <v>0</v>
      </c>
      <c r="J174" t="n">
        <v>0</v>
      </c>
      <c r="K174" t="n">
        <v>0</v>
      </c>
      <c r="L174" t="n">
        <v>0</v>
      </c>
      <c r="M174" t="n">
        <v>0</v>
      </c>
      <c r="N174" t="n">
        <v>0</v>
      </c>
      <c r="O174" t="n">
        <v>0</v>
      </c>
      <c r="P174" t="n">
        <v>0</v>
      </c>
      <c r="Q174" t="n">
        <v>0</v>
      </c>
      <c r="R174" s="2" t="inlineStr"/>
    </row>
    <row r="175" ht="15" customHeight="1">
      <c r="A175" t="inlineStr">
        <is>
          <t>A 25471-2020</t>
        </is>
      </c>
      <c r="B175" s="1" t="n">
        <v>43983</v>
      </c>
      <c r="C175" s="1" t="n">
        <v>45204</v>
      </c>
      <c r="D175" t="inlineStr">
        <is>
          <t>DALARNAS LÄN</t>
        </is>
      </c>
      <c r="E175" t="inlineStr">
        <is>
          <t>LUDVIKA</t>
        </is>
      </c>
      <c r="F175" t="inlineStr">
        <is>
          <t>Bergvik skog väst AB</t>
        </is>
      </c>
      <c r="G175" t="n">
        <v>2.6</v>
      </c>
      <c r="H175" t="n">
        <v>0</v>
      </c>
      <c r="I175" t="n">
        <v>0</v>
      </c>
      <c r="J175" t="n">
        <v>0</v>
      </c>
      <c r="K175" t="n">
        <v>0</v>
      </c>
      <c r="L175" t="n">
        <v>0</v>
      </c>
      <c r="M175" t="n">
        <v>0</v>
      </c>
      <c r="N175" t="n">
        <v>0</v>
      </c>
      <c r="O175" t="n">
        <v>0</v>
      </c>
      <c r="P175" t="n">
        <v>0</v>
      </c>
      <c r="Q175" t="n">
        <v>0</v>
      </c>
      <c r="R175" s="2" t="inlineStr"/>
    </row>
    <row r="176" ht="15" customHeight="1">
      <c r="A176" t="inlineStr">
        <is>
          <t>A 27562-2020</t>
        </is>
      </c>
      <c r="B176" s="1" t="n">
        <v>43993</v>
      </c>
      <c r="C176" s="1" t="n">
        <v>45204</v>
      </c>
      <c r="D176" t="inlineStr">
        <is>
          <t>DALARNAS LÄN</t>
        </is>
      </c>
      <c r="E176" t="inlineStr">
        <is>
          <t>LUDVIKA</t>
        </is>
      </c>
      <c r="F176" t="inlineStr">
        <is>
          <t>Bergvik skog väst AB</t>
        </is>
      </c>
      <c r="G176" t="n">
        <v>2</v>
      </c>
      <c r="H176" t="n">
        <v>0</v>
      </c>
      <c r="I176" t="n">
        <v>0</v>
      </c>
      <c r="J176" t="n">
        <v>0</v>
      </c>
      <c r="K176" t="n">
        <v>0</v>
      </c>
      <c r="L176" t="n">
        <v>0</v>
      </c>
      <c r="M176" t="n">
        <v>0</v>
      </c>
      <c r="N176" t="n">
        <v>0</v>
      </c>
      <c r="O176" t="n">
        <v>0</v>
      </c>
      <c r="P176" t="n">
        <v>0</v>
      </c>
      <c r="Q176" t="n">
        <v>0</v>
      </c>
      <c r="R176" s="2" t="inlineStr"/>
    </row>
    <row r="177" ht="15" customHeight="1">
      <c r="A177" t="inlineStr">
        <is>
          <t>A 28524-2020</t>
        </is>
      </c>
      <c r="B177" s="1" t="n">
        <v>43999</v>
      </c>
      <c r="C177" s="1" t="n">
        <v>45204</v>
      </c>
      <c r="D177" t="inlineStr">
        <is>
          <t>DALARNAS LÄN</t>
        </is>
      </c>
      <c r="E177" t="inlineStr">
        <is>
          <t>LUDVIKA</t>
        </is>
      </c>
      <c r="F177" t="inlineStr">
        <is>
          <t>Bergvik skog väst AB</t>
        </is>
      </c>
      <c r="G177" t="n">
        <v>0.9</v>
      </c>
      <c r="H177" t="n">
        <v>0</v>
      </c>
      <c r="I177" t="n">
        <v>0</v>
      </c>
      <c r="J177" t="n">
        <v>0</v>
      </c>
      <c r="K177" t="n">
        <v>0</v>
      </c>
      <c r="L177" t="n">
        <v>0</v>
      </c>
      <c r="M177" t="n">
        <v>0</v>
      </c>
      <c r="N177" t="n">
        <v>0</v>
      </c>
      <c r="O177" t="n">
        <v>0</v>
      </c>
      <c r="P177" t="n">
        <v>0</v>
      </c>
      <c r="Q177" t="n">
        <v>0</v>
      </c>
      <c r="R177" s="2" t="inlineStr"/>
    </row>
    <row r="178" ht="15" customHeight="1">
      <c r="A178" t="inlineStr">
        <is>
          <t>A 28798-2020</t>
        </is>
      </c>
      <c r="B178" s="1" t="n">
        <v>44000</v>
      </c>
      <c r="C178" s="1" t="n">
        <v>45204</v>
      </c>
      <c r="D178" t="inlineStr">
        <is>
          <t>DALARNAS LÄN</t>
        </is>
      </c>
      <c r="E178" t="inlineStr">
        <is>
          <t>LUDVIKA</t>
        </is>
      </c>
      <c r="F178" t="inlineStr">
        <is>
          <t>Bergvik skog väst AB</t>
        </is>
      </c>
      <c r="G178" t="n">
        <v>1.9</v>
      </c>
      <c r="H178" t="n">
        <v>0</v>
      </c>
      <c r="I178" t="n">
        <v>0</v>
      </c>
      <c r="J178" t="n">
        <v>0</v>
      </c>
      <c r="K178" t="n">
        <v>0</v>
      </c>
      <c r="L178" t="n">
        <v>0</v>
      </c>
      <c r="M178" t="n">
        <v>0</v>
      </c>
      <c r="N178" t="n">
        <v>0</v>
      </c>
      <c r="O178" t="n">
        <v>0</v>
      </c>
      <c r="P178" t="n">
        <v>0</v>
      </c>
      <c r="Q178" t="n">
        <v>0</v>
      </c>
      <c r="R178" s="2" t="inlineStr"/>
    </row>
    <row r="179" ht="15" customHeight="1">
      <c r="A179" t="inlineStr">
        <is>
          <t>A 29869-2020</t>
        </is>
      </c>
      <c r="B179" s="1" t="n">
        <v>44006</v>
      </c>
      <c r="C179" s="1" t="n">
        <v>45204</v>
      </c>
      <c r="D179" t="inlineStr">
        <is>
          <t>DALARNAS LÄN</t>
        </is>
      </c>
      <c r="E179" t="inlineStr">
        <is>
          <t>LUDVIKA</t>
        </is>
      </c>
      <c r="G179" t="n">
        <v>2.1</v>
      </c>
      <c r="H179" t="n">
        <v>0</v>
      </c>
      <c r="I179" t="n">
        <v>0</v>
      </c>
      <c r="J179" t="n">
        <v>0</v>
      </c>
      <c r="K179" t="n">
        <v>0</v>
      </c>
      <c r="L179" t="n">
        <v>0</v>
      </c>
      <c r="M179" t="n">
        <v>0</v>
      </c>
      <c r="N179" t="n">
        <v>0</v>
      </c>
      <c r="O179" t="n">
        <v>0</v>
      </c>
      <c r="P179" t="n">
        <v>0</v>
      </c>
      <c r="Q179" t="n">
        <v>0</v>
      </c>
      <c r="R179" s="2" t="inlineStr"/>
    </row>
    <row r="180" ht="15" customHeight="1">
      <c r="A180" t="inlineStr">
        <is>
          <t>A 31257-2020</t>
        </is>
      </c>
      <c r="B180" s="1" t="n">
        <v>44012</v>
      </c>
      <c r="C180" s="1" t="n">
        <v>45204</v>
      </c>
      <c r="D180" t="inlineStr">
        <is>
          <t>DALARNAS LÄN</t>
        </is>
      </c>
      <c r="E180" t="inlineStr">
        <is>
          <t>LUDVIKA</t>
        </is>
      </c>
      <c r="F180" t="inlineStr">
        <is>
          <t>Bergvik skog väst AB</t>
        </is>
      </c>
      <c r="G180" t="n">
        <v>0.6</v>
      </c>
      <c r="H180" t="n">
        <v>0</v>
      </c>
      <c r="I180" t="n">
        <v>0</v>
      </c>
      <c r="J180" t="n">
        <v>0</v>
      </c>
      <c r="K180" t="n">
        <v>0</v>
      </c>
      <c r="L180" t="n">
        <v>0</v>
      </c>
      <c r="M180" t="n">
        <v>0</v>
      </c>
      <c r="N180" t="n">
        <v>0</v>
      </c>
      <c r="O180" t="n">
        <v>0</v>
      </c>
      <c r="P180" t="n">
        <v>0</v>
      </c>
      <c r="Q180" t="n">
        <v>0</v>
      </c>
      <c r="R180" s="2" t="inlineStr"/>
    </row>
    <row r="181" ht="15" customHeight="1">
      <c r="A181" t="inlineStr">
        <is>
          <t>A 32994-2020</t>
        </is>
      </c>
      <c r="B181" s="1" t="n">
        <v>44020</v>
      </c>
      <c r="C181" s="1" t="n">
        <v>45204</v>
      </c>
      <c r="D181" t="inlineStr">
        <is>
          <t>DALARNAS LÄN</t>
        </is>
      </c>
      <c r="E181" t="inlineStr">
        <is>
          <t>LUDVIKA</t>
        </is>
      </c>
      <c r="F181" t="inlineStr">
        <is>
          <t>Bergvik skog väst AB</t>
        </is>
      </c>
      <c r="G181" t="n">
        <v>0.7</v>
      </c>
      <c r="H181" t="n">
        <v>0</v>
      </c>
      <c r="I181" t="n">
        <v>0</v>
      </c>
      <c r="J181" t="n">
        <v>0</v>
      </c>
      <c r="K181" t="n">
        <v>0</v>
      </c>
      <c r="L181" t="n">
        <v>0</v>
      </c>
      <c r="M181" t="n">
        <v>0</v>
      </c>
      <c r="N181" t="n">
        <v>0</v>
      </c>
      <c r="O181" t="n">
        <v>0</v>
      </c>
      <c r="P181" t="n">
        <v>0</v>
      </c>
      <c r="Q181" t="n">
        <v>0</v>
      </c>
      <c r="R181" s="2" t="inlineStr"/>
    </row>
    <row r="182" ht="15" customHeight="1">
      <c r="A182" t="inlineStr">
        <is>
          <t>A 33357-2020</t>
        </is>
      </c>
      <c r="B182" s="1" t="n">
        <v>44022</v>
      </c>
      <c r="C182" s="1" t="n">
        <v>45204</v>
      </c>
      <c r="D182" t="inlineStr">
        <is>
          <t>DALARNAS LÄN</t>
        </is>
      </c>
      <c r="E182" t="inlineStr">
        <is>
          <t>LUDVIKA</t>
        </is>
      </c>
      <c r="F182" t="inlineStr">
        <is>
          <t>Bergvik skog väst AB</t>
        </is>
      </c>
      <c r="G182" t="n">
        <v>1.5</v>
      </c>
      <c r="H182" t="n">
        <v>0</v>
      </c>
      <c r="I182" t="n">
        <v>0</v>
      </c>
      <c r="J182" t="n">
        <v>0</v>
      </c>
      <c r="K182" t="n">
        <v>0</v>
      </c>
      <c r="L182" t="n">
        <v>0</v>
      </c>
      <c r="M182" t="n">
        <v>0</v>
      </c>
      <c r="N182" t="n">
        <v>0</v>
      </c>
      <c r="O182" t="n">
        <v>0</v>
      </c>
      <c r="P182" t="n">
        <v>0</v>
      </c>
      <c r="Q182" t="n">
        <v>0</v>
      </c>
      <c r="R182" s="2" t="inlineStr"/>
    </row>
    <row r="183" ht="15" customHeight="1">
      <c r="A183" t="inlineStr">
        <is>
          <t>A 34915-2020</t>
        </is>
      </c>
      <c r="B183" s="1" t="n">
        <v>44036</v>
      </c>
      <c r="C183" s="1" t="n">
        <v>45204</v>
      </c>
      <c r="D183" t="inlineStr">
        <is>
          <t>DALARNAS LÄN</t>
        </is>
      </c>
      <c r="E183" t="inlineStr">
        <is>
          <t>LUDVIKA</t>
        </is>
      </c>
      <c r="F183" t="inlineStr">
        <is>
          <t>Bergvik skog väst AB</t>
        </is>
      </c>
      <c r="G183" t="n">
        <v>2.4</v>
      </c>
      <c r="H183" t="n">
        <v>0</v>
      </c>
      <c r="I183" t="n">
        <v>0</v>
      </c>
      <c r="J183" t="n">
        <v>0</v>
      </c>
      <c r="K183" t="n">
        <v>0</v>
      </c>
      <c r="L183" t="n">
        <v>0</v>
      </c>
      <c r="M183" t="n">
        <v>0</v>
      </c>
      <c r="N183" t="n">
        <v>0</v>
      </c>
      <c r="O183" t="n">
        <v>0</v>
      </c>
      <c r="P183" t="n">
        <v>0</v>
      </c>
      <c r="Q183" t="n">
        <v>0</v>
      </c>
      <c r="R183" s="2" t="inlineStr"/>
    </row>
    <row r="184" ht="15" customHeight="1">
      <c r="A184" t="inlineStr">
        <is>
          <t>A 39915-2020</t>
        </is>
      </c>
      <c r="B184" s="1" t="n">
        <v>44067</v>
      </c>
      <c r="C184" s="1" t="n">
        <v>45204</v>
      </c>
      <c r="D184" t="inlineStr">
        <is>
          <t>DALARNAS LÄN</t>
        </is>
      </c>
      <c r="E184" t="inlineStr">
        <is>
          <t>LUDVIKA</t>
        </is>
      </c>
      <c r="F184" t="inlineStr">
        <is>
          <t>Naturvårdsverket</t>
        </is>
      </c>
      <c r="G184" t="n">
        <v>17.7</v>
      </c>
      <c r="H184" t="n">
        <v>0</v>
      </c>
      <c r="I184" t="n">
        <v>0</v>
      </c>
      <c r="J184" t="n">
        <v>0</v>
      </c>
      <c r="K184" t="n">
        <v>0</v>
      </c>
      <c r="L184" t="n">
        <v>0</v>
      </c>
      <c r="M184" t="n">
        <v>0</v>
      </c>
      <c r="N184" t="n">
        <v>0</v>
      </c>
      <c r="O184" t="n">
        <v>0</v>
      </c>
      <c r="P184" t="n">
        <v>0</v>
      </c>
      <c r="Q184" t="n">
        <v>0</v>
      </c>
      <c r="R184" s="2" t="inlineStr"/>
    </row>
    <row r="185" ht="15" customHeight="1">
      <c r="A185" t="inlineStr">
        <is>
          <t>A 40504-2020</t>
        </is>
      </c>
      <c r="B185" s="1" t="n">
        <v>44069</v>
      </c>
      <c r="C185" s="1" t="n">
        <v>45204</v>
      </c>
      <c r="D185" t="inlineStr">
        <is>
          <t>DALARNAS LÄN</t>
        </is>
      </c>
      <c r="E185" t="inlineStr">
        <is>
          <t>LUDVIKA</t>
        </is>
      </c>
      <c r="F185" t="inlineStr">
        <is>
          <t>Bergvik skog väst AB</t>
        </is>
      </c>
      <c r="G185" t="n">
        <v>1.7</v>
      </c>
      <c r="H185" t="n">
        <v>0</v>
      </c>
      <c r="I185" t="n">
        <v>0</v>
      </c>
      <c r="J185" t="n">
        <v>0</v>
      </c>
      <c r="K185" t="n">
        <v>0</v>
      </c>
      <c r="L185" t="n">
        <v>0</v>
      </c>
      <c r="M185" t="n">
        <v>0</v>
      </c>
      <c r="N185" t="n">
        <v>0</v>
      </c>
      <c r="O185" t="n">
        <v>0</v>
      </c>
      <c r="P185" t="n">
        <v>0</v>
      </c>
      <c r="Q185" t="n">
        <v>0</v>
      </c>
      <c r="R185" s="2" t="inlineStr"/>
    </row>
    <row r="186" ht="15" customHeight="1">
      <c r="A186" t="inlineStr">
        <is>
          <t>A 40472-2020</t>
        </is>
      </c>
      <c r="B186" s="1" t="n">
        <v>44069</v>
      </c>
      <c r="C186" s="1" t="n">
        <v>45204</v>
      </c>
      <c r="D186" t="inlineStr">
        <is>
          <t>DALARNAS LÄN</t>
        </is>
      </c>
      <c r="E186" t="inlineStr">
        <is>
          <t>LUDVIKA</t>
        </is>
      </c>
      <c r="F186" t="inlineStr">
        <is>
          <t>Bergvik skog väst AB</t>
        </is>
      </c>
      <c r="G186" t="n">
        <v>1.4</v>
      </c>
      <c r="H186" t="n">
        <v>0</v>
      </c>
      <c r="I186" t="n">
        <v>0</v>
      </c>
      <c r="J186" t="n">
        <v>0</v>
      </c>
      <c r="K186" t="n">
        <v>0</v>
      </c>
      <c r="L186" t="n">
        <v>0</v>
      </c>
      <c r="M186" t="n">
        <v>0</v>
      </c>
      <c r="N186" t="n">
        <v>0</v>
      </c>
      <c r="O186" t="n">
        <v>0</v>
      </c>
      <c r="P186" t="n">
        <v>0</v>
      </c>
      <c r="Q186" t="n">
        <v>0</v>
      </c>
      <c r="R186" s="2" t="inlineStr"/>
    </row>
    <row r="187" ht="15" customHeight="1">
      <c r="A187" t="inlineStr">
        <is>
          <t>A 40978-2020</t>
        </is>
      </c>
      <c r="B187" s="1" t="n">
        <v>44070</v>
      </c>
      <c r="C187" s="1" t="n">
        <v>45204</v>
      </c>
      <c r="D187" t="inlineStr">
        <is>
          <t>DALARNAS LÄN</t>
        </is>
      </c>
      <c r="E187" t="inlineStr">
        <is>
          <t>LUDVIKA</t>
        </is>
      </c>
      <c r="F187" t="inlineStr">
        <is>
          <t>Bergvik skog väst AB</t>
        </is>
      </c>
      <c r="G187" t="n">
        <v>9.800000000000001</v>
      </c>
      <c r="H187" t="n">
        <v>0</v>
      </c>
      <c r="I187" t="n">
        <v>0</v>
      </c>
      <c r="J187" t="n">
        <v>0</v>
      </c>
      <c r="K187" t="n">
        <v>0</v>
      </c>
      <c r="L187" t="n">
        <v>0</v>
      </c>
      <c r="M187" t="n">
        <v>0</v>
      </c>
      <c r="N187" t="n">
        <v>0</v>
      </c>
      <c r="O187" t="n">
        <v>0</v>
      </c>
      <c r="P187" t="n">
        <v>0</v>
      </c>
      <c r="Q187" t="n">
        <v>0</v>
      </c>
      <c r="R187" s="2" t="inlineStr"/>
    </row>
    <row r="188" ht="15" customHeight="1">
      <c r="A188" t="inlineStr">
        <is>
          <t>A 43162-2020</t>
        </is>
      </c>
      <c r="B188" s="1" t="n">
        <v>44081</v>
      </c>
      <c r="C188" s="1" t="n">
        <v>45204</v>
      </c>
      <c r="D188" t="inlineStr">
        <is>
          <t>DALARNAS LÄN</t>
        </is>
      </c>
      <c r="E188" t="inlineStr">
        <is>
          <t>LUDVIKA</t>
        </is>
      </c>
      <c r="F188" t="inlineStr">
        <is>
          <t>Bergvik skog väst AB</t>
        </is>
      </c>
      <c r="G188" t="n">
        <v>1.6</v>
      </c>
      <c r="H188" t="n">
        <v>0</v>
      </c>
      <c r="I188" t="n">
        <v>0</v>
      </c>
      <c r="J188" t="n">
        <v>0</v>
      </c>
      <c r="K188" t="n">
        <v>0</v>
      </c>
      <c r="L188" t="n">
        <v>0</v>
      </c>
      <c r="M188" t="n">
        <v>0</v>
      </c>
      <c r="N188" t="n">
        <v>0</v>
      </c>
      <c r="O188" t="n">
        <v>0</v>
      </c>
      <c r="P188" t="n">
        <v>0</v>
      </c>
      <c r="Q188" t="n">
        <v>0</v>
      </c>
      <c r="R188" s="2" t="inlineStr"/>
    </row>
    <row r="189" ht="15" customHeight="1">
      <c r="A189" t="inlineStr">
        <is>
          <t>A 44746-2020</t>
        </is>
      </c>
      <c r="B189" s="1" t="n">
        <v>44085</v>
      </c>
      <c r="C189" s="1" t="n">
        <v>45204</v>
      </c>
      <c r="D189" t="inlineStr">
        <is>
          <t>DALARNAS LÄN</t>
        </is>
      </c>
      <c r="E189" t="inlineStr">
        <is>
          <t>LUDVIKA</t>
        </is>
      </c>
      <c r="F189" t="inlineStr">
        <is>
          <t>Bergvik skog väst AB</t>
        </is>
      </c>
      <c r="G189" t="n">
        <v>3.2</v>
      </c>
      <c r="H189" t="n">
        <v>0</v>
      </c>
      <c r="I189" t="n">
        <v>0</v>
      </c>
      <c r="J189" t="n">
        <v>0</v>
      </c>
      <c r="K189" t="n">
        <v>0</v>
      </c>
      <c r="L189" t="n">
        <v>0</v>
      </c>
      <c r="M189" t="n">
        <v>0</v>
      </c>
      <c r="N189" t="n">
        <v>0</v>
      </c>
      <c r="O189" t="n">
        <v>0</v>
      </c>
      <c r="P189" t="n">
        <v>0</v>
      </c>
      <c r="Q189" t="n">
        <v>0</v>
      </c>
      <c r="R189" s="2" t="inlineStr"/>
    </row>
    <row r="190" ht="15" customHeight="1">
      <c r="A190" t="inlineStr">
        <is>
          <t>A 44747-2020</t>
        </is>
      </c>
      <c r="B190" s="1" t="n">
        <v>44085</v>
      </c>
      <c r="C190" s="1" t="n">
        <v>45204</v>
      </c>
      <c r="D190" t="inlineStr">
        <is>
          <t>DALARNAS LÄN</t>
        </is>
      </c>
      <c r="E190" t="inlineStr">
        <is>
          <t>LUDVIKA</t>
        </is>
      </c>
      <c r="F190" t="inlineStr">
        <is>
          <t>Bergvik skog väst AB</t>
        </is>
      </c>
      <c r="G190" t="n">
        <v>2</v>
      </c>
      <c r="H190" t="n">
        <v>0</v>
      </c>
      <c r="I190" t="n">
        <v>0</v>
      </c>
      <c r="J190" t="n">
        <v>0</v>
      </c>
      <c r="K190" t="n">
        <v>0</v>
      </c>
      <c r="L190" t="n">
        <v>0</v>
      </c>
      <c r="M190" t="n">
        <v>0</v>
      </c>
      <c r="N190" t="n">
        <v>0</v>
      </c>
      <c r="O190" t="n">
        <v>0</v>
      </c>
      <c r="P190" t="n">
        <v>0</v>
      </c>
      <c r="Q190" t="n">
        <v>0</v>
      </c>
      <c r="R190" s="2" t="inlineStr"/>
    </row>
    <row r="191" ht="15" customHeight="1">
      <c r="A191" t="inlineStr">
        <is>
          <t>A 45390-2020</t>
        </is>
      </c>
      <c r="B191" s="1" t="n">
        <v>44085</v>
      </c>
      <c r="C191" s="1" t="n">
        <v>45204</v>
      </c>
      <c r="D191" t="inlineStr">
        <is>
          <t>DALARNAS LÄN</t>
        </is>
      </c>
      <c r="E191" t="inlineStr">
        <is>
          <t>LUDVIKA</t>
        </is>
      </c>
      <c r="G191" t="n">
        <v>4.4</v>
      </c>
      <c r="H191" t="n">
        <v>0</v>
      </c>
      <c r="I191" t="n">
        <v>0</v>
      </c>
      <c r="J191" t="n">
        <v>0</v>
      </c>
      <c r="K191" t="n">
        <v>0</v>
      </c>
      <c r="L191" t="n">
        <v>0</v>
      </c>
      <c r="M191" t="n">
        <v>0</v>
      </c>
      <c r="N191" t="n">
        <v>0</v>
      </c>
      <c r="O191" t="n">
        <v>0</v>
      </c>
      <c r="P191" t="n">
        <v>0</v>
      </c>
      <c r="Q191" t="n">
        <v>0</v>
      </c>
      <c r="R191" s="2" t="inlineStr"/>
    </row>
    <row r="192" ht="15" customHeight="1">
      <c r="A192" t="inlineStr">
        <is>
          <t>A 44745-2020</t>
        </is>
      </c>
      <c r="B192" s="1" t="n">
        <v>44085</v>
      </c>
      <c r="C192" s="1" t="n">
        <v>45204</v>
      </c>
      <c r="D192" t="inlineStr">
        <is>
          <t>DALARNAS LÄN</t>
        </is>
      </c>
      <c r="E192" t="inlineStr">
        <is>
          <t>LUDVIKA</t>
        </is>
      </c>
      <c r="F192" t="inlineStr">
        <is>
          <t>Bergvik skog väst AB</t>
        </is>
      </c>
      <c r="G192" t="n">
        <v>2.9</v>
      </c>
      <c r="H192" t="n">
        <v>0</v>
      </c>
      <c r="I192" t="n">
        <v>0</v>
      </c>
      <c r="J192" t="n">
        <v>0</v>
      </c>
      <c r="K192" t="n">
        <v>0</v>
      </c>
      <c r="L192" t="n">
        <v>0</v>
      </c>
      <c r="M192" t="n">
        <v>0</v>
      </c>
      <c r="N192" t="n">
        <v>0</v>
      </c>
      <c r="O192" t="n">
        <v>0</v>
      </c>
      <c r="P192" t="n">
        <v>0</v>
      </c>
      <c r="Q192" t="n">
        <v>0</v>
      </c>
      <c r="R192" s="2" t="inlineStr"/>
    </row>
    <row r="193" ht="15" customHeight="1">
      <c r="A193" t="inlineStr">
        <is>
          <t>A 45613-2020</t>
        </is>
      </c>
      <c r="B193" s="1" t="n">
        <v>44090</v>
      </c>
      <c r="C193" s="1" t="n">
        <v>45204</v>
      </c>
      <c r="D193" t="inlineStr">
        <is>
          <t>DALARNAS LÄN</t>
        </is>
      </c>
      <c r="E193" t="inlineStr">
        <is>
          <t>LUDVIKA</t>
        </is>
      </c>
      <c r="F193" t="inlineStr">
        <is>
          <t>Övriga Aktiebolag</t>
        </is>
      </c>
      <c r="G193" t="n">
        <v>0.7</v>
      </c>
      <c r="H193" t="n">
        <v>0</v>
      </c>
      <c r="I193" t="n">
        <v>0</v>
      </c>
      <c r="J193" t="n">
        <v>0</v>
      </c>
      <c r="K193" t="n">
        <v>0</v>
      </c>
      <c r="L193" t="n">
        <v>0</v>
      </c>
      <c r="M193" t="n">
        <v>0</v>
      </c>
      <c r="N193" t="n">
        <v>0</v>
      </c>
      <c r="O193" t="n">
        <v>0</v>
      </c>
      <c r="P193" t="n">
        <v>0</v>
      </c>
      <c r="Q193" t="n">
        <v>0</v>
      </c>
      <c r="R193" s="2" t="inlineStr"/>
    </row>
    <row r="194" ht="15" customHeight="1">
      <c r="A194" t="inlineStr">
        <is>
          <t>A 46146-2020</t>
        </is>
      </c>
      <c r="B194" s="1" t="n">
        <v>44092</v>
      </c>
      <c r="C194" s="1" t="n">
        <v>45204</v>
      </c>
      <c r="D194" t="inlineStr">
        <is>
          <t>DALARNAS LÄN</t>
        </is>
      </c>
      <c r="E194" t="inlineStr">
        <is>
          <t>LUDVIKA</t>
        </is>
      </c>
      <c r="G194" t="n">
        <v>1.5</v>
      </c>
      <c r="H194" t="n">
        <v>0</v>
      </c>
      <c r="I194" t="n">
        <v>0</v>
      </c>
      <c r="J194" t="n">
        <v>0</v>
      </c>
      <c r="K194" t="n">
        <v>0</v>
      </c>
      <c r="L194" t="n">
        <v>0</v>
      </c>
      <c r="M194" t="n">
        <v>0</v>
      </c>
      <c r="N194" t="n">
        <v>0</v>
      </c>
      <c r="O194" t="n">
        <v>0</v>
      </c>
      <c r="P194" t="n">
        <v>0</v>
      </c>
      <c r="Q194" t="n">
        <v>0</v>
      </c>
      <c r="R194" s="2" t="inlineStr"/>
    </row>
    <row r="195" ht="15" customHeight="1">
      <c r="A195" t="inlineStr">
        <is>
          <t>A 46268-2020</t>
        </is>
      </c>
      <c r="B195" s="1" t="n">
        <v>44092</v>
      </c>
      <c r="C195" s="1" t="n">
        <v>45204</v>
      </c>
      <c r="D195" t="inlineStr">
        <is>
          <t>DALARNAS LÄN</t>
        </is>
      </c>
      <c r="E195" t="inlineStr">
        <is>
          <t>LUDVIKA</t>
        </is>
      </c>
      <c r="F195" t="inlineStr">
        <is>
          <t>Sveaskog</t>
        </is>
      </c>
      <c r="G195" t="n">
        <v>3</v>
      </c>
      <c r="H195" t="n">
        <v>0</v>
      </c>
      <c r="I195" t="n">
        <v>0</v>
      </c>
      <c r="J195" t="n">
        <v>0</v>
      </c>
      <c r="K195" t="n">
        <v>0</v>
      </c>
      <c r="L195" t="n">
        <v>0</v>
      </c>
      <c r="M195" t="n">
        <v>0</v>
      </c>
      <c r="N195" t="n">
        <v>0</v>
      </c>
      <c r="O195" t="n">
        <v>0</v>
      </c>
      <c r="P195" t="n">
        <v>0</v>
      </c>
      <c r="Q195" t="n">
        <v>0</v>
      </c>
      <c r="R195" s="2" t="inlineStr"/>
    </row>
    <row r="196" ht="15" customHeight="1">
      <c r="A196" t="inlineStr">
        <is>
          <t>A 46275-2020</t>
        </is>
      </c>
      <c r="B196" s="1" t="n">
        <v>44092</v>
      </c>
      <c r="C196" s="1" t="n">
        <v>45204</v>
      </c>
      <c r="D196" t="inlineStr">
        <is>
          <t>DALARNAS LÄN</t>
        </is>
      </c>
      <c r="E196" t="inlineStr">
        <is>
          <t>LUDVIKA</t>
        </is>
      </c>
      <c r="F196" t="inlineStr">
        <is>
          <t>Sveaskog</t>
        </is>
      </c>
      <c r="G196" t="n">
        <v>6.1</v>
      </c>
      <c r="H196" t="n">
        <v>0</v>
      </c>
      <c r="I196" t="n">
        <v>0</v>
      </c>
      <c r="J196" t="n">
        <v>0</v>
      </c>
      <c r="K196" t="n">
        <v>0</v>
      </c>
      <c r="L196" t="n">
        <v>0</v>
      </c>
      <c r="M196" t="n">
        <v>0</v>
      </c>
      <c r="N196" t="n">
        <v>0</v>
      </c>
      <c r="O196" t="n">
        <v>0</v>
      </c>
      <c r="P196" t="n">
        <v>0</v>
      </c>
      <c r="Q196" t="n">
        <v>0</v>
      </c>
      <c r="R196" s="2" t="inlineStr"/>
    </row>
    <row r="197" ht="15" customHeight="1">
      <c r="A197" t="inlineStr">
        <is>
          <t>A 46284-2020</t>
        </is>
      </c>
      <c r="B197" s="1" t="n">
        <v>44092</v>
      </c>
      <c r="C197" s="1" t="n">
        <v>45204</v>
      </c>
      <c r="D197" t="inlineStr">
        <is>
          <t>DALARNAS LÄN</t>
        </is>
      </c>
      <c r="E197" t="inlineStr">
        <is>
          <t>LUDVIKA</t>
        </is>
      </c>
      <c r="F197" t="inlineStr">
        <is>
          <t>Sveaskog</t>
        </is>
      </c>
      <c r="G197" t="n">
        <v>4.4</v>
      </c>
      <c r="H197" t="n">
        <v>0</v>
      </c>
      <c r="I197" t="n">
        <v>0</v>
      </c>
      <c r="J197" t="n">
        <v>0</v>
      </c>
      <c r="K197" t="n">
        <v>0</v>
      </c>
      <c r="L197" t="n">
        <v>0</v>
      </c>
      <c r="M197" t="n">
        <v>0</v>
      </c>
      <c r="N197" t="n">
        <v>0</v>
      </c>
      <c r="O197" t="n">
        <v>0</v>
      </c>
      <c r="P197" t="n">
        <v>0</v>
      </c>
      <c r="Q197" t="n">
        <v>0</v>
      </c>
      <c r="R197" s="2" t="inlineStr"/>
    </row>
    <row r="198" ht="15" customHeight="1">
      <c r="A198" t="inlineStr">
        <is>
          <t>A 46252-2020</t>
        </is>
      </c>
      <c r="B198" s="1" t="n">
        <v>44092</v>
      </c>
      <c r="C198" s="1" t="n">
        <v>45204</v>
      </c>
      <c r="D198" t="inlineStr">
        <is>
          <t>DALARNAS LÄN</t>
        </is>
      </c>
      <c r="E198" t="inlineStr">
        <is>
          <t>LUDVIKA</t>
        </is>
      </c>
      <c r="F198" t="inlineStr">
        <is>
          <t>Sveaskog</t>
        </is>
      </c>
      <c r="G198" t="n">
        <v>4</v>
      </c>
      <c r="H198" t="n">
        <v>0</v>
      </c>
      <c r="I198" t="n">
        <v>0</v>
      </c>
      <c r="J198" t="n">
        <v>0</v>
      </c>
      <c r="K198" t="n">
        <v>0</v>
      </c>
      <c r="L198" t="n">
        <v>0</v>
      </c>
      <c r="M198" t="n">
        <v>0</v>
      </c>
      <c r="N198" t="n">
        <v>0</v>
      </c>
      <c r="O198" t="n">
        <v>0</v>
      </c>
      <c r="P198" t="n">
        <v>0</v>
      </c>
      <c r="Q198" t="n">
        <v>0</v>
      </c>
      <c r="R198" s="2" t="inlineStr"/>
    </row>
    <row r="199" ht="15" customHeight="1">
      <c r="A199" t="inlineStr">
        <is>
          <t>A 46329-2020</t>
        </is>
      </c>
      <c r="B199" s="1" t="n">
        <v>44092</v>
      </c>
      <c r="C199" s="1" t="n">
        <v>45204</v>
      </c>
      <c r="D199" t="inlineStr">
        <is>
          <t>DALARNAS LÄN</t>
        </is>
      </c>
      <c r="E199" t="inlineStr">
        <is>
          <t>LUDVIKA</t>
        </is>
      </c>
      <c r="F199" t="inlineStr">
        <is>
          <t>Sveaskog</t>
        </is>
      </c>
      <c r="G199" t="n">
        <v>4.6</v>
      </c>
      <c r="H199" t="n">
        <v>0</v>
      </c>
      <c r="I199" t="n">
        <v>0</v>
      </c>
      <c r="J199" t="n">
        <v>0</v>
      </c>
      <c r="K199" t="n">
        <v>0</v>
      </c>
      <c r="L199" t="n">
        <v>0</v>
      </c>
      <c r="M199" t="n">
        <v>0</v>
      </c>
      <c r="N199" t="n">
        <v>0</v>
      </c>
      <c r="O199" t="n">
        <v>0</v>
      </c>
      <c r="P199" t="n">
        <v>0</v>
      </c>
      <c r="Q199" t="n">
        <v>0</v>
      </c>
      <c r="R199" s="2" t="inlineStr"/>
    </row>
    <row r="200" ht="15" customHeight="1">
      <c r="A200" t="inlineStr">
        <is>
          <t>A 47194-2020</t>
        </is>
      </c>
      <c r="B200" s="1" t="n">
        <v>44097</v>
      </c>
      <c r="C200" s="1" t="n">
        <v>45204</v>
      </c>
      <c r="D200" t="inlineStr">
        <is>
          <t>DALARNAS LÄN</t>
        </is>
      </c>
      <c r="E200" t="inlineStr">
        <is>
          <t>LUDVIKA</t>
        </is>
      </c>
      <c r="F200" t="inlineStr">
        <is>
          <t>Bergvik skog väst AB</t>
        </is>
      </c>
      <c r="G200" t="n">
        <v>0.9</v>
      </c>
      <c r="H200" t="n">
        <v>0</v>
      </c>
      <c r="I200" t="n">
        <v>0</v>
      </c>
      <c r="J200" t="n">
        <v>0</v>
      </c>
      <c r="K200" t="n">
        <v>0</v>
      </c>
      <c r="L200" t="n">
        <v>0</v>
      </c>
      <c r="M200" t="n">
        <v>0</v>
      </c>
      <c r="N200" t="n">
        <v>0</v>
      </c>
      <c r="O200" t="n">
        <v>0</v>
      </c>
      <c r="P200" t="n">
        <v>0</v>
      </c>
      <c r="Q200" t="n">
        <v>0</v>
      </c>
      <c r="R200" s="2" t="inlineStr"/>
    </row>
    <row r="201" ht="15" customHeight="1">
      <c r="A201" t="inlineStr">
        <is>
          <t>A 47471-2020</t>
        </is>
      </c>
      <c r="B201" s="1" t="n">
        <v>44097</v>
      </c>
      <c r="C201" s="1" t="n">
        <v>45204</v>
      </c>
      <c r="D201" t="inlineStr">
        <is>
          <t>DALARNAS LÄN</t>
        </is>
      </c>
      <c r="E201" t="inlineStr">
        <is>
          <t>LUDVIKA</t>
        </is>
      </c>
      <c r="G201" t="n">
        <v>0.7</v>
      </c>
      <c r="H201" t="n">
        <v>0</v>
      </c>
      <c r="I201" t="n">
        <v>0</v>
      </c>
      <c r="J201" t="n">
        <v>0</v>
      </c>
      <c r="K201" t="n">
        <v>0</v>
      </c>
      <c r="L201" t="n">
        <v>0</v>
      </c>
      <c r="M201" t="n">
        <v>0</v>
      </c>
      <c r="N201" t="n">
        <v>0</v>
      </c>
      <c r="O201" t="n">
        <v>0</v>
      </c>
      <c r="P201" t="n">
        <v>0</v>
      </c>
      <c r="Q201" t="n">
        <v>0</v>
      </c>
      <c r="R201" s="2" t="inlineStr"/>
    </row>
    <row r="202" ht="15" customHeight="1">
      <c r="A202" t="inlineStr">
        <is>
          <t>A 48482-2020</t>
        </is>
      </c>
      <c r="B202" s="1" t="n">
        <v>44103</v>
      </c>
      <c r="C202" s="1" t="n">
        <v>45204</v>
      </c>
      <c r="D202" t="inlineStr">
        <is>
          <t>DALARNAS LÄN</t>
        </is>
      </c>
      <c r="E202" t="inlineStr">
        <is>
          <t>LUDVIKA</t>
        </is>
      </c>
      <c r="G202" t="n">
        <v>0.5</v>
      </c>
      <c r="H202" t="n">
        <v>0</v>
      </c>
      <c r="I202" t="n">
        <v>0</v>
      </c>
      <c r="J202" t="n">
        <v>0</v>
      </c>
      <c r="K202" t="n">
        <v>0</v>
      </c>
      <c r="L202" t="n">
        <v>0</v>
      </c>
      <c r="M202" t="n">
        <v>0</v>
      </c>
      <c r="N202" t="n">
        <v>0</v>
      </c>
      <c r="O202" t="n">
        <v>0</v>
      </c>
      <c r="P202" t="n">
        <v>0</v>
      </c>
      <c r="Q202" t="n">
        <v>0</v>
      </c>
      <c r="R202" s="2" t="inlineStr"/>
    </row>
    <row r="203" ht="15" customHeight="1">
      <c r="A203" t="inlineStr">
        <is>
          <t>A 48557-2020</t>
        </is>
      </c>
      <c r="B203" s="1" t="n">
        <v>44103</v>
      </c>
      <c r="C203" s="1" t="n">
        <v>45204</v>
      </c>
      <c r="D203" t="inlineStr">
        <is>
          <t>DALARNAS LÄN</t>
        </is>
      </c>
      <c r="E203" t="inlineStr">
        <is>
          <t>LUDVIKA</t>
        </is>
      </c>
      <c r="G203" t="n">
        <v>1</v>
      </c>
      <c r="H203" t="n">
        <v>0</v>
      </c>
      <c r="I203" t="n">
        <v>0</v>
      </c>
      <c r="J203" t="n">
        <v>0</v>
      </c>
      <c r="K203" t="n">
        <v>0</v>
      </c>
      <c r="L203" t="n">
        <v>0</v>
      </c>
      <c r="M203" t="n">
        <v>0</v>
      </c>
      <c r="N203" t="n">
        <v>0</v>
      </c>
      <c r="O203" t="n">
        <v>0</v>
      </c>
      <c r="P203" t="n">
        <v>0</v>
      </c>
      <c r="Q203" t="n">
        <v>0</v>
      </c>
      <c r="R203" s="2" t="inlineStr"/>
    </row>
    <row r="204" ht="15" customHeight="1">
      <c r="A204" t="inlineStr">
        <is>
          <t>A 50146-2020</t>
        </is>
      </c>
      <c r="B204" s="1" t="n">
        <v>44104</v>
      </c>
      <c r="C204" s="1" t="n">
        <v>45204</v>
      </c>
      <c r="D204" t="inlineStr">
        <is>
          <t>DALARNAS LÄN</t>
        </is>
      </c>
      <c r="E204" t="inlineStr">
        <is>
          <t>LUDVIKA</t>
        </is>
      </c>
      <c r="G204" t="n">
        <v>4.7</v>
      </c>
      <c r="H204" t="n">
        <v>0</v>
      </c>
      <c r="I204" t="n">
        <v>0</v>
      </c>
      <c r="J204" t="n">
        <v>0</v>
      </c>
      <c r="K204" t="n">
        <v>0</v>
      </c>
      <c r="L204" t="n">
        <v>0</v>
      </c>
      <c r="M204" t="n">
        <v>0</v>
      </c>
      <c r="N204" t="n">
        <v>0</v>
      </c>
      <c r="O204" t="n">
        <v>0</v>
      </c>
      <c r="P204" t="n">
        <v>0</v>
      </c>
      <c r="Q204" t="n">
        <v>0</v>
      </c>
      <c r="R204" s="2" t="inlineStr"/>
    </row>
    <row r="205" ht="15" customHeight="1">
      <c r="A205" t="inlineStr">
        <is>
          <t>A 51439-2020</t>
        </is>
      </c>
      <c r="B205" s="1" t="n">
        <v>44113</v>
      </c>
      <c r="C205" s="1" t="n">
        <v>45204</v>
      </c>
      <c r="D205" t="inlineStr">
        <is>
          <t>DALARNAS LÄN</t>
        </is>
      </c>
      <c r="E205" t="inlineStr">
        <is>
          <t>LUDVIKA</t>
        </is>
      </c>
      <c r="F205" t="inlineStr">
        <is>
          <t>Sveaskog</t>
        </is>
      </c>
      <c r="G205" t="n">
        <v>10</v>
      </c>
      <c r="H205" t="n">
        <v>0</v>
      </c>
      <c r="I205" t="n">
        <v>0</v>
      </c>
      <c r="J205" t="n">
        <v>0</v>
      </c>
      <c r="K205" t="n">
        <v>0</v>
      </c>
      <c r="L205" t="n">
        <v>0</v>
      </c>
      <c r="M205" t="n">
        <v>0</v>
      </c>
      <c r="N205" t="n">
        <v>0</v>
      </c>
      <c r="O205" t="n">
        <v>0</v>
      </c>
      <c r="P205" t="n">
        <v>0</v>
      </c>
      <c r="Q205" t="n">
        <v>0</v>
      </c>
      <c r="R205" s="2" t="inlineStr"/>
    </row>
    <row r="206" ht="15" customHeight="1">
      <c r="A206" t="inlineStr">
        <is>
          <t>A 51777-2020</t>
        </is>
      </c>
      <c r="B206" s="1" t="n">
        <v>44116</v>
      </c>
      <c r="C206" s="1" t="n">
        <v>45204</v>
      </c>
      <c r="D206" t="inlineStr">
        <is>
          <t>DALARNAS LÄN</t>
        </is>
      </c>
      <c r="E206" t="inlineStr">
        <is>
          <t>LUDVIKA</t>
        </is>
      </c>
      <c r="G206" t="n">
        <v>11.2</v>
      </c>
      <c r="H206" t="n">
        <v>0</v>
      </c>
      <c r="I206" t="n">
        <v>0</v>
      </c>
      <c r="J206" t="n">
        <v>0</v>
      </c>
      <c r="K206" t="n">
        <v>0</v>
      </c>
      <c r="L206" t="n">
        <v>0</v>
      </c>
      <c r="M206" t="n">
        <v>0</v>
      </c>
      <c r="N206" t="n">
        <v>0</v>
      </c>
      <c r="O206" t="n">
        <v>0</v>
      </c>
      <c r="P206" t="n">
        <v>0</v>
      </c>
      <c r="Q206" t="n">
        <v>0</v>
      </c>
      <c r="R206" s="2" t="inlineStr"/>
    </row>
    <row r="207" ht="15" customHeight="1">
      <c r="A207" t="inlineStr">
        <is>
          <t>A 51895-2020</t>
        </is>
      </c>
      <c r="B207" s="1" t="n">
        <v>44116</v>
      </c>
      <c r="C207" s="1" t="n">
        <v>45204</v>
      </c>
      <c r="D207" t="inlineStr">
        <is>
          <t>DALARNAS LÄN</t>
        </is>
      </c>
      <c r="E207" t="inlineStr">
        <is>
          <t>LUDVIKA</t>
        </is>
      </c>
      <c r="F207" t="inlineStr">
        <is>
          <t>Bergvik skog väst AB</t>
        </is>
      </c>
      <c r="G207" t="n">
        <v>2.5</v>
      </c>
      <c r="H207" t="n">
        <v>0</v>
      </c>
      <c r="I207" t="n">
        <v>0</v>
      </c>
      <c r="J207" t="n">
        <v>0</v>
      </c>
      <c r="K207" t="n">
        <v>0</v>
      </c>
      <c r="L207" t="n">
        <v>0</v>
      </c>
      <c r="M207" t="n">
        <v>0</v>
      </c>
      <c r="N207" t="n">
        <v>0</v>
      </c>
      <c r="O207" t="n">
        <v>0</v>
      </c>
      <c r="P207" t="n">
        <v>0</v>
      </c>
      <c r="Q207" t="n">
        <v>0</v>
      </c>
      <c r="R207" s="2" t="inlineStr"/>
    </row>
    <row r="208" ht="15" customHeight="1">
      <c r="A208" t="inlineStr">
        <is>
          <t>A 52425-2020</t>
        </is>
      </c>
      <c r="B208" s="1" t="n">
        <v>44118</v>
      </c>
      <c r="C208" s="1" t="n">
        <v>45204</v>
      </c>
      <c r="D208" t="inlineStr">
        <is>
          <t>DALARNAS LÄN</t>
        </is>
      </c>
      <c r="E208" t="inlineStr">
        <is>
          <t>LUDVIKA</t>
        </is>
      </c>
      <c r="F208" t="inlineStr">
        <is>
          <t>Bergvik skog väst AB</t>
        </is>
      </c>
      <c r="G208" t="n">
        <v>1.9</v>
      </c>
      <c r="H208" t="n">
        <v>0</v>
      </c>
      <c r="I208" t="n">
        <v>0</v>
      </c>
      <c r="J208" t="n">
        <v>0</v>
      </c>
      <c r="K208" t="n">
        <v>0</v>
      </c>
      <c r="L208" t="n">
        <v>0</v>
      </c>
      <c r="M208" t="n">
        <v>0</v>
      </c>
      <c r="N208" t="n">
        <v>0</v>
      </c>
      <c r="O208" t="n">
        <v>0</v>
      </c>
      <c r="P208" t="n">
        <v>0</v>
      </c>
      <c r="Q208" t="n">
        <v>0</v>
      </c>
      <c r="R208" s="2" t="inlineStr"/>
    </row>
    <row r="209" ht="15" customHeight="1">
      <c r="A209" t="inlineStr">
        <is>
          <t>A 52748-2020</t>
        </is>
      </c>
      <c r="B209" s="1" t="n">
        <v>44119</v>
      </c>
      <c r="C209" s="1" t="n">
        <v>45204</v>
      </c>
      <c r="D209" t="inlineStr">
        <is>
          <t>DALARNAS LÄN</t>
        </is>
      </c>
      <c r="E209" t="inlineStr">
        <is>
          <t>LUDVIKA</t>
        </is>
      </c>
      <c r="G209" t="n">
        <v>1</v>
      </c>
      <c r="H209" t="n">
        <v>0</v>
      </c>
      <c r="I209" t="n">
        <v>0</v>
      </c>
      <c r="J209" t="n">
        <v>0</v>
      </c>
      <c r="K209" t="n">
        <v>0</v>
      </c>
      <c r="L209" t="n">
        <v>0</v>
      </c>
      <c r="M209" t="n">
        <v>0</v>
      </c>
      <c r="N209" t="n">
        <v>0</v>
      </c>
      <c r="O209" t="n">
        <v>0</v>
      </c>
      <c r="P209" t="n">
        <v>0</v>
      </c>
      <c r="Q209" t="n">
        <v>0</v>
      </c>
      <c r="R209" s="2" t="inlineStr"/>
    </row>
    <row r="210" ht="15" customHeight="1">
      <c r="A210" t="inlineStr">
        <is>
          <t>A 52853-2020</t>
        </is>
      </c>
      <c r="B210" s="1" t="n">
        <v>44119</v>
      </c>
      <c r="C210" s="1" t="n">
        <v>45204</v>
      </c>
      <c r="D210" t="inlineStr">
        <is>
          <t>DALARNAS LÄN</t>
        </is>
      </c>
      <c r="E210" t="inlineStr">
        <is>
          <t>LUDVIKA</t>
        </is>
      </c>
      <c r="G210" t="n">
        <v>28</v>
      </c>
      <c r="H210" t="n">
        <v>0</v>
      </c>
      <c r="I210" t="n">
        <v>0</v>
      </c>
      <c r="J210" t="n">
        <v>0</v>
      </c>
      <c r="K210" t="n">
        <v>0</v>
      </c>
      <c r="L210" t="n">
        <v>0</v>
      </c>
      <c r="M210" t="n">
        <v>0</v>
      </c>
      <c r="N210" t="n">
        <v>0</v>
      </c>
      <c r="O210" t="n">
        <v>0</v>
      </c>
      <c r="P210" t="n">
        <v>0</v>
      </c>
      <c r="Q210" t="n">
        <v>0</v>
      </c>
      <c r="R210" s="2" t="inlineStr"/>
    </row>
    <row r="211" ht="15" customHeight="1">
      <c r="A211" t="inlineStr">
        <is>
          <t>A 52929-2020</t>
        </is>
      </c>
      <c r="B211" s="1" t="n">
        <v>44120</v>
      </c>
      <c r="C211" s="1" t="n">
        <v>45204</v>
      </c>
      <c r="D211" t="inlineStr">
        <is>
          <t>DALARNAS LÄN</t>
        </is>
      </c>
      <c r="E211" t="inlineStr">
        <is>
          <t>LUDVIKA</t>
        </is>
      </c>
      <c r="F211" t="inlineStr">
        <is>
          <t>Bergvik skog väst AB</t>
        </is>
      </c>
      <c r="G211" t="n">
        <v>0.9</v>
      </c>
      <c r="H211" t="n">
        <v>0</v>
      </c>
      <c r="I211" t="n">
        <v>0</v>
      </c>
      <c r="J211" t="n">
        <v>0</v>
      </c>
      <c r="K211" t="n">
        <v>0</v>
      </c>
      <c r="L211" t="n">
        <v>0</v>
      </c>
      <c r="M211" t="n">
        <v>0</v>
      </c>
      <c r="N211" t="n">
        <v>0</v>
      </c>
      <c r="O211" t="n">
        <v>0</v>
      </c>
      <c r="P211" t="n">
        <v>0</v>
      </c>
      <c r="Q211" t="n">
        <v>0</v>
      </c>
      <c r="R211" s="2" t="inlineStr"/>
    </row>
    <row r="212" ht="15" customHeight="1">
      <c r="A212" t="inlineStr">
        <is>
          <t>A 53960-2020</t>
        </is>
      </c>
      <c r="B212" s="1" t="n">
        <v>44123</v>
      </c>
      <c r="C212" s="1" t="n">
        <v>45204</v>
      </c>
      <c r="D212" t="inlineStr">
        <is>
          <t>DALARNAS LÄN</t>
        </is>
      </c>
      <c r="E212" t="inlineStr">
        <is>
          <t>LUDVIKA</t>
        </is>
      </c>
      <c r="G212" t="n">
        <v>3.5</v>
      </c>
      <c r="H212" t="n">
        <v>0</v>
      </c>
      <c r="I212" t="n">
        <v>0</v>
      </c>
      <c r="J212" t="n">
        <v>0</v>
      </c>
      <c r="K212" t="n">
        <v>0</v>
      </c>
      <c r="L212" t="n">
        <v>0</v>
      </c>
      <c r="M212" t="n">
        <v>0</v>
      </c>
      <c r="N212" t="n">
        <v>0</v>
      </c>
      <c r="O212" t="n">
        <v>0</v>
      </c>
      <c r="P212" t="n">
        <v>0</v>
      </c>
      <c r="Q212" t="n">
        <v>0</v>
      </c>
      <c r="R212" s="2" t="inlineStr"/>
    </row>
    <row r="213" ht="15" customHeight="1">
      <c r="A213" t="inlineStr">
        <is>
          <t>A 53756-2020</t>
        </is>
      </c>
      <c r="B213" s="1" t="n">
        <v>44124</v>
      </c>
      <c r="C213" s="1" t="n">
        <v>45204</v>
      </c>
      <c r="D213" t="inlineStr">
        <is>
          <t>DALARNAS LÄN</t>
        </is>
      </c>
      <c r="E213" t="inlineStr">
        <is>
          <t>LUDVIKA</t>
        </is>
      </c>
      <c r="F213" t="inlineStr">
        <is>
          <t>Bergvik skog väst AB</t>
        </is>
      </c>
      <c r="G213" t="n">
        <v>0.6</v>
      </c>
      <c r="H213" t="n">
        <v>0</v>
      </c>
      <c r="I213" t="n">
        <v>0</v>
      </c>
      <c r="J213" t="n">
        <v>0</v>
      </c>
      <c r="K213" t="n">
        <v>0</v>
      </c>
      <c r="L213" t="n">
        <v>0</v>
      </c>
      <c r="M213" t="n">
        <v>0</v>
      </c>
      <c r="N213" t="n">
        <v>0</v>
      </c>
      <c r="O213" t="n">
        <v>0</v>
      </c>
      <c r="P213" t="n">
        <v>0</v>
      </c>
      <c r="Q213" t="n">
        <v>0</v>
      </c>
      <c r="R213" s="2" t="inlineStr"/>
    </row>
    <row r="214" ht="15" customHeight="1">
      <c r="A214" t="inlineStr">
        <is>
          <t>A 54641-2020</t>
        </is>
      </c>
      <c r="B214" s="1" t="n">
        <v>44127</v>
      </c>
      <c r="C214" s="1" t="n">
        <v>45204</v>
      </c>
      <c r="D214" t="inlineStr">
        <is>
          <t>DALARNAS LÄN</t>
        </is>
      </c>
      <c r="E214" t="inlineStr">
        <is>
          <t>LUDVIKA</t>
        </is>
      </c>
      <c r="F214" t="inlineStr">
        <is>
          <t>Övriga Aktiebolag</t>
        </is>
      </c>
      <c r="G214" t="n">
        <v>38.7</v>
      </c>
      <c r="H214" t="n">
        <v>0</v>
      </c>
      <c r="I214" t="n">
        <v>0</v>
      </c>
      <c r="J214" t="n">
        <v>0</v>
      </c>
      <c r="K214" t="n">
        <v>0</v>
      </c>
      <c r="L214" t="n">
        <v>0</v>
      </c>
      <c r="M214" t="n">
        <v>0</v>
      </c>
      <c r="N214" t="n">
        <v>0</v>
      </c>
      <c r="O214" t="n">
        <v>0</v>
      </c>
      <c r="P214" t="n">
        <v>0</v>
      </c>
      <c r="Q214" t="n">
        <v>0</v>
      </c>
      <c r="R214" s="2" t="inlineStr"/>
    </row>
    <row r="215" ht="15" customHeight="1">
      <c r="A215" t="inlineStr">
        <is>
          <t>A 54639-2020</t>
        </is>
      </c>
      <c r="B215" s="1" t="n">
        <v>44127</v>
      </c>
      <c r="C215" s="1" t="n">
        <v>45204</v>
      </c>
      <c r="D215" t="inlineStr">
        <is>
          <t>DALARNAS LÄN</t>
        </is>
      </c>
      <c r="E215" t="inlineStr">
        <is>
          <t>LUDVIKA</t>
        </is>
      </c>
      <c r="F215" t="inlineStr">
        <is>
          <t>Övriga Aktiebolag</t>
        </is>
      </c>
      <c r="G215" t="n">
        <v>25.9</v>
      </c>
      <c r="H215" t="n">
        <v>0</v>
      </c>
      <c r="I215" t="n">
        <v>0</v>
      </c>
      <c r="J215" t="n">
        <v>0</v>
      </c>
      <c r="K215" t="n">
        <v>0</v>
      </c>
      <c r="L215" t="n">
        <v>0</v>
      </c>
      <c r="M215" t="n">
        <v>0</v>
      </c>
      <c r="N215" t="n">
        <v>0</v>
      </c>
      <c r="O215" t="n">
        <v>0</v>
      </c>
      <c r="P215" t="n">
        <v>0</v>
      </c>
      <c r="Q215" t="n">
        <v>0</v>
      </c>
      <c r="R215" s="2" t="inlineStr"/>
    </row>
    <row r="216" ht="15" customHeight="1">
      <c r="A216" t="inlineStr">
        <is>
          <t>A 55646-2020</t>
        </is>
      </c>
      <c r="B216" s="1" t="n">
        <v>44131</v>
      </c>
      <c r="C216" s="1" t="n">
        <v>45204</v>
      </c>
      <c r="D216" t="inlineStr">
        <is>
          <t>DALARNAS LÄN</t>
        </is>
      </c>
      <c r="E216" t="inlineStr">
        <is>
          <t>LUDVIKA</t>
        </is>
      </c>
      <c r="G216" t="n">
        <v>0.5</v>
      </c>
      <c r="H216" t="n">
        <v>0</v>
      </c>
      <c r="I216" t="n">
        <v>0</v>
      </c>
      <c r="J216" t="n">
        <v>0</v>
      </c>
      <c r="K216" t="n">
        <v>0</v>
      </c>
      <c r="L216" t="n">
        <v>0</v>
      </c>
      <c r="M216" t="n">
        <v>0</v>
      </c>
      <c r="N216" t="n">
        <v>0</v>
      </c>
      <c r="O216" t="n">
        <v>0</v>
      </c>
      <c r="P216" t="n">
        <v>0</v>
      </c>
      <c r="Q216" t="n">
        <v>0</v>
      </c>
      <c r="R216" s="2" t="inlineStr"/>
    </row>
    <row r="217" ht="15" customHeight="1">
      <c r="A217" t="inlineStr">
        <is>
          <t>A 61004-2020</t>
        </is>
      </c>
      <c r="B217" s="1" t="n">
        <v>44154</v>
      </c>
      <c r="C217" s="1" t="n">
        <v>45204</v>
      </c>
      <c r="D217" t="inlineStr">
        <is>
          <t>DALARNAS LÄN</t>
        </is>
      </c>
      <c r="E217" t="inlineStr">
        <is>
          <t>LUDVIKA</t>
        </is>
      </c>
      <c r="F217" t="inlineStr">
        <is>
          <t>Bergvik skog väst AB</t>
        </is>
      </c>
      <c r="G217" t="n">
        <v>2.8</v>
      </c>
      <c r="H217" t="n">
        <v>0</v>
      </c>
      <c r="I217" t="n">
        <v>0</v>
      </c>
      <c r="J217" t="n">
        <v>0</v>
      </c>
      <c r="K217" t="n">
        <v>0</v>
      </c>
      <c r="L217" t="n">
        <v>0</v>
      </c>
      <c r="M217" t="n">
        <v>0</v>
      </c>
      <c r="N217" t="n">
        <v>0</v>
      </c>
      <c r="O217" t="n">
        <v>0</v>
      </c>
      <c r="P217" t="n">
        <v>0</v>
      </c>
      <c r="Q217" t="n">
        <v>0</v>
      </c>
      <c r="R217" s="2" t="inlineStr"/>
    </row>
    <row r="218" ht="15" customHeight="1">
      <c r="A218" t="inlineStr">
        <is>
          <t>A 61491-2020</t>
        </is>
      </c>
      <c r="B218" s="1" t="n">
        <v>44154</v>
      </c>
      <c r="C218" s="1" t="n">
        <v>45204</v>
      </c>
      <c r="D218" t="inlineStr">
        <is>
          <t>DALARNAS LÄN</t>
        </is>
      </c>
      <c r="E218" t="inlineStr">
        <is>
          <t>LUDVIKA</t>
        </is>
      </c>
      <c r="G218" t="n">
        <v>1.5</v>
      </c>
      <c r="H218" t="n">
        <v>0</v>
      </c>
      <c r="I218" t="n">
        <v>0</v>
      </c>
      <c r="J218" t="n">
        <v>0</v>
      </c>
      <c r="K218" t="n">
        <v>0</v>
      </c>
      <c r="L218" t="n">
        <v>0</v>
      </c>
      <c r="M218" t="n">
        <v>0</v>
      </c>
      <c r="N218" t="n">
        <v>0</v>
      </c>
      <c r="O218" t="n">
        <v>0</v>
      </c>
      <c r="P218" t="n">
        <v>0</v>
      </c>
      <c r="Q218" t="n">
        <v>0</v>
      </c>
      <c r="R218" s="2" t="inlineStr"/>
    </row>
    <row r="219" ht="15" customHeight="1">
      <c r="A219" t="inlineStr">
        <is>
          <t>A 60913-2020</t>
        </is>
      </c>
      <c r="B219" s="1" t="n">
        <v>44154</v>
      </c>
      <c r="C219" s="1" t="n">
        <v>45204</v>
      </c>
      <c r="D219" t="inlineStr">
        <is>
          <t>DALARNAS LÄN</t>
        </is>
      </c>
      <c r="E219" t="inlineStr">
        <is>
          <t>LUDVIKA</t>
        </is>
      </c>
      <c r="G219" t="n">
        <v>2.2</v>
      </c>
      <c r="H219" t="n">
        <v>0</v>
      </c>
      <c r="I219" t="n">
        <v>0</v>
      </c>
      <c r="J219" t="n">
        <v>0</v>
      </c>
      <c r="K219" t="n">
        <v>0</v>
      </c>
      <c r="L219" t="n">
        <v>0</v>
      </c>
      <c r="M219" t="n">
        <v>0</v>
      </c>
      <c r="N219" t="n">
        <v>0</v>
      </c>
      <c r="O219" t="n">
        <v>0</v>
      </c>
      <c r="P219" t="n">
        <v>0</v>
      </c>
      <c r="Q219" t="n">
        <v>0</v>
      </c>
      <c r="R219" s="2" t="inlineStr"/>
    </row>
    <row r="220" ht="15" customHeight="1">
      <c r="A220" t="inlineStr">
        <is>
          <t>A 60822-2020</t>
        </is>
      </c>
      <c r="B220" s="1" t="n">
        <v>44154</v>
      </c>
      <c r="C220" s="1" t="n">
        <v>45204</v>
      </c>
      <c r="D220" t="inlineStr">
        <is>
          <t>DALARNAS LÄN</t>
        </is>
      </c>
      <c r="E220" t="inlineStr">
        <is>
          <t>LUDVIKA</t>
        </is>
      </c>
      <c r="F220" t="inlineStr">
        <is>
          <t>Bergvik skog väst AB</t>
        </is>
      </c>
      <c r="G220" t="n">
        <v>1.2</v>
      </c>
      <c r="H220" t="n">
        <v>0</v>
      </c>
      <c r="I220" t="n">
        <v>0</v>
      </c>
      <c r="J220" t="n">
        <v>0</v>
      </c>
      <c r="K220" t="n">
        <v>0</v>
      </c>
      <c r="L220" t="n">
        <v>0</v>
      </c>
      <c r="M220" t="n">
        <v>0</v>
      </c>
      <c r="N220" t="n">
        <v>0</v>
      </c>
      <c r="O220" t="n">
        <v>0</v>
      </c>
      <c r="P220" t="n">
        <v>0</v>
      </c>
      <c r="Q220" t="n">
        <v>0</v>
      </c>
      <c r="R220" s="2" t="inlineStr"/>
    </row>
    <row r="221" ht="15" customHeight="1">
      <c r="A221" t="inlineStr">
        <is>
          <t>A 61501-2020</t>
        </is>
      </c>
      <c r="B221" s="1" t="n">
        <v>44154</v>
      </c>
      <c r="C221" s="1" t="n">
        <v>45204</v>
      </c>
      <c r="D221" t="inlineStr">
        <is>
          <t>DALARNAS LÄN</t>
        </is>
      </c>
      <c r="E221" t="inlineStr">
        <is>
          <t>LUDVIKA</t>
        </is>
      </c>
      <c r="G221" t="n">
        <v>10</v>
      </c>
      <c r="H221" t="n">
        <v>0</v>
      </c>
      <c r="I221" t="n">
        <v>0</v>
      </c>
      <c r="J221" t="n">
        <v>0</v>
      </c>
      <c r="K221" t="n">
        <v>0</v>
      </c>
      <c r="L221" t="n">
        <v>0</v>
      </c>
      <c r="M221" t="n">
        <v>0</v>
      </c>
      <c r="N221" t="n">
        <v>0</v>
      </c>
      <c r="O221" t="n">
        <v>0</v>
      </c>
      <c r="P221" t="n">
        <v>0</v>
      </c>
      <c r="Q221" t="n">
        <v>0</v>
      </c>
      <c r="R221" s="2" t="inlineStr"/>
    </row>
    <row r="222" ht="15" customHeight="1">
      <c r="A222" t="inlineStr">
        <is>
          <t>A 61838-2020</t>
        </is>
      </c>
      <c r="B222" s="1" t="n">
        <v>44159</v>
      </c>
      <c r="C222" s="1" t="n">
        <v>45204</v>
      </c>
      <c r="D222" t="inlineStr">
        <is>
          <t>DALARNAS LÄN</t>
        </is>
      </c>
      <c r="E222" t="inlineStr">
        <is>
          <t>LUDVIKA</t>
        </is>
      </c>
      <c r="F222" t="inlineStr">
        <is>
          <t>Bergvik skog väst AB</t>
        </is>
      </c>
      <c r="G222" t="n">
        <v>2.7</v>
      </c>
      <c r="H222" t="n">
        <v>0</v>
      </c>
      <c r="I222" t="n">
        <v>0</v>
      </c>
      <c r="J222" t="n">
        <v>0</v>
      </c>
      <c r="K222" t="n">
        <v>0</v>
      </c>
      <c r="L222" t="n">
        <v>0</v>
      </c>
      <c r="M222" t="n">
        <v>0</v>
      </c>
      <c r="N222" t="n">
        <v>0</v>
      </c>
      <c r="O222" t="n">
        <v>0</v>
      </c>
      <c r="P222" t="n">
        <v>0</v>
      </c>
      <c r="Q222" t="n">
        <v>0</v>
      </c>
      <c r="R222" s="2" t="inlineStr"/>
    </row>
    <row r="223" ht="15" customHeight="1">
      <c r="A223" t="inlineStr">
        <is>
          <t>A 63799-2020</t>
        </is>
      </c>
      <c r="B223" s="1" t="n">
        <v>44165</v>
      </c>
      <c r="C223" s="1" t="n">
        <v>45204</v>
      </c>
      <c r="D223" t="inlineStr">
        <is>
          <t>DALARNAS LÄN</t>
        </is>
      </c>
      <c r="E223" t="inlineStr">
        <is>
          <t>LUDVIKA</t>
        </is>
      </c>
      <c r="G223" t="n">
        <v>0.9</v>
      </c>
      <c r="H223" t="n">
        <v>0</v>
      </c>
      <c r="I223" t="n">
        <v>0</v>
      </c>
      <c r="J223" t="n">
        <v>0</v>
      </c>
      <c r="K223" t="n">
        <v>0</v>
      </c>
      <c r="L223" t="n">
        <v>0</v>
      </c>
      <c r="M223" t="n">
        <v>0</v>
      </c>
      <c r="N223" t="n">
        <v>0</v>
      </c>
      <c r="O223" t="n">
        <v>0</v>
      </c>
      <c r="P223" t="n">
        <v>0</v>
      </c>
      <c r="Q223" t="n">
        <v>0</v>
      </c>
      <c r="R223" s="2" t="inlineStr"/>
    </row>
    <row r="224" ht="15" customHeight="1">
      <c r="A224" t="inlineStr">
        <is>
          <t>A 63767-2020</t>
        </is>
      </c>
      <c r="B224" s="1" t="n">
        <v>44166</v>
      </c>
      <c r="C224" s="1" t="n">
        <v>45204</v>
      </c>
      <c r="D224" t="inlineStr">
        <is>
          <t>DALARNAS LÄN</t>
        </is>
      </c>
      <c r="E224" t="inlineStr">
        <is>
          <t>LUDVIKA</t>
        </is>
      </c>
      <c r="F224" t="inlineStr">
        <is>
          <t>Kommuner</t>
        </is>
      </c>
      <c r="G224" t="n">
        <v>1.9</v>
      </c>
      <c r="H224" t="n">
        <v>0</v>
      </c>
      <c r="I224" t="n">
        <v>0</v>
      </c>
      <c r="J224" t="n">
        <v>0</v>
      </c>
      <c r="K224" t="n">
        <v>0</v>
      </c>
      <c r="L224" t="n">
        <v>0</v>
      </c>
      <c r="M224" t="n">
        <v>0</v>
      </c>
      <c r="N224" t="n">
        <v>0</v>
      </c>
      <c r="O224" t="n">
        <v>0</v>
      </c>
      <c r="P224" t="n">
        <v>0</v>
      </c>
      <c r="Q224" t="n">
        <v>0</v>
      </c>
      <c r="R224" s="2" t="inlineStr"/>
    </row>
    <row r="225" ht="15" customHeight="1">
      <c r="A225" t="inlineStr">
        <is>
          <t>A 65150-2020</t>
        </is>
      </c>
      <c r="B225" s="1" t="n">
        <v>44168</v>
      </c>
      <c r="C225" s="1" t="n">
        <v>45204</v>
      </c>
      <c r="D225" t="inlineStr">
        <is>
          <t>DALARNAS LÄN</t>
        </is>
      </c>
      <c r="E225" t="inlineStr">
        <is>
          <t>LUDVIKA</t>
        </is>
      </c>
      <c r="G225" t="n">
        <v>0.9</v>
      </c>
      <c r="H225" t="n">
        <v>0</v>
      </c>
      <c r="I225" t="n">
        <v>0</v>
      </c>
      <c r="J225" t="n">
        <v>0</v>
      </c>
      <c r="K225" t="n">
        <v>0</v>
      </c>
      <c r="L225" t="n">
        <v>0</v>
      </c>
      <c r="M225" t="n">
        <v>0</v>
      </c>
      <c r="N225" t="n">
        <v>0</v>
      </c>
      <c r="O225" t="n">
        <v>0</v>
      </c>
      <c r="P225" t="n">
        <v>0</v>
      </c>
      <c r="Q225" t="n">
        <v>0</v>
      </c>
      <c r="R225" s="2" t="inlineStr"/>
    </row>
    <row r="226" ht="15" customHeight="1">
      <c r="A226" t="inlineStr">
        <is>
          <t>A 66188-2020</t>
        </is>
      </c>
      <c r="B226" s="1" t="n">
        <v>44174</v>
      </c>
      <c r="C226" s="1" t="n">
        <v>45204</v>
      </c>
      <c r="D226" t="inlineStr">
        <is>
          <t>DALARNAS LÄN</t>
        </is>
      </c>
      <c r="E226" t="inlineStr">
        <is>
          <t>LUDVIKA</t>
        </is>
      </c>
      <c r="G226" t="n">
        <v>3.5</v>
      </c>
      <c r="H226" t="n">
        <v>0</v>
      </c>
      <c r="I226" t="n">
        <v>0</v>
      </c>
      <c r="J226" t="n">
        <v>0</v>
      </c>
      <c r="K226" t="n">
        <v>0</v>
      </c>
      <c r="L226" t="n">
        <v>0</v>
      </c>
      <c r="M226" t="n">
        <v>0</v>
      </c>
      <c r="N226" t="n">
        <v>0</v>
      </c>
      <c r="O226" t="n">
        <v>0</v>
      </c>
      <c r="P226" t="n">
        <v>0</v>
      </c>
      <c r="Q226" t="n">
        <v>0</v>
      </c>
      <c r="R226" s="2" t="inlineStr"/>
    </row>
    <row r="227" ht="15" customHeight="1">
      <c r="A227" t="inlineStr">
        <is>
          <t>A 69154-2020</t>
        </is>
      </c>
      <c r="B227" s="1" t="n">
        <v>44188</v>
      </c>
      <c r="C227" s="1" t="n">
        <v>45204</v>
      </c>
      <c r="D227" t="inlineStr">
        <is>
          <t>DALARNAS LÄN</t>
        </is>
      </c>
      <c r="E227" t="inlineStr">
        <is>
          <t>LUDVIKA</t>
        </is>
      </c>
      <c r="F227" t="inlineStr">
        <is>
          <t>Kommuner</t>
        </is>
      </c>
      <c r="G227" t="n">
        <v>13.3</v>
      </c>
      <c r="H227" t="n">
        <v>0</v>
      </c>
      <c r="I227" t="n">
        <v>0</v>
      </c>
      <c r="J227" t="n">
        <v>0</v>
      </c>
      <c r="K227" t="n">
        <v>0</v>
      </c>
      <c r="L227" t="n">
        <v>0</v>
      </c>
      <c r="M227" t="n">
        <v>0</v>
      </c>
      <c r="N227" t="n">
        <v>0</v>
      </c>
      <c r="O227" t="n">
        <v>0</v>
      </c>
      <c r="P227" t="n">
        <v>0</v>
      </c>
      <c r="Q227" t="n">
        <v>0</v>
      </c>
      <c r="R227" s="2" t="inlineStr"/>
    </row>
    <row r="228" ht="15" customHeight="1">
      <c r="A228" t="inlineStr">
        <is>
          <t>A 69090-2020</t>
        </is>
      </c>
      <c r="B228" s="1" t="n">
        <v>44188</v>
      </c>
      <c r="C228" s="1" t="n">
        <v>45204</v>
      </c>
      <c r="D228" t="inlineStr">
        <is>
          <t>DALARNAS LÄN</t>
        </is>
      </c>
      <c r="E228" t="inlineStr">
        <is>
          <t>LUDVIKA</t>
        </is>
      </c>
      <c r="F228" t="inlineStr">
        <is>
          <t>Bergvik skog väst AB</t>
        </is>
      </c>
      <c r="G228" t="n">
        <v>2</v>
      </c>
      <c r="H228" t="n">
        <v>0</v>
      </c>
      <c r="I228" t="n">
        <v>0</v>
      </c>
      <c r="J228" t="n">
        <v>0</v>
      </c>
      <c r="K228" t="n">
        <v>0</v>
      </c>
      <c r="L228" t="n">
        <v>0</v>
      </c>
      <c r="M228" t="n">
        <v>0</v>
      </c>
      <c r="N228" t="n">
        <v>0</v>
      </c>
      <c r="O228" t="n">
        <v>0</v>
      </c>
      <c r="P228" t="n">
        <v>0</v>
      </c>
      <c r="Q228" t="n">
        <v>0</v>
      </c>
      <c r="R228" s="2" t="inlineStr"/>
    </row>
    <row r="229" ht="15" customHeight="1">
      <c r="A229" t="inlineStr">
        <is>
          <t>A 69165-2020</t>
        </is>
      </c>
      <c r="B229" s="1" t="n">
        <v>44188</v>
      </c>
      <c r="C229" s="1" t="n">
        <v>45204</v>
      </c>
      <c r="D229" t="inlineStr">
        <is>
          <t>DALARNAS LÄN</t>
        </is>
      </c>
      <c r="E229" t="inlineStr">
        <is>
          <t>LUDVIKA</t>
        </is>
      </c>
      <c r="F229" t="inlineStr">
        <is>
          <t>Kommuner</t>
        </is>
      </c>
      <c r="G229" t="n">
        <v>1.4</v>
      </c>
      <c r="H229" t="n">
        <v>0</v>
      </c>
      <c r="I229" t="n">
        <v>0</v>
      </c>
      <c r="J229" t="n">
        <v>0</v>
      </c>
      <c r="K229" t="n">
        <v>0</v>
      </c>
      <c r="L229" t="n">
        <v>0</v>
      </c>
      <c r="M229" t="n">
        <v>0</v>
      </c>
      <c r="N229" t="n">
        <v>0</v>
      </c>
      <c r="O229" t="n">
        <v>0</v>
      </c>
      <c r="P229" t="n">
        <v>0</v>
      </c>
      <c r="Q229" t="n">
        <v>0</v>
      </c>
      <c r="R229" s="2" t="inlineStr"/>
    </row>
    <row r="230" ht="15" customHeight="1">
      <c r="A230" t="inlineStr">
        <is>
          <t>A 69094-2020</t>
        </is>
      </c>
      <c r="B230" s="1" t="n">
        <v>44188</v>
      </c>
      <c r="C230" s="1" t="n">
        <v>45204</v>
      </c>
      <c r="D230" t="inlineStr">
        <is>
          <t>DALARNAS LÄN</t>
        </is>
      </c>
      <c r="E230" t="inlineStr">
        <is>
          <t>LUDVIKA</t>
        </is>
      </c>
      <c r="F230" t="inlineStr">
        <is>
          <t>Bergvik skog väst AB</t>
        </is>
      </c>
      <c r="G230" t="n">
        <v>2.1</v>
      </c>
      <c r="H230" t="n">
        <v>0</v>
      </c>
      <c r="I230" t="n">
        <v>0</v>
      </c>
      <c r="J230" t="n">
        <v>0</v>
      </c>
      <c r="K230" t="n">
        <v>0</v>
      </c>
      <c r="L230" t="n">
        <v>0</v>
      </c>
      <c r="M230" t="n">
        <v>0</v>
      </c>
      <c r="N230" t="n">
        <v>0</v>
      </c>
      <c r="O230" t="n">
        <v>0</v>
      </c>
      <c r="P230" t="n">
        <v>0</v>
      </c>
      <c r="Q230" t="n">
        <v>0</v>
      </c>
      <c r="R230" s="2" t="inlineStr"/>
    </row>
    <row r="231" ht="15" customHeight="1">
      <c r="A231" t="inlineStr">
        <is>
          <t>A 69157-2020</t>
        </is>
      </c>
      <c r="B231" s="1" t="n">
        <v>44188</v>
      </c>
      <c r="C231" s="1" t="n">
        <v>45204</v>
      </c>
      <c r="D231" t="inlineStr">
        <is>
          <t>DALARNAS LÄN</t>
        </is>
      </c>
      <c r="E231" t="inlineStr">
        <is>
          <t>LUDVIKA</t>
        </is>
      </c>
      <c r="F231" t="inlineStr">
        <is>
          <t>Kommuner</t>
        </is>
      </c>
      <c r="G231" t="n">
        <v>5.2</v>
      </c>
      <c r="H231" t="n">
        <v>0</v>
      </c>
      <c r="I231" t="n">
        <v>0</v>
      </c>
      <c r="J231" t="n">
        <v>0</v>
      </c>
      <c r="K231" t="n">
        <v>0</v>
      </c>
      <c r="L231" t="n">
        <v>0</v>
      </c>
      <c r="M231" t="n">
        <v>0</v>
      </c>
      <c r="N231" t="n">
        <v>0</v>
      </c>
      <c r="O231" t="n">
        <v>0</v>
      </c>
      <c r="P231" t="n">
        <v>0</v>
      </c>
      <c r="Q231" t="n">
        <v>0</v>
      </c>
      <c r="R231" s="2" t="inlineStr"/>
    </row>
    <row r="232" ht="15" customHeight="1">
      <c r="A232" t="inlineStr">
        <is>
          <t>A 1633-2021</t>
        </is>
      </c>
      <c r="B232" s="1" t="n">
        <v>44209</v>
      </c>
      <c r="C232" s="1" t="n">
        <v>45204</v>
      </c>
      <c r="D232" t="inlineStr">
        <is>
          <t>DALARNAS LÄN</t>
        </is>
      </c>
      <c r="E232" t="inlineStr">
        <is>
          <t>LUDVIKA</t>
        </is>
      </c>
      <c r="G232" t="n">
        <v>0.6</v>
      </c>
      <c r="H232" t="n">
        <v>0</v>
      </c>
      <c r="I232" t="n">
        <v>0</v>
      </c>
      <c r="J232" t="n">
        <v>0</v>
      </c>
      <c r="K232" t="n">
        <v>0</v>
      </c>
      <c r="L232" t="n">
        <v>0</v>
      </c>
      <c r="M232" t="n">
        <v>0</v>
      </c>
      <c r="N232" t="n">
        <v>0</v>
      </c>
      <c r="O232" t="n">
        <v>0</v>
      </c>
      <c r="P232" t="n">
        <v>0</v>
      </c>
      <c r="Q232" t="n">
        <v>0</v>
      </c>
      <c r="R232" s="2" t="inlineStr"/>
    </row>
    <row r="233" ht="15" customHeight="1">
      <c r="A233" t="inlineStr">
        <is>
          <t>A 3403-2021</t>
        </is>
      </c>
      <c r="B233" s="1" t="n">
        <v>44218</v>
      </c>
      <c r="C233" s="1" t="n">
        <v>45204</v>
      </c>
      <c r="D233" t="inlineStr">
        <is>
          <t>DALARNAS LÄN</t>
        </is>
      </c>
      <c r="E233" t="inlineStr">
        <is>
          <t>LUDVIKA</t>
        </is>
      </c>
      <c r="F233" t="inlineStr">
        <is>
          <t>Bergvik skog väst AB</t>
        </is>
      </c>
      <c r="G233" t="n">
        <v>0.3</v>
      </c>
      <c r="H233" t="n">
        <v>0</v>
      </c>
      <c r="I233" t="n">
        <v>0</v>
      </c>
      <c r="J233" t="n">
        <v>0</v>
      </c>
      <c r="K233" t="n">
        <v>0</v>
      </c>
      <c r="L233" t="n">
        <v>0</v>
      </c>
      <c r="M233" t="n">
        <v>0</v>
      </c>
      <c r="N233" t="n">
        <v>0</v>
      </c>
      <c r="O233" t="n">
        <v>0</v>
      </c>
      <c r="P233" t="n">
        <v>0</v>
      </c>
      <c r="Q233" t="n">
        <v>0</v>
      </c>
      <c r="R233" s="2" t="inlineStr"/>
    </row>
    <row r="234" ht="15" customHeight="1">
      <c r="A234" t="inlineStr">
        <is>
          <t>A 4569-2021</t>
        </is>
      </c>
      <c r="B234" s="1" t="n">
        <v>44224</v>
      </c>
      <c r="C234" s="1" t="n">
        <v>45204</v>
      </c>
      <c r="D234" t="inlineStr">
        <is>
          <t>DALARNAS LÄN</t>
        </is>
      </c>
      <c r="E234" t="inlineStr">
        <is>
          <t>LUDVIKA</t>
        </is>
      </c>
      <c r="F234" t="inlineStr">
        <is>
          <t>Kommuner</t>
        </is>
      </c>
      <c r="G234" t="n">
        <v>2.7</v>
      </c>
      <c r="H234" t="n">
        <v>0</v>
      </c>
      <c r="I234" t="n">
        <v>0</v>
      </c>
      <c r="J234" t="n">
        <v>0</v>
      </c>
      <c r="K234" t="n">
        <v>0</v>
      </c>
      <c r="L234" t="n">
        <v>0</v>
      </c>
      <c r="M234" t="n">
        <v>0</v>
      </c>
      <c r="N234" t="n">
        <v>0</v>
      </c>
      <c r="O234" t="n">
        <v>0</v>
      </c>
      <c r="P234" t="n">
        <v>0</v>
      </c>
      <c r="Q234" t="n">
        <v>0</v>
      </c>
      <c r="R234" s="2" t="inlineStr"/>
    </row>
    <row r="235" ht="15" customHeight="1">
      <c r="A235" t="inlineStr">
        <is>
          <t>A 7073-2021</t>
        </is>
      </c>
      <c r="B235" s="1" t="n">
        <v>44237</v>
      </c>
      <c r="C235" s="1" t="n">
        <v>45204</v>
      </c>
      <c r="D235" t="inlineStr">
        <is>
          <t>DALARNAS LÄN</t>
        </is>
      </c>
      <c r="E235" t="inlineStr">
        <is>
          <t>LUDVIKA</t>
        </is>
      </c>
      <c r="G235" t="n">
        <v>0.9</v>
      </c>
      <c r="H235" t="n">
        <v>0</v>
      </c>
      <c r="I235" t="n">
        <v>0</v>
      </c>
      <c r="J235" t="n">
        <v>0</v>
      </c>
      <c r="K235" t="n">
        <v>0</v>
      </c>
      <c r="L235" t="n">
        <v>0</v>
      </c>
      <c r="M235" t="n">
        <v>0</v>
      </c>
      <c r="N235" t="n">
        <v>0</v>
      </c>
      <c r="O235" t="n">
        <v>0</v>
      </c>
      <c r="P235" t="n">
        <v>0</v>
      </c>
      <c r="Q235" t="n">
        <v>0</v>
      </c>
      <c r="R235" s="2" t="inlineStr"/>
    </row>
    <row r="236" ht="15" customHeight="1">
      <c r="A236" t="inlineStr">
        <is>
          <t>A 9292-2021</t>
        </is>
      </c>
      <c r="B236" s="1" t="n">
        <v>44249</v>
      </c>
      <c r="C236" s="1" t="n">
        <v>45204</v>
      </c>
      <c r="D236" t="inlineStr">
        <is>
          <t>DALARNAS LÄN</t>
        </is>
      </c>
      <c r="E236" t="inlineStr">
        <is>
          <t>LUDVIKA</t>
        </is>
      </c>
      <c r="G236" t="n">
        <v>5.1</v>
      </c>
      <c r="H236" t="n">
        <v>0</v>
      </c>
      <c r="I236" t="n">
        <v>0</v>
      </c>
      <c r="J236" t="n">
        <v>0</v>
      </c>
      <c r="K236" t="n">
        <v>0</v>
      </c>
      <c r="L236" t="n">
        <v>0</v>
      </c>
      <c r="M236" t="n">
        <v>0</v>
      </c>
      <c r="N236" t="n">
        <v>0</v>
      </c>
      <c r="O236" t="n">
        <v>0</v>
      </c>
      <c r="P236" t="n">
        <v>0</v>
      </c>
      <c r="Q236" t="n">
        <v>0</v>
      </c>
      <c r="R236" s="2" t="inlineStr"/>
    </row>
    <row r="237" ht="15" customHeight="1">
      <c r="A237" t="inlineStr">
        <is>
          <t>A 11611-2021</t>
        </is>
      </c>
      <c r="B237" s="1" t="n">
        <v>44264</v>
      </c>
      <c r="C237" s="1" t="n">
        <v>45204</v>
      </c>
      <c r="D237" t="inlineStr">
        <is>
          <t>DALARNAS LÄN</t>
        </is>
      </c>
      <c r="E237" t="inlineStr">
        <is>
          <t>LUDVIKA</t>
        </is>
      </c>
      <c r="G237" t="n">
        <v>8.300000000000001</v>
      </c>
      <c r="H237" t="n">
        <v>0</v>
      </c>
      <c r="I237" t="n">
        <v>0</v>
      </c>
      <c r="J237" t="n">
        <v>0</v>
      </c>
      <c r="K237" t="n">
        <v>0</v>
      </c>
      <c r="L237" t="n">
        <v>0</v>
      </c>
      <c r="M237" t="n">
        <v>0</v>
      </c>
      <c r="N237" t="n">
        <v>0</v>
      </c>
      <c r="O237" t="n">
        <v>0</v>
      </c>
      <c r="P237" t="n">
        <v>0</v>
      </c>
      <c r="Q237" t="n">
        <v>0</v>
      </c>
      <c r="R237" s="2" t="inlineStr"/>
    </row>
    <row r="238" ht="15" customHeight="1">
      <c r="A238" t="inlineStr">
        <is>
          <t>A 13778-2021</t>
        </is>
      </c>
      <c r="B238" s="1" t="n">
        <v>44274</v>
      </c>
      <c r="C238" s="1" t="n">
        <v>45204</v>
      </c>
      <c r="D238" t="inlineStr">
        <is>
          <t>DALARNAS LÄN</t>
        </is>
      </c>
      <c r="E238" t="inlineStr">
        <is>
          <t>LUDVIKA</t>
        </is>
      </c>
      <c r="G238" t="n">
        <v>5.8</v>
      </c>
      <c r="H238" t="n">
        <v>0</v>
      </c>
      <c r="I238" t="n">
        <v>0</v>
      </c>
      <c r="J238" t="n">
        <v>0</v>
      </c>
      <c r="K238" t="n">
        <v>0</v>
      </c>
      <c r="L238" t="n">
        <v>0</v>
      </c>
      <c r="M238" t="n">
        <v>0</v>
      </c>
      <c r="N238" t="n">
        <v>0</v>
      </c>
      <c r="O238" t="n">
        <v>0</v>
      </c>
      <c r="P238" t="n">
        <v>0</v>
      </c>
      <c r="Q238" t="n">
        <v>0</v>
      </c>
      <c r="R238" s="2" t="inlineStr"/>
    </row>
    <row r="239" ht="15" customHeight="1">
      <c r="A239" t="inlineStr">
        <is>
          <t>A 16108-2021</t>
        </is>
      </c>
      <c r="B239" s="1" t="n">
        <v>44291</v>
      </c>
      <c r="C239" s="1" t="n">
        <v>45204</v>
      </c>
      <c r="D239" t="inlineStr">
        <is>
          <t>DALARNAS LÄN</t>
        </is>
      </c>
      <c r="E239" t="inlineStr">
        <is>
          <t>LUDVIKA</t>
        </is>
      </c>
      <c r="G239" t="n">
        <v>2.9</v>
      </c>
      <c r="H239" t="n">
        <v>0</v>
      </c>
      <c r="I239" t="n">
        <v>0</v>
      </c>
      <c r="J239" t="n">
        <v>0</v>
      </c>
      <c r="K239" t="n">
        <v>0</v>
      </c>
      <c r="L239" t="n">
        <v>0</v>
      </c>
      <c r="M239" t="n">
        <v>0</v>
      </c>
      <c r="N239" t="n">
        <v>0</v>
      </c>
      <c r="O239" t="n">
        <v>0</v>
      </c>
      <c r="P239" t="n">
        <v>0</v>
      </c>
      <c r="Q239" t="n">
        <v>0</v>
      </c>
      <c r="R239" s="2" t="inlineStr"/>
    </row>
    <row r="240" ht="15" customHeight="1">
      <c r="A240" t="inlineStr">
        <is>
          <t>A 16187-2021</t>
        </is>
      </c>
      <c r="B240" s="1" t="n">
        <v>44292</v>
      </c>
      <c r="C240" s="1" t="n">
        <v>45204</v>
      </c>
      <c r="D240" t="inlineStr">
        <is>
          <t>DALARNAS LÄN</t>
        </is>
      </c>
      <c r="E240" t="inlineStr">
        <is>
          <t>LUDVIKA</t>
        </is>
      </c>
      <c r="F240" t="inlineStr">
        <is>
          <t>Bergvik skog väst AB</t>
        </is>
      </c>
      <c r="G240" t="n">
        <v>0.7</v>
      </c>
      <c r="H240" t="n">
        <v>0</v>
      </c>
      <c r="I240" t="n">
        <v>0</v>
      </c>
      <c r="J240" t="n">
        <v>0</v>
      </c>
      <c r="K240" t="n">
        <v>0</v>
      </c>
      <c r="L240" t="n">
        <v>0</v>
      </c>
      <c r="M240" t="n">
        <v>0</v>
      </c>
      <c r="N240" t="n">
        <v>0</v>
      </c>
      <c r="O240" t="n">
        <v>0</v>
      </c>
      <c r="P240" t="n">
        <v>0</v>
      </c>
      <c r="Q240" t="n">
        <v>0</v>
      </c>
      <c r="R240" s="2" t="inlineStr"/>
    </row>
    <row r="241" ht="15" customHeight="1">
      <c r="A241" t="inlineStr">
        <is>
          <t>A 17420-2021</t>
        </is>
      </c>
      <c r="B241" s="1" t="n">
        <v>44299</v>
      </c>
      <c r="C241" s="1" t="n">
        <v>45204</v>
      </c>
      <c r="D241" t="inlineStr">
        <is>
          <t>DALARNAS LÄN</t>
        </is>
      </c>
      <c r="E241" t="inlineStr">
        <is>
          <t>LUDVIKA</t>
        </is>
      </c>
      <c r="G241" t="n">
        <v>5.8</v>
      </c>
      <c r="H241" t="n">
        <v>0</v>
      </c>
      <c r="I241" t="n">
        <v>0</v>
      </c>
      <c r="J241" t="n">
        <v>0</v>
      </c>
      <c r="K241" t="n">
        <v>0</v>
      </c>
      <c r="L241" t="n">
        <v>0</v>
      </c>
      <c r="M241" t="n">
        <v>0</v>
      </c>
      <c r="N241" t="n">
        <v>0</v>
      </c>
      <c r="O241" t="n">
        <v>0</v>
      </c>
      <c r="P241" t="n">
        <v>0</v>
      </c>
      <c r="Q241" t="n">
        <v>0</v>
      </c>
      <c r="R241" s="2" t="inlineStr"/>
    </row>
    <row r="242" ht="15" customHeight="1">
      <c r="A242" t="inlineStr">
        <is>
          <t>A 18025-2021</t>
        </is>
      </c>
      <c r="B242" s="1" t="n">
        <v>44302</v>
      </c>
      <c r="C242" s="1" t="n">
        <v>45204</v>
      </c>
      <c r="D242" t="inlineStr">
        <is>
          <t>DALARNAS LÄN</t>
        </is>
      </c>
      <c r="E242" t="inlineStr">
        <is>
          <t>LUDVIKA</t>
        </is>
      </c>
      <c r="G242" t="n">
        <v>0.8</v>
      </c>
      <c r="H242" t="n">
        <v>0</v>
      </c>
      <c r="I242" t="n">
        <v>0</v>
      </c>
      <c r="J242" t="n">
        <v>0</v>
      </c>
      <c r="K242" t="n">
        <v>0</v>
      </c>
      <c r="L242" t="n">
        <v>0</v>
      </c>
      <c r="M242" t="n">
        <v>0</v>
      </c>
      <c r="N242" t="n">
        <v>0</v>
      </c>
      <c r="O242" t="n">
        <v>0</v>
      </c>
      <c r="P242" t="n">
        <v>0</v>
      </c>
      <c r="Q242" t="n">
        <v>0</v>
      </c>
      <c r="R242" s="2" t="inlineStr"/>
    </row>
    <row r="243" ht="15" customHeight="1">
      <c r="A243" t="inlineStr">
        <is>
          <t>A 20598-2021</t>
        </is>
      </c>
      <c r="B243" s="1" t="n">
        <v>44316</v>
      </c>
      <c r="C243" s="1" t="n">
        <v>45204</v>
      </c>
      <c r="D243" t="inlineStr">
        <is>
          <t>DALARNAS LÄN</t>
        </is>
      </c>
      <c r="E243" t="inlineStr">
        <is>
          <t>LUDVIKA</t>
        </is>
      </c>
      <c r="F243" t="inlineStr">
        <is>
          <t>Naturvårdsverket</t>
        </is>
      </c>
      <c r="G243" t="n">
        <v>2.4</v>
      </c>
      <c r="H243" t="n">
        <v>0</v>
      </c>
      <c r="I243" t="n">
        <v>0</v>
      </c>
      <c r="J243" t="n">
        <v>0</v>
      </c>
      <c r="K243" t="n">
        <v>0</v>
      </c>
      <c r="L243" t="n">
        <v>0</v>
      </c>
      <c r="M243" t="n">
        <v>0</v>
      </c>
      <c r="N243" t="n">
        <v>0</v>
      </c>
      <c r="O243" t="n">
        <v>0</v>
      </c>
      <c r="P243" t="n">
        <v>0</v>
      </c>
      <c r="Q243" t="n">
        <v>0</v>
      </c>
      <c r="R243" s="2" t="inlineStr"/>
    </row>
    <row r="244" ht="15" customHeight="1">
      <c r="A244" t="inlineStr">
        <is>
          <t>A 20599-2021</t>
        </is>
      </c>
      <c r="B244" s="1" t="n">
        <v>44316</v>
      </c>
      <c r="C244" s="1" t="n">
        <v>45204</v>
      </c>
      <c r="D244" t="inlineStr">
        <is>
          <t>DALARNAS LÄN</t>
        </is>
      </c>
      <c r="E244" t="inlineStr">
        <is>
          <t>LUDVIKA</t>
        </is>
      </c>
      <c r="F244" t="inlineStr">
        <is>
          <t>Naturvårdsverket</t>
        </is>
      </c>
      <c r="G244" t="n">
        <v>1.2</v>
      </c>
      <c r="H244" t="n">
        <v>0</v>
      </c>
      <c r="I244" t="n">
        <v>0</v>
      </c>
      <c r="J244" t="n">
        <v>0</v>
      </c>
      <c r="K244" t="n">
        <v>0</v>
      </c>
      <c r="L244" t="n">
        <v>0</v>
      </c>
      <c r="M244" t="n">
        <v>0</v>
      </c>
      <c r="N244" t="n">
        <v>0</v>
      </c>
      <c r="O244" t="n">
        <v>0</v>
      </c>
      <c r="P244" t="n">
        <v>0</v>
      </c>
      <c r="Q244" t="n">
        <v>0</v>
      </c>
      <c r="R244" s="2" t="inlineStr"/>
    </row>
    <row r="245" ht="15" customHeight="1">
      <c r="A245" t="inlineStr">
        <is>
          <t>A 20690-2021</t>
        </is>
      </c>
      <c r="B245" s="1" t="n">
        <v>44316</v>
      </c>
      <c r="C245" s="1" t="n">
        <v>45204</v>
      </c>
      <c r="D245" t="inlineStr">
        <is>
          <t>DALARNAS LÄN</t>
        </is>
      </c>
      <c r="E245" t="inlineStr">
        <is>
          <t>LUDVIKA</t>
        </is>
      </c>
      <c r="F245" t="inlineStr">
        <is>
          <t>Naturvårdsverket</t>
        </is>
      </c>
      <c r="G245" t="n">
        <v>9.300000000000001</v>
      </c>
      <c r="H245" t="n">
        <v>0</v>
      </c>
      <c r="I245" t="n">
        <v>0</v>
      </c>
      <c r="J245" t="n">
        <v>0</v>
      </c>
      <c r="K245" t="n">
        <v>0</v>
      </c>
      <c r="L245" t="n">
        <v>0</v>
      </c>
      <c r="M245" t="n">
        <v>0</v>
      </c>
      <c r="N245" t="n">
        <v>0</v>
      </c>
      <c r="O245" t="n">
        <v>0</v>
      </c>
      <c r="P245" t="n">
        <v>0</v>
      </c>
      <c r="Q245" t="n">
        <v>0</v>
      </c>
      <c r="R245" s="2" t="inlineStr"/>
    </row>
    <row r="246" ht="15" customHeight="1">
      <c r="A246" t="inlineStr">
        <is>
          <t>A 20596-2021</t>
        </is>
      </c>
      <c r="B246" s="1" t="n">
        <v>44316</v>
      </c>
      <c r="C246" s="1" t="n">
        <v>45204</v>
      </c>
      <c r="D246" t="inlineStr">
        <is>
          <t>DALARNAS LÄN</t>
        </is>
      </c>
      <c r="E246" t="inlineStr">
        <is>
          <t>LUDVIKA</t>
        </is>
      </c>
      <c r="F246" t="inlineStr">
        <is>
          <t>Naturvårdsverket</t>
        </is>
      </c>
      <c r="G246" t="n">
        <v>2.3</v>
      </c>
      <c r="H246" t="n">
        <v>0</v>
      </c>
      <c r="I246" t="n">
        <v>0</v>
      </c>
      <c r="J246" t="n">
        <v>0</v>
      </c>
      <c r="K246" t="n">
        <v>0</v>
      </c>
      <c r="L246" t="n">
        <v>0</v>
      </c>
      <c r="M246" t="n">
        <v>0</v>
      </c>
      <c r="N246" t="n">
        <v>0</v>
      </c>
      <c r="O246" t="n">
        <v>0</v>
      </c>
      <c r="P246" t="n">
        <v>0</v>
      </c>
      <c r="Q246" t="n">
        <v>0</v>
      </c>
      <c r="R246" s="2" t="inlineStr"/>
    </row>
    <row r="247" ht="15" customHeight="1">
      <c r="A247" t="inlineStr">
        <is>
          <t>A 20700-2021</t>
        </is>
      </c>
      <c r="B247" s="1" t="n">
        <v>44316</v>
      </c>
      <c r="C247" s="1" t="n">
        <v>45204</v>
      </c>
      <c r="D247" t="inlineStr">
        <is>
          <t>DALARNAS LÄN</t>
        </is>
      </c>
      <c r="E247" t="inlineStr">
        <is>
          <t>LUDVIKA</t>
        </is>
      </c>
      <c r="F247" t="inlineStr">
        <is>
          <t>Naturvårdsverket</t>
        </is>
      </c>
      <c r="G247" t="n">
        <v>2.5</v>
      </c>
      <c r="H247" t="n">
        <v>0</v>
      </c>
      <c r="I247" t="n">
        <v>0</v>
      </c>
      <c r="J247" t="n">
        <v>0</v>
      </c>
      <c r="K247" t="n">
        <v>0</v>
      </c>
      <c r="L247" t="n">
        <v>0</v>
      </c>
      <c r="M247" t="n">
        <v>0</v>
      </c>
      <c r="N247" t="n">
        <v>0</v>
      </c>
      <c r="O247" t="n">
        <v>0</v>
      </c>
      <c r="P247" t="n">
        <v>0</v>
      </c>
      <c r="Q247" t="n">
        <v>0</v>
      </c>
      <c r="R247" s="2" t="inlineStr"/>
    </row>
    <row r="248" ht="15" customHeight="1">
      <c r="A248" t="inlineStr">
        <is>
          <t>A 21887-2021</t>
        </is>
      </c>
      <c r="B248" s="1" t="n">
        <v>44322</v>
      </c>
      <c r="C248" s="1" t="n">
        <v>45204</v>
      </c>
      <c r="D248" t="inlineStr">
        <is>
          <t>DALARNAS LÄN</t>
        </is>
      </c>
      <c r="E248" t="inlineStr">
        <is>
          <t>LUDVIKA</t>
        </is>
      </c>
      <c r="F248" t="inlineStr">
        <is>
          <t>Bergvik skog väst AB</t>
        </is>
      </c>
      <c r="G248" t="n">
        <v>3.8</v>
      </c>
      <c r="H248" t="n">
        <v>0</v>
      </c>
      <c r="I248" t="n">
        <v>0</v>
      </c>
      <c r="J248" t="n">
        <v>0</v>
      </c>
      <c r="K248" t="n">
        <v>0</v>
      </c>
      <c r="L248" t="n">
        <v>0</v>
      </c>
      <c r="M248" t="n">
        <v>0</v>
      </c>
      <c r="N248" t="n">
        <v>0</v>
      </c>
      <c r="O248" t="n">
        <v>0</v>
      </c>
      <c r="P248" t="n">
        <v>0</v>
      </c>
      <c r="Q248" t="n">
        <v>0</v>
      </c>
      <c r="R248" s="2" t="inlineStr"/>
    </row>
    <row r="249" ht="15" customHeight="1">
      <c r="A249" t="inlineStr">
        <is>
          <t>A 23245-2021</t>
        </is>
      </c>
      <c r="B249" s="1" t="n">
        <v>44333</v>
      </c>
      <c r="C249" s="1" t="n">
        <v>45204</v>
      </c>
      <c r="D249" t="inlineStr">
        <is>
          <t>DALARNAS LÄN</t>
        </is>
      </c>
      <c r="E249" t="inlineStr">
        <is>
          <t>LUDVIKA</t>
        </is>
      </c>
      <c r="F249" t="inlineStr">
        <is>
          <t>Kyrkan</t>
        </is>
      </c>
      <c r="G249" t="n">
        <v>3.2</v>
      </c>
      <c r="H249" t="n">
        <v>0</v>
      </c>
      <c r="I249" t="n">
        <v>0</v>
      </c>
      <c r="J249" t="n">
        <v>0</v>
      </c>
      <c r="K249" t="n">
        <v>0</v>
      </c>
      <c r="L249" t="n">
        <v>0</v>
      </c>
      <c r="M249" t="n">
        <v>0</v>
      </c>
      <c r="N249" t="n">
        <v>0</v>
      </c>
      <c r="O249" t="n">
        <v>0</v>
      </c>
      <c r="P249" t="n">
        <v>0</v>
      </c>
      <c r="Q249" t="n">
        <v>0</v>
      </c>
      <c r="R249" s="2" t="inlineStr"/>
    </row>
    <row r="250" ht="15" customHeight="1">
      <c r="A250" t="inlineStr">
        <is>
          <t>A 23271-2021</t>
        </is>
      </c>
      <c r="B250" s="1" t="n">
        <v>44333</v>
      </c>
      <c r="C250" s="1" t="n">
        <v>45204</v>
      </c>
      <c r="D250" t="inlineStr">
        <is>
          <t>DALARNAS LÄN</t>
        </is>
      </c>
      <c r="E250" t="inlineStr">
        <is>
          <t>LUDVIKA</t>
        </is>
      </c>
      <c r="F250" t="inlineStr">
        <is>
          <t>Bergvik skog väst AB</t>
        </is>
      </c>
      <c r="G250" t="n">
        <v>3</v>
      </c>
      <c r="H250" t="n">
        <v>0</v>
      </c>
      <c r="I250" t="n">
        <v>0</v>
      </c>
      <c r="J250" t="n">
        <v>0</v>
      </c>
      <c r="K250" t="n">
        <v>0</v>
      </c>
      <c r="L250" t="n">
        <v>0</v>
      </c>
      <c r="M250" t="n">
        <v>0</v>
      </c>
      <c r="N250" t="n">
        <v>0</v>
      </c>
      <c r="O250" t="n">
        <v>0</v>
      </c>
      <c r="P250" t="n">
        <v>0</v>
      </c>
      <c r="Q250" t="n">
        <v>0</v>
      </c>
      <c r="R250" s="2" t="inlineStr"/>
    </row>
    <row r="251" ht="15" customHeight="1">
      <c r="A251" t="inlineStr">
        <is>
          <t>A 24080-2021</t>
        </is>
      </c>
      <c r="B251" s="1" t="n">
        <v>44336</v>
      </c>
      <c r="C251" s="1" t="n">
        <v>45204</v>
      </c>
      <c r="D251" t="inlineStr">
        <is>
          <t>DALARNAS LÄN</t>
        </is>
      </c>
      <c r="E251" t="inlineStr">
        <is>
          <t>LUDVIKA</t>
        </is>
      </c>
      <c r="G251" t="n">
        <v>0.7</v>
      </c>
      <c r="H251" t="n">
        <v>0</v>
      </c>
      <c r="I251" t="n">
        <v>0</v>
      </c>
      <c r="J251" t="n">
        <v>0</v>
      </c>
      <c r="K251" t="n">
        <v>0</v>
      </c>
      <c r="L251" t="n">
        <v>0</v>
      </c>
      <c r="M251" t="n">
        <v>0</v>
      </c>
      <c r="N251" t="n">
        <v>0</v>
      </c>
      <c r="O251" t="n">
        <v>0</v>
      </c>
      <c r="P251" t="n">
        <v>0</v>
      </c>
      <c r="Q251" t="n">
        <v>0</v>
      </c>
      <c r="R251" s="2" t="inlineStr"/>
    </row>
    <row r="252" ht="15" customHeight="1">
      <c r="A252" t="inlineStr">
        <is>
          <t>A 24469-2021</t>
        </is>
      </c>
      <c r="B252" s="1" t="n">
        <v>44337</v>
      </c>
      <c r="C252" s="1" t="n">
        <v>45204</v>
      </c>
      <c r="D252" t="inlineStr">
        <is>
          <t>DALARNAS LÄN</t>
        </is>
      </c>
      <c r="E252" t="inlineStr">
        <is>
          <t>LUDVIKA</t>
        </is>
      </c>
      <c r="F252" t="inlineStr">
        <is>
          <t>Bergvik skog väst AB</t>
        </is>
      </c>
      <c r="G252" t="n">
        <v>6.9</v>
      </c>
      <c r="H252" t="n">
        <v>0</v>
      </c>
      <c r="I252" t="n">
        <v>0</v>
      </c>
      <c r="J252" t="n">
        <v>0</v>
      </c>
      <c r="K252" t="n">
        <v>0</v>
      </c>
      <c r="L252" t="n">
        <v>0</v>
      </c>
      <c r="M252" t="n">
        <v>0</v>
      </c>
      <c r="N252" t="n">
        <v>0</v>
      </c>
      <c r="O252" t="n">
        <v>0</v>
      </c>
      <c r="P252" t="n">
        <v>0</v>
      </c>
      <c r="Q252" t="n">
        <v>0</v>
      </c>
      <c r="R252" s="2" t="inlineStr"/>
    </row>
    <row r="253" ht="15" customHeight="1">
      <c r="A253" t="inlineStr">
        <is>
          <t>A 26066-2021</t>
        </is>
      </c>
      <c r="B253" s="1" t="n">
        <v>44344</v>
      </c>
      <c r="C253" s="1" t="n">
        <v>45204</v>
      </c>
      <c r="D253" t="inlineStr">
        <is>
          <t>DALARNAS LÄN</t>
        </is>
      </c>
      <c r="E253" t="inlineStr">
        <is>
          <t>LUDVIKA</t>
        </is>
      </c>
      <c r="F253" t="inlineStr">
        <is>
          <t>Bergvik skog väst AB</t>
        </is>
      </c>
      <c r="G253" t="n">
        <v>0.7</v>
      </c>
      <c r="H253" t="n">
        <v>0</v>
      </c>
      <c r="I253" t="n">
        <v>0</v>
      </c>
      <c r="J253" t="n">
        <v>0</v>
      </c>
      <c r="K253" t="n">
        <v>0</v>
      </c>
      <c r="L253" t="n">
        <v>0</v>
      </c>
      <c r="M253" t="n">
        <v>0</v>
      </c>
      <c r="N253" t="n">
        <v>0</v>
      </c>
      <c r="O253" t="n">
        <v>0</v>
      </c>
      <c r="P253" t="n">
        <v>0</v>
      </c>
      <c r="Q253" t="n">
        <v>0</v>
      </c>
      <c r="R253" s="2" t="inlineStr"/>
    </row>
    <row r="254" ht="15" customHeight="1">
      <c r="A254" t="inlineStr">
        <is>
          <t>A 29000-2021</t>
        </is>
      </c>
      <c r="B254" s="1" t="n">
        <v>44358</v>
      </c>
      <c r="C254" s="1" t="n">
        <v>45204</v>
      </c>
      <c r="D254" t="inlineStr">
        <is>
          <t>DALARNAS LÄN</t>
        </is>
      </c>
      <c r="E254" t="inlineStr">
        <is>
          <t>LUDVIKA</t>
        </is>
      </c>
      <c r="F254" t="inlineStr">
        <is>
          <t>Bergvik skog väst AB</t>
        </is>
      </c>
      <c r="G254" t="n">
        <v>0.5</v>
      </c>
      <c r="H254" t="n">
        <v>0</v>
      </c>
      <c r="I254" t="n">
        <v>0</v>
      </c>
      <c r="J254" t="n">
        <v>0</v>
      </c>
      <c r="K254" t="n">
        <v>0</v>
      </c>
      <c r="L254" t="n">
        <v>0</v>
      </c>
      <c r="M254" t="n">
        <v>0</v>
      </c>
      <c r="N254" t="n">
        <v>0</v>
      </c>
      <c r="O254" t="n">
        <v>0</v>
      </c>
      <c r="P254" t="n">
        <v>0</v>
      </c>
      <c r="Q254" t="n">
        <v>0</v>
      </c>
      <c r="R254" s="2" t="inlineStr"/>
    </row>
    <row r="255" ht="15" customHeight="1">
      <c r="A255" t="inlineStr">
        <is>
          <t>A 29789-2021</t>
        </is>
      </c>
      <c r="B255" s="1" t="n">
        <v>44362</v>
      </c>
      <c r="C255" s="1" t="n">
        <v>45204</v>
      </c>
      <c r="D255" t="inlineStr">
        <is>
          <t>DALARNAS LÄN</t>
        </is>
      </c>
      <c r="E255" t="inlineStr">
        <is>
          <t>LUDVIKA</t>
        </is>
      </c>
      <c r="F255" t="inlineStr">
        <is>
          <t>Övriga Aktiebolag</t>
        </is>
      </c>
      <c r="G255" t="n">
        <v>0.9</v>
      </c>
      <c r="H255" t="n">
        <v>0</v>
      </c>
      <c r="I255" t="n">
        <v>0</v>
      </c>
      <c r="J255" t="n">
        <v>0</v>
      </c>
      <c r="K255" t="n">
        <v>0</v>
      </c>
      <c r="L255" t="n">
        <v>0</v>
      </c>
      <c r="M255" t="n">
        <v>0</v>
      </c>
      <c r="N255" t="n">
        <v>0</v>
      </c>
      <c r="O255" t="n">
        <v>0</v>
      </c>
      <c r="P255" t="n">
        <v>0</v>
      </c>
      <c r="Q255" t="n">
        <v>0</v>
      </c>
      <c r="R255" s="2" t="inlineStr"/>
    </row>
    <row r="256" ht="15" customHeight="1">
      <c r="A256" t="inlineStr">
        <is>
          <t>A 31550-2021</t>
        </is>
      </c>
      <c r="B256" s="1" t="n">
        <v>44369</v>
      </c>
      <c r="C256" s="1" t="n">
        <v>45204</v>
      </c>
      <c r="D256" t="inlineStr">
        <is>
          <t>DALARNAS LÄN</t>
        </is>
      </c>
      <c r="E256" t="inlineStr">
        <is>
          <t>LUDVIKA</t>
        </is>
      </c>
      <c r="G256" t="n">
        <v>2.8</v>
      </c>
      <c r="H256" t="n">
        <v>0</v>
      </c>
      <c r="I256" t="n">
        <v>0</v>
      </c>
      <c r="J256" t="n">
        <v>0</v>
      </c>
      <c r="K256" t="n">
        <v>0</v>
      </c>
      <c r="L256" t="n">
        <v>0</v>
      </c>
      <c r="M256" t="n">
        <v>0</v>
      </c>
      <c r="N256" t="n">
        <v>0</v>
      </c>
      <c r="O256" t="n">
        <v>0</v>
      </c>
      <c r="P256" t="n">
        <v>0</v>
      </c>
      <c r="Q256" t="n">
        <v>0</v>
      </c>
      <c r="R256" s="2" t="inlineStr"/>
    </row>
    <row r="257" ht="15" customHeight="1">
      <c r="A257" t="inlineStr">
        <is>
          <t>A 31921-2021</t>
        </is>
      </c>
      <c r="B257" s="1" t="n">
        <v>44370</v>
      </c>
      <c r="C257" s="1" t="n">
        <v>45204</v>
      </c>
      <c r="D257" t="inlineStr">
        <is>
          <t>DALARNAS LÄN</t>
        </is>
      </c>
      <c r="E257" t="inlineStr">
        <is>
          <t>LUDVIKA</t>
        </is>
      </c>
      <c r="F257" t="inlineStr">
        <is>
          <t>Övriga Aktiebolag</t>
        </is>
      </c>
      <c r="G257" t="n">
        <v>0.5</v>
      </c>
      <c r="H257" t="n">
        <v>0</v>
      </c>
      <c r="I257" t="n">
        <v>0</v>
      </c>
      <c r="J257" t="n">
        <v>0</v>
      </c>
      <c r="K257" t="n">
        <v>0</v>
      </c>
      <c r="L257" t="n">
        <v>0</v>
      </c>
      <c r="M257" t="n">
        <v>0</v>
      </c>
      <c r="N257" t="n">
        <v>0</v>
      </c>
      <c r="O257" t="n">
        <v>0</v>
      </c>
      <c r="P257" t="n">
        <v>0</v>
      </c>
      <c r="Q257" t="n">
        <v>0</v>
      </c>
      <c r="R257" s="2" t="inlineStr"/>
    </row>
    <row r="258" ht="15" customHeight="1">
      <c r="A258" t="inlineStr">
        <is>
          <t>A 32054-2021</t>
        </is>
      </c>
      <c r="B258" s="1" t="n">
        <v>44370</v>
      </c>
      <c r="C258" s="1" t="n">
        <v>45204</v>
      </c>
      <c r="D258" t="inlineStr">
        <is>
          <t>DALARNAS LÄN</t>
        </is>
      </c>
      <c r="E258" t="inlineStr">
        <is>
          <t>LUDVIKA</t>
        </is>
      </c>
      <c r="G258" t="n">
        <v>28.7</v>
      </c>
      <c r="H258" t="n">
        <v>0</v>
      </c>
      <c r="I258" t="n">
        <v>0</v>
      </c>
      <c r="J258" t="n">
        <v>0</v>
      </c>
      <c r="K258" t="n">
        <v>0</v>
      </c>
      <c r="L258" t="n">
        <v>0</v>
      </c>
      <c r="M258" t="n">
        <v>0</v>
      </c>
      <c r="N258" t="n">
        <v>0</v>
      </c>
      <c r="O258" t="n">
        <v>0</v>
      </c>
      <c r="P258" t="n">
        <v>0</v>
      </c>
      <c r="Q258" t="n">
        <v>0</v>
      </c>
      <c r="R258" s="2" t="inlineStr"/>
    </row>
    <row r="259" ht="15" customHeight="1">
      <c r="A259" t="inlineStr">
        <is>
          <t>A 31925-2021</t>
        </is>
      </c>
      <c r="B259" s="1" t="n">
        <v>44370</v>
      </c>
      <c r="C259" s="1" t="n">
        <v>45204</v>
      </c>
      <c r="D259" t="inlineStr">
        <is>
          <t>DALARNAS LÄN</t>
        </is>
      </c>
      <c r="E259" t="inlineStr">
        <is>
          <t>LUDVIKA</t>
        </is>
      </c>
      <c r="F259" t="inlineStr">
        <is>
          <t>Övriga Aktiebolag</t>
        </is>
      </c>
      <c r="G259" t="n">
        <v>3.2</v>
      </c>
      <c r="H259" t="n">
        <v>0</v>
      </c>
      <c r="I259" t="n">
        <v>0</v>
      </c>
      <c r="J259" t="n">
        <v>0</v>
      </c>
      <c r="K259" t="n">
        <v>0</v>
      </c>
      <c r="L259" t="n">
        <v>0</v>
      </c>
      <c r="M259" t="n">
        <v>0</v>
      </c>
      <c r="N259" t="n">
        <v>0</v>
      </c>
      <c r="O259" t="n">
        <v>0</v>
      </c>
      <c r="P259" t="n">
        <v>0</v>
      </c>
      <c r="Q259" t="n">
        <v>0</v>
      </c>
      <c r="R259" s="2" t="inlineStr"/>
    </row>
    <row r="260" ht="15" customHeight="1">
      <c r="A260" t="inlineStr">
        <is>
          <t>A 32015-2021</t>
        </is>
      </c>
      <c r="B260" s="1" t="n">
        <v>44370</v>
      </c>
      <c r="C260" s="1" t="n">
        <v>45204</v>
      </c>
      <c r="D260" t="inlineStr">
        <is>
          <t>DALARNAS LÄN</t>
        </is>
      </c>
      <c r="E260" t="inlineStr">
        <is>
          <t>LUDVIKA</t>
        </is>
      </c>
      <c r="G260" t="n">
        <v>1.6</v>
      </c>
      <c r="H260" t="n">
        <v>0</v>
      </c>
      <c r="I260" t="n">
        <v>0</v>
      </c>
      <c r="J260" t="n">
        <v>0</v>
      </c>
      <c r="K260" t="n">
        <v>0</v>
      </c>
      <c r="L260" t="n">
        <v>0</v>
      </c>
      <c r="M260" t="n">
        <v>0</v>
      </c>
      <c r="N260" t="n">
        <v>0</v>
      </c>
      <c r="O260" t="n">
        <v>0</v>
      </c>
      <c r="P260" t="n">
        <v>0</v>
      </c>
      <c r="Q260" t="n">
        <v>0</v>
      </c>
      <c r="R260" s="2" t="inlineStr"/>
    </row>
    <row r="261" ht="15" customHeight="1">
      <c r="A261" t="inlineStr">
        <is>
          <t>A 33505-2021</t>
        </is>
      </c>
      <c r="B261" s="1" t="n">
        <v>44377</v>
      </c>
      <c r="C261" s="1" t="n">
        <v>45204</v>
      </c>
      <c r="D261" t="inlineStr">
        <is>
          <t>DALARNAS LÄN</t>
        </is>
      </c>
      <c r="E261" t="inlineStr">
        <is>
          <t>LUDVIKA</t>
        </is>
      </c>
      <c r="F261" t="inlineStr">
        <is>
          <t>Bergvik skog väst AB</t>
        </is>
      </c>
      <c r="G261" t="n">
        <v>3.4</v>
      </c>
      <c r="H261" t="n">
        <v>0</v>
      </c>
      <c r="I261" t="n">
        <v>0</v>
      </c>
      <c r="J261" t="n">
        <v>0</v>
      </c>
      <c r="K261" t="n">
        <v>0</v>
      </c>
      <c r="L261" t="n">
        <v>0</v>
      </c>
      <c r="M261" t="n">
        <v>0</v>
      </c>
      <c r="N261" t="n">
        <v>0</v>
      </c>
      <c r="O261" t="n">
        <v>0</v>
      </c>
      <c r="P261" t="n">
        <v>0</v>
      </c>
      <c r="Q261" t="n">
        <v>0</v>
      </c>
      <c r="R261" s="2" t="inlineStr"/>
    </row>
    <row r="262" ht="15" customHeight="1">
      <c r="A262" t="inlineStr">
        <is>
          <t>A 33416-2021</t>
        </is>
      </c>
      <c r="B262" s="1" t="n">
        <v>44377</v>
      </c>
      <c r="C262" s="1" t="n">
        <v>45204</v>
      </c>
      <c r="D262" t="inlineStr">
        <is>
          <t>DALARNAS LÄN</t>
        </is>
      </c>
      <c r="E262" t="inlineStr">
        <is>
          <t>LUDVIKA</t>
        </is>
      </c>
      <c r="F262" t="inlineStr">
        <is>
          <t>Bergvik skog väst AB</t>
        </is>
      </c>
      <c r="G262" t="n">
        <v>8</v>
      </c>
      <c r="H262" t="n">
        <v>0</v>
      </c>
      <c r="I262" t="n">
        <v>0</v>
      </c>
      <c r="J262" t="n">
        <v>0</v>
      </c>
      <c r="K262" t="n">
        <v>0</v>
      </c>
      <c r="L262" t="n">
        <v>0</v>
      </c>
      <c r="M262" t="n">
        <v>0</v>
      </c>
      <c r="N262" t="n">
        <v>0</v>
      </c>
      <c r="O262" t="n">
        <v>0</v>
      </c>
      <c r="P262" t="n">
        <v>0</v>
      </c>
      <c r="Q262" t="n">
        <v>0</v>
      </c>
      <c r="R262" s="2" t="inlineStr"/>
    </row>
    <row r="263" ht="15" customHeight="1">
      <c r="A263" t="inlineStr">
        <is>
          <t>A 35720-2021</t>
        </is>
      </c>
      <c r="B263" s="1" t="n">
        <v>44386</v>
      </c>
      <c r="C263" s="1" t="n">
        <v>45204</v>
      </c>
      <c r="D263" t="inlineStr">
        <is>
          <t>DALARNAS LÄN</t>
        </is>
      </c>
      <c r="E263" t="inlineStr">
        <is>
          <t>LUDVIKA</t>
        </is>
      </c>
      <c r="F263" t="inlineStr">
        <is>
          <t>Kyrkan</t>
        </is>
      </c>
      <c r="G263" t="n">
        <v>1.9</v>
      </c>
      <c r="H263" t="n">
        <v>0</v>
      </c>
      <c r="I263" t="n">
        <v>0</v>
      </c>
      <c r="J263" t="n">
        <v>0</v>
      </c>
      <c r="K263" t="n">
        <v>0</v>
      </c>
      <c r="L263" t="n">
        <v>0</v>
      </c>
      <c r="M263" t="n">
        <v>0</v>
      </c>
      <c r="N263" t="n">
        <v>0</v>
      </c>
      <c r="O263" t="n">
        <v>0</v>
      </c>
      <c r="P263" t="n">
        <v>0</v>
      </c>
      <c r="Q263" t="n">
        <v>0</v>
      </c>
      <c r="R263" s="2" t="inlineStr"/>
    </row>
    <row r="264" ht="15" customHeight="1">
      <c r="A264" t="inlineStr">
        <is>
          <t>A 35731-2021</t>
        </is>
      </c>
      <c r="B264" s="1" t="n">
        <v>44386</v>
      </c>
      <c r="C264" s="1" t="n">
        <v>45204</v>
      </c>
      <c r="D264" t="inlineStr">
        <is>
          <t>DALARNAS LÄN</t>
        </is>
      </c>
      <c r="E264" t="inlineStr">
        <is>
          <t>LUDVIKA</t>
        </is>
      </c>
      <c r="F264" t="inlineStr">
        <is>
          <t>Kyrkan</t>
        </is>
      </c>
      <c r="G264" t="n">
        <v>2.7</v>
      </c>
      <c r="H264" t="n">
        <v>0</v>
      </c>
      <c r="I264" t="n">
        <v>0</v>
      </c>
      <c r="J264" t="n">
        <v>0</v>
      </c>
      <c r="K264" t="n">
        <v>0</v>
      </c>
      <c r="L264" t="n">
        <v>0</v>
      </c>
      <c r="M264" t="n">
        <v>0</v>
      </c>
      <c r="N264" t="n">
        <v>0</v>
      </c>
      <c r="O264" t="n">
        <v>0</v>
      </c>
      <c r="P264" t="n">
        <v>0</v>
      </c>
      <c r="Q264" t="n">
        <v>0</v>
      </c>
      <c r="R264" s="2" t="inlineStr"/>
    </row>
    <row r="265" ht="15" customHeight="1">
      <c r="A265" t="inlineStr">
        <is>
          <t>A 35892-2021</t>
        </is>
      </c>
      <c r="B265" s="1" t="n">
        <v>44387</v>
      </c>
      <c r="C265" s="1" t="n">
        <v>45204</v>
      </c>
      <c r="D265" t="inlineStr">
        <is>
          <t>DALARNAS LÄN</t>
        </is>
      </c>
      <c r="E265" t="inlineStr">
        <is>
          <t>LUDVIKA</t>
        </is>
      </c>
      <c r="F265" t="inlineStr">
        <is>
          <t>Kyrkan</t>
        </is>
      </c>
      <c r="G265" t="n">
        <v>1</v>
      </c>
      <c r="H265" t="n">
        <v>0</v>
      </c>
      <c r="I265" t="n">
        <v>0</v>
      </c>
      <c r="J265" t="n">
        <v>0</v>
      </c>
      <c r="K265" t="n">
        <v>0</v>
      </c>
      <c r="L265" t="n">
        <v>0</v>
      </c>
      <c r="M265" t="n">
        <v>0</v>
      </c>
      <c r="N265" t="n">
        <v>0</v>
      </c>
      <c r="O265" t="n">
        <v>0</v>
      </c>
      <c r="P265" t="n">
        <v>0</v>
      </c>
      <c r="Q265" t="n">
        <v>0</v>
      </c>
      <c r="R265" s="2" t="inlineStr"/>
    </row>
    <row r="266" ht="15" customHeight="1">
      <c r="A266" t="inlineStr">
        <is>
          <t>A 36862-2021</t>
        </is>
      </c>
      <c r="B266" s="1" t="n">
        <v>44393</v>
      </c>
      <c r="C266" s="1" t="n">
        <v>45204</v>
      </c>
      <c r="D266" t="inlineStr">
        <is>
          <t>DALARNAS LÄN</t>
        </is>
      </c>
      <c r="E266" t="inlineStr">
        <is>
          <t>LUDVIKA</t>
        </is>
      </c>
      <c r="F266" t="inlineStr">
        <is>
          <t>Bergvik skog väst AB</t>
        </is>
      </c>
      <c r="G266" t="n">
        <v>1.1</v>
      </c>
      <c r="H266" t="n">
        <v>0</v>
      </c>
      <c r="I266" t="n">
        <v>0</v>
      </c>
      <c r="J266" t="n">
        <v>0</v>
      </c>
      <c r="K266" t="n">
        <v>0</v>
      </c>
      <c r="L266" t="n">
        <v>0</v>
      </c>
      <c r="M266" t="n">
        <v>0</v>
      </c>
      <c r="N266" t="n">
        <v>0</v>
      </c>
      <c r="O266" t="n">
        <v>0</v>
      </c>
      <c r="P266" t="n">
        <v>0</v>
      </c>
      <c r="Q266" t="n">
        <v>0</v>
      </c>
      <c r="R266" s="2" t="inlineStr"/>
    </row>
    <row r="267" ht="15" customHeight="1">
      <c r="A267" t="inlineStr">
        <is>
          <t>A 37384-2021</t>
        </is>
      </c>
      <c r="B267" s="1" t="n">
        <v>44397</v>
      </c>
      <c r="C267" s="1" t="n">
        <v>45204</v>
      </c>
      <c r="D267" t="inlineStr">
        <is>
          <t>DALARNAS LÄN</t>
        </is>
      </c>
      <c r="E267" t="inlineStr">
        <is>
          <t>LUDVIKA</t>
        </is>
      </c>
      <c r="F267" t="inlineStr">
        <is>
          <t>Kommuner</t>
        </is>
      </c>
      <c r="G267" t="n">
        <v>5.5</v>
      </c>
      <c r="H267" t="n">
        <v>0</v>
      </c>
      <c r="I267" t="n">
        <v>0</v>
      </c>
      <c r="J267" t="n">
        <v>0</v>
      </c>
      <c r="K267" t="n">
        <v>0</v>
      </c>
      <c r="L267" t="n">
        <v>0</v>
      </c>
      <c r="M267" t="n">
        <v>0</v>
      </c>
      <c r="N267" t="n">
        <v>0</v>
      </c>
      <c r="O267" t="n">
        <v>0</v>
      </c>
      <c r="P267" t="n">
        <v>0</v>
      </c>
      <c r="Q267" t="n">
        <v>0</v>
      </c>
      <c r="R267" s="2" t="inlineStr"/>
    </row>
    <row r="268" ht="15" customHeight="1">
      <c r="A268" t="inlineStr">
        <is>
          <t>A 38371-2021</t>
        </is>
      </c>
      <c r="B268" s="1" t="n">
        <v>44406</v>
      </c>
      <c r="C268" s="1" t="n">
        <v>45204</v>
      </c>
      <c r="D268" t="inlineStr">
        <is>
          <t>DALARNAS LÄN</t>
        </is>
      </c>
      <c r="E268" t="inlineStr">
        <is>
          <t>LUDVIKA</t>
        </is>
      </c>
      <c r="F268" t="inlineStr">
        <is>
          <t>Bergvik skog väst AB</t>
        </is>
      </c>
      <c r="G268" t="n">
        <v>16</v>
      </c>
      <c r="H268" t="n">
        <v>0</v>
      </c>
      <c r="I268" t="n">
        <v>0</v>
      </c>
      <c r="J268" t="n">
        <v>0</v>
      </c>
      <c r="K268" t="n">
        <v>0</v>
      </c>
      <c r="L268" t="n">
        <v>0</v>
      </c>
      <c r="M268" t="n">
        <v>0</v>
      </c>
      <c r="N268" t="n">
        <v>0</v>
      </c>
      <c r="O268" t="n">
        <v>0</v>
      </c>
      <c r="P268" t="n">
        <v>0</v>
      </c>
      <c r="Q268" t="n">
        <v>0</v>
      </c>
      <c r="R268" s="2" t="inlineStr"/>
    </row>
    <row r="269" ht="15" customHeight="1">
      <c r="A269" t="inlineStr">
        <is>
          <t>A 39247-2021</t>
        </is>
      </c>
      <c r="B269" s="1" t="n">
        <v>44413</v>
      </c>
      <c r="C269" s="1" t="n">
        <v>45204</v>
      </c>
      <c r="D269" t="inlineStr">
        <is>
          <t>DALARNAS LÄN</t>
        </is>
      </c>
      <c r="E269" t="inlineStr">
        <is>
          <t>LUDVIKA</t>
        </is>
      </c>
      <c r="G269" t="n">
        <v>6</v>
      </c>
      <c r="H269" t="n">
        <v>0</v>
      </c>
      <c r="I269" t="n">
        <v>0</v>
      </c>
      <c r="J269" t="n">
        <v>0</v>
      </c>
      <c r="K269" t="n">
        <v>0</v>
      </c>
      <c r="L269" t="n">
        <v>0</v>
      </c>
      <c r="M269" t="n">
        <v>0</v>
      </c>
      <c r="N269" t="n">
        <v>0</v>
      </c>
      <c r="O269" t="n">
        <v>0</v>
      </c>
      <c r="P269" t="n">
        <v>0</v>
      </c>
      <c r="Q269" t="n">
        <v>0</v>
      </c>
      <c r="R269" s="2" t="inlineStr"/>
    </row>
    <row r="270" ht="15" customHeight="1">
      <c r="A270" t="inlineStr">
        <is>
          <t>A 40582-2021</t>
        </is>
      </c>
      <c r="B270" s="1" t="n">
        <v>44420</v>
      </c>
      <c r="C270" s="1" t="n">
        <v>45204</v>
      </c>
      <c r="D270" t="inlineStr">
        <is>
          <t>DALARNAS LÄN</t>
        </is>
      </c>
      <c r="E270" t="inlineStr">
        <is>
          <t>LUDVIKA</t>
        </is>
      </c>
      <c r="G270" t="n">
        <v>2.2</v>
      </c>
      <c r="H270" t="n">
        <v>0</v>
      </c>
      <c r="I270" t="n">
        <v>0</v>
      </c>
      <c r="J270" t="n">
        <v>0</v>
      </c>
      <c r="K270" t="n">
        <v>0</v>
      </c>
      <c r="L270" t="n">
        <v>0</v>
      </c>
      <c r="M270" t="n">
        <v>0</v>
      </c>
      <c r="N270" t="n">
        <v>0</v>
      </c>
      <c r="O270" t="n">
        <v>0</v>
      </c>
      <c r="P270" t="n">
        <v>0</v>
      </c>
      <c r="Q270" t="n">
        <v>0</v>
      </c>
      <c r="R270" s="2" t="inlineStr"/>
    </row>
    <row r="271" ht="15" customHeight="1">
      <c r="A271" t="inlineStr">
        <is>
          <t>A 43907-2021</t>
        </is>
      </c>
      <c r="B271" s="1" t="n">
        <v>44434</v>
      </c>
      <c r="C271" s="1" t="n">
        <v>45204</v>
      </c>
      <c r="D271" t="inlineStr">
        <is>
          <t>DALARNAS LÄN</t>
        </is>
      </c>
      <c r="E271" t="inlineStr">
        <is>
          <t>LUDVIKA</t>
        </is>
      </c>
      <c r="F271" t="inlineStr">
        <is>
          <t>Bergvik skog väst AB</t>
        </is>
      </c>
      <c r="G271" t="n">
        <v>2.5</v>
      </c>
      <c r="H271" t="n">
        <v>0</v>
      </c>
      <c r="I271" t="n">
        <v>0</v>
      </c>
      <c r="J271" t="n">
        <v>0</v>
      </c>
      <c r="K271" t="n">
        <v>0</v>
      </c>
      <c r="L271" t="n">
        <v>0</v>
      </c>
      <c r="M271" t="n">
        <v>0</v>
      </c>
      <c r="N271" t="n">
        <v>0</v>
      </c>
      <c r="O271" t="n">
        <v>0</v>
      </c>
      <c r="P271" t="n">
        <v>0</v>
      </c>
      <c r="Q271" t="n">
        <v>0</v>
      </c>
      <c r="R271" s="2" t="inlineStr"/>
    </row>
    <row r="272" ht="15" customHeight="1">
      <c r="A272" t="inlineStr">
        <is>
          <t>A 45313-2021</t>
        </is>
      </c>
      <c r="B272" s="1" t="n">
        <v>44439</v>
      </c>
      <c r="C272" s="1" t="n">
        <v>45204</v>
      </c>
      <c r="D272" t="inlineStr">
        <is>
          <t>DALARNAS LÄN</t>
        </is>
      </c>
      <c r="E272" t="inlineStr">
        <is>
          <t>LUDVIKA</t>
        </is>
      </c>
      <c r="G272" t="n">
        <v>2.6</v>
      </c>
      <c r="H272" t="n">
        <v>0</v>
      </c>
      <c r="I272" t="n">
        <v>0</v>
      </c>
      <c r="J272" t="n">
        <v>0</v>
      </c>
      <c r="K272" t="n">
        <v>0</v>
      </c>
      <c r="L272" t="n">
        <v>0</v>
      </c>
      <c r="M272" t="n">
        <v>0</v>
      </c>
      <c r="N272" t="n">
        <v>0</v>
      </c>
      <c r="O272" t="n">
        <v>0</v>
      </c>
      <c r="P272" t="n">
        <v>0</v>
      </c>
      <c r="Q272" t="n">
        <v>0</v>
      </c>
      <c r="R272" s="2" t="inlineStr"/>
    </row>
    <row r="273" ht="15" customHeight="1">
      <c r="A273" t="inlineStr">
        <is>
          <t>A 45995-2021</t>
        </is>
      </c>
      <c r="B273" s="1" t="n">
        <v>44441</v>
      </c>
      <c r="C273" s="1" t="n">
        <v>45204</v>
      </c>
      <c r="D273" t="inlineStr">
        <is>
          <t>DALARNAS LÄN</t>
        </is>
      </c>
      <c r="E273" t="inlineStr">
        <is>
          <t>LUDVIKA</t>
        </is>
      </c>
      <c r="G273" t="n">
        <v>1.2</v>
      </c>
      <c r="H273" t="n">
        <v>0</v>
      </c>
      <c r="I273" t="n">
        <v>0</v>
      </c>
      <c r="J273" t="n">
        <v>0</v>
      </c>
      <c r="K273" t="n">
        <v>0</v>
      </c>
      <c r="L273" t="n">
        <v>0</v>
      </c>
      <c r="M273" t="n">
        <v>0</v>
      </c>
      <c r="N273" t="n">
        <v>0</v>
      </c>
      <c r="O273" t="n">
        <v>0</v>
      </c>
      <c r="P273" t="n">
        <v>0</v>
      </c>
      <c r="Q273" t="n">
        <v>0</v>
      </c>
      <c r="R273" s="2" t="inlineStr"/>
    </row>
    <row r="274" ht="15" customHeight="1">
      <c r="A274" t="inlineStr">
        <is>
          <t>A 47216-2021</t>
        </is>
      </c>
      <c r="B274" s="1" t="n">
        <v>44447</v>
      </c>
      <c r="C274" s="1" t="n">
        <v>45204</v>
      </c>
      <c r="D274" t="inlineStr">
        <is>
          <t>DALARNAS LÄN</t>
        </is>
      </c>
      <c r="E274" t="inlineStr">
        <is>
          <t>LUDVIKA</t>
        </is>
      </c>
      <c r="G274" t="n">
        <v>0.5</v>
      </c>
      <c r="H274" t="n">
        <v>0</v>
      </c>
      <c r="I274" t="n">
        <v>0</v>
      </c>
      <c r="J274" t="n">
        <v>0</v>
      </c>
      <c r="K274" t="n">
        <v>0</v>
      </c>
      <c r="L274" t="n">
        <v>0</v>
      </c>
      <c r="M274" t="n">
        <v>0</v>
      </c>
      <c r="N274" t="n">
        <v>0</v>
      </c>
      <c r="O274" t="n">
        <v>0</v>
      </c>
      <c r="P274" t="n">
        <v>0</v>
      </c>
      <c r="Q274" t="n">
        <v>0</v>
      </c>
      <c r="R274" s="2" t="inlineStr"/>
    </row>
    <row r="275" ht="15" customHeight="1">
      <c r="A275" t="inlineStr">
        <is>
          <t>A 48580-2021</t>
        </is>
      </c>
      <c r="B275" s="1" t="n">
        <v>44452</v>
      </c>
      <c r="C275" s="1" t="n">
        <v>45204</v>
      </c>
      <c r="D275" t="inlineStr">
        <is>
          <t>DALARNAS LÄN</t>
        </is>
      </c>
      <c r="E275" t="inlineStr">
        <is>
          <t>LUDVIKA</t>
        </is>
      </c>
      <c r="G275" t="n">
        <v>1.3</v>
      </c>
      <c r="H275" t="n">
        <v>0</v>
      </c>
      <c r="I275" t="n">
        <v>0</v>
      </c>
      <c r="J275" t="n">
        <v>0</v>
      </c>
      <c r="K275" t="n">
        <v>0</v>
      </c>
      <c r="L275" t="n">
        <v>0</v>
      </c>
      <c r="M275" t="n">
        <v>0</v>
      </c>
      <c r="N275" t="n">
        <v>0</v>
      </c>
      <c r="O275" t="n">
        <v>0</v>
      </c>
      <c r="P275" t="n">
        <v>0</v>
      </c>
      <c r="Q275" t="n">
        <v>0</v>
      </c>
      <c r="R275" s="2" t="inlineStr"/>
    </row>
    <row r="276" ht="15" customHeight="1">
      <c r="A276" t="inlineStr">
        <is>
          <t>A 49977-2021</t>
        </is>
      </c>
      <c r="B276" s="1" t="n">
        <v>44456</v>
      </c>
      <c r="C276" s="1" t="n">
        <v>45204</v>
      </c>
      <c r="D276" t="inlineStr">
        <is>
          <t>DALARNAS LÄN</t>
        </is>
      </c>
      <c r="E276" t="inlineStr">
        <is>
          <t>LUDVIKA</t>
        </is>
      </c>
      <c r="F276" t="inlineStr">
        <is>
          <t>Bergvik skog väst AB</t>
        </is>
      </c>
      <c r="G276" t="n">
        <v>0.6</v>
      </c>
      <c r="H276" t="n">
        <v>0</v>
      </c>
      <c r="I276" t="n">
        <v>0</v>
      </c>
      <c r="J276" t="n">
        <v>0</v>
      </c>
      <c r="K276" t="n">
        <v>0</v>
      </c>
      <c r="L276" t="n">
        <v>0</v>
      </c>
      <c r="M276" t="n">
        <v>0</v>
      </c>
      <c r="N276" t="n">
        <v>0</v>
      </c>
      <c r="O276" t="n">
        <v>0</v>
      </c>
      <c r="P276" t="n">
        <v>0</v>
      </c>
      <c r="Q276" t="n">
        <v>0</v>
      </c>
      <c r="R276" s="2" t="inlineStr"/>
    </row>
    <row r="277" ht="15" customHeight="1">
      <c r="A277" t="inlineStr">
        <is>
          <t>A 50347-2021</t>
        </is>
      </c>
      <c r="B277" s="1" t="n">
        <v>44459</v>
      </c>
      <c r="C277" s="1" t="n">
        <v>45204</v>
      </c>
      <c r="D277" t="inlineStr">
        <is>
          <t>DALARNAS LÄN</t>
        </is>
      </c>
      <c r="E277" t="inlineStr">
        <is>
          <t>LUDVIKA</t>
        </is>
      </c>
      <c r="G277" t="n">
        <v>1.1</v>
      </c>
      <c r="H277" t="n">
        <v>0</v>
      </c>
      <c r="I277" t="n">
        <v>0</v>
      </c>
      <c r="J277" t="n">
        <v>0</v>
      </c>
      <c r="K277" t="n">
        <v>0</v>
      </c>
      <c r="L277" t="n">
        <v>0</v>
      </c>
      <c r="M277" t="n">
        <v>0</v>
      </c>
      <c r="N277" t="n">
        <v>0</v>
      </c>
      <c r="O277" t="n">
        <v>0</v>
      </c>
      <c r="P277" t="n">
        <v>0</v>
      </c>
      <c r="Q277" t="n">
        <v>0</v>
      </c>
      <c r="R277" s="2" t="inlineStr"/>
    </row>
    <row r="278" ht="15" customHeight="1">
      <c r="A278" t="inlineStr">
        <is>
          <t>A 54279-2021</t>
        </is>
      </c>
      <c r="B278" s="1" t="n">
        <v>44470</v>
      </c>
      <c r="C278" s="1" t="n">
        <v>45204</v>
      </c>
      <c r="D278" t="inlineStr">
        <is>
          <t>DALARNAS LÄN</t>
        </is>
      </c>
      <c r="E278" t="inlineStr">
        <is>
          <t>LUDVIKA</t>
        </is>
      </c>
      <c r="G278" t="n">
        <v>1.1</v>
      </c>
      <c r="H278" t="n">
        <v>0</v>
      </c>
      <c r="I278" t="n">
        <v>0</v>
      </c>
      <c r="J278" t="n">
        <v>0</v>
      </c>
      <c r="K278" t="n">
        <v>0</v>
      </c>
      <c r="L278" t="n">
        <v>0</v>
      </c>
      <c r="M278" t="n">
        <v>0</v>
      </c>
      <c r="N278" t="n">
        <v>0</v>
      </c>
      <c r="O278" t="n">
        <v>0</v>
      </c>
      <c r="P278" t="n">
        <v>0</v>
      </c>
      <c r="Q278" t="n">
        <v>0</v>
      </c>
      <c r="R278" s="2" t="inlineStr"/>
    </row>
    <row r="279" ht="15" customHeight="1">
      <c r="A279" t="inlineStr">
        <is>
          <t>A 55633-2021</t>
        </is>
      </c>
      <c r="B279" s="1" t="n">
        <v>44476</v>
      </c>
      <c r="C279" s="1" t="n">
        <v>45204</v>
      </c>
      <c r="D279" t="inlineStr">
        <is>
          <t>DALARNAS LÄN</t>
        </is>
      </c>
      <c r="E279" t="inlineStr">
        <is>
          <t>LUDVIKA</t>
        </is>
      </c>
      <c r="F279" t="inlineStr">
        <is>
          <t>Övriga Aktiebolag</t>
        </is>
      </c>
      <c r="G279" t="n">
        <v>1.4</v>
      </c>
      <c r="H279" t="n">
        <v>0</v>
      </c>
      <c r="I279" t="n">
        <v>0</v>
      </c>
      <c r="J279" t="n">
        <v>0</v>
      </c>
      <c r="K279" t="n">
        <v>0</v>
      </c>
      <c r="L279" t="n">
        <v>0</v>
      </c>
      <c r="M279" t="n">
        <v>0</v>
      </c>
      <c r="N279" t="n">
        <v>0</v>
      </c>
      <c r="O279" t="n">
        <v>0</v>
      </c>
      <c r="P279" t="n">
        <v>0</v>
      </c>
      <c r="Q279" t="n">
        <v>0</v>
      </c>
      <c r="R279" s="2" t="inlineStr"/>
    </row>
    <row r="280" ht="15" customHeight="1">
      <c r="A280" t="inlineStr">
        <is>
          <t>A 56119-2021</t>
        </is>
      </c>
      <c r="B280" s="1" t="n">
        <v>44477</v>
      </c>
      <c r="C280" s="1" t="n">
        <v>45204</v>
      </c>
      <c r="D280" t="inlineStr">
        <is>
          <t>DALARNAS LÄN</t>
        </is>
      </c>
      <c r="E280" t="inlineStr">
        <is>
          <t>LUDVIKA</t>
        </is>
      </c>
      <c r="G280" t="n">
        <v>1.3</v>
      </c>
      <c r="H280" t="n">
        <v>0</v>
      </c>
      <c r="I280" t="n">
        <v>0</v>
      </c>
      <c r="J280" t="n">
        <v>0</v>
      </c>
      <c r="K280" t="n">
        <v>0</v>
      </c>
      <c r="L280" t="n">
        <v>0</v>
      </c>
      <c r="M280" t="n">
        <v>0</v>
      </c>
      <c r="N280" t="n">
        <v>0</v>
      </c>
      <c r="O280" t="n">
        <v>0</v>
      </c>
      <c r="P280" t="n">
        <v>0</v>
      </c>
      <c r="Q280" t="n">
        <v>0</v>
      </c>
      <c r="R280" s="2" t="inlineStr"/>
    </row>
    <row r="281" ht="15" customHeight="1">
      <c r="A281" t="inlineStr">
        <is>
          <t>A 57076-2021</t>
        </is>
      </c>
      <c r="B281" s="1" t="n">
        <v>44482</v>
      </c>
      <c r="C281" s="1" t="n">
        <v>45204</v>
      </c>
      <c r="D281" t="inlineStr">
        <is>
          <t>DALARNAS LÄN</t>
        </is>
      </c>
      <c r="E281" t="inlineStr">
        <is>
          <t>LUDVIKA</t>
        </is>
      </c>
      <c r="G281" t="n">
        <v>4.7</v>
      </c>
      <c r="H281" t="n">
        <v>0</v>
      </c>
      <c r="I281" t="n">
        <v>0</v>
      </c>
      <c r="J281" t="n">
        <v>0</v>
      </c>
      <c r="K281" t="n">
        <v>0</v>
      </c>
      <c r="L281" t="n">
        <v>0</v>
      </c>
      <c r="M281" t="n">
        <v>0</v>
      </c>
      <c r="N281" t="n">
        <v>0</v>
      </c>
      <c r="O281" t="n">
        <v>0</v>
      </c>
      <c r="P281" t="n">
        <v>0</v>
      </c>
      <c r="Q281" t="n">
        <v>0</v>
      </c>
      <c r="R281" s="2" t="inlineStr"/>
    </row>
    <row r="282" ht="15" customHeight="1">
      <c r="A282" t="inlineStr">
        <is>
          <t>A 63267-2021</t>
        </is>
      </c>
      <c r="B282" s="1" t="n">
        <v>44508</v>
      </c>
      <c r="C282" s="1" t="n">
        <v>45204</v>
      </c>
      <c r="D282" t="inlineStr">
        <is>
          <t>DALARNAS LÄN</t>
        </is>
      </c>
      <c r="E282" t="inlineStr">
        <is>
          <t>LUDVIKA</t>
        </is>
      </c>
      <c r="F282" t="inlineStr">
        <is>
          <t>Bergvik skog väst AB</t>
        </is>
      </c>
      <c r="G282" t="n">
        <v>0.2</v>
      </c>
      <c r="H282" t="n">
        <v>0</v>
      </c>
      <c r="I282" t="n">
        <v>0</v>
      </c>
      <c r="J282" t="n">
        <v>0</v>
      </c>
      <c r="K282" t="n">
        <v>0</v>
      </c>
      <c r="L282" t="n">
        <v>0</v>
      </c>
      <c r="M282" t="n">
        <v>0</v>
      </c>
      <c r="N282" t="n">
        <v>0</v>
      </c>
      <c r="O282" t="n">
        <v>0</v>
      </c>
      <c r="P282" t="n">
        <v>0</v>
      </c>
      <c r="Q282" t="n">
        <v>0</v>
      </c>
      <c r="R282" s="2" t="inlineStr"/>
    </row>
    <row r="283" ht="15" customHeight="1">
      <c r="A283" t="inlineStr">
        <is>
          <t>A 64903-2021</t>
        </is>
      </c>
      <c r="B283" s="1" t="n">
        <v>44512</v>
      </c>
      <c r="C283" s="1" t="n">
        <v>45204</v>
      </c>
      <c r="D283" t="inlineStr">
        <is>
          <t>DALARNAS LÄN</t>
        </is>
      </c>
      <c r="E283" t="inlineStr">
        <is>
          <t>LUDVIKA</t>
        </is>
      </c>
      <c r="F283" t="inlineStr">
        <is>
          <t>Bergvik skog väst AB</t>
        </is>
      </c>
      <c r="G283" t="n">
        <v>0.9</v>
      </c>
      <c r="H283" t="n">
        <v>0</v>
      </c>
      <c r="I283" t="n">
        <v>0</v>
      </c>
      <c r="J283" t="n">
        <v>0</v>
      </c>
      <c r="K283" t="n">
        <v>0</v>
      </c>
      <c r="L283" t="n">
        <v>0</v>
      </c>
      <c r="M283" t="n">
        <v>0</v>
      </c>
      <c r="N283" t="n">
        <v>0</v>
      </c>
      <c r="O283" t="n">
        <v>0</v>
      </c>
      <c r="P283" t="n">
        <v>0</v>
      </c>
      <c r="Q283" t="n">
        <v>0</v>
      </c>
      <c r="R283" s="2" t="inlineStr"/>
    </row>
    <row r="284" ht="15" customHeight="1">
      <c r="A284" t="inlineStr">
        <is>
          <t>A 65685-2021</t>
        </is>
      </c>
      <c r="B284" s="1" t="n">
        <v>44516</v>
      </c>
      <c r="C284" s="1" t="n">
        <v>45204</v>
      </c>
      <c r="D284" t="inlineStr">
        <is>
          <t>DALARNAS LÄN</t>
        </is>
      </c>
      <c r="E284" t="inlineStr">
        <is>
          <t>LUDVIKA</t>
        </is>
      </c>
      <c r="G284" t="n">
        <v>1</v>
      </c>
      <c r="H284" t="n">
        <v>0</v>
      </c>
      <c r="I284" t="n">
        <v>0</v>
      </c>
      <c r="J284" t="n">
        <v>0</v>
      </c>
      <c r="K284" t="n">
        <v>0</v>
      </c>
      <c r="L284" t="n">
        <v>0</v>
      </c>
      <c r="M284" t="n">
        <v>0</v>
      </c>
      <c r="N284" t="n">
        <v>0</v>
      </c>
      <c r="O284" t="n">
        <v>0</v>
      </c>
      <c r="P284" t="n">
        <v>0</v>
      </c>
      <c r="Q284" t="n">
        <v>0</v>
      </c>
      <c r="R284" s="2" t="inlineStr"/>
    </row>
    <row r="285" ht="15" customHeight="1">
      <c r="A285" t="inlineStr">
        <is>
          <t>A 65699-2021</t>
        </is>
      </c>
      <c r="B285" s="1" t="n">
        <v>44516</v>
      </c>
      <c r="C285" s="1" t="n">
        <v>45204</v>
      </c>
      <c r="D285" t="inlineStr">
        <is>
          <t>DALARNAS LÄN</t>
        </is>
      </c>
      <c r="E285" t="inlineStr">
        <is>
          <t>LUDVIKA</t>
        </is>
      </c>
      <c r="G285" t="n">
        <v>1.4</v>
      </c>
      <c r="H285" t="n">
        <v>0</v>
      </c>
      <c r="I285" t="n">
        <v>0</v>
      </c>
      <c r="J285" t="n">
        <v>0</v>
      </c>
      <c r="K285" t="n">
        <v>0</v>
      </c>
      <c r="L285" t="n">
        <v>0</v>
      </c>
      <c r="M285" t="n">
        <v>0</v>
      </c>
      <c r="N285" t="n">
        <v>0</v>
      </c>
      <c r="O285" t="n">
        <v>0</v>
      </c>
      <c r="P285" t="n">
        <v>0</v>
      </c>
      <c r="Q285" t="n">
        <v>0</v>
      </c>
      <c r="R285" s="2" t="inlineStr"/>
    </row>
    <row r="286" ht="15" customHeight="1">
      <c r="A286" t="inlineStr">
        <is>
          <t>A 65667-2021</t>
        </is>
      </c>
      <c r="B286" s="1" t="n">
        <v>44516</v>
      </c>
      <c r="C286" s="1" t="n">
        <v>45204</v>
      </c>
      <c r="D286" t="inlineStr">
        <is>
          <t>DALARNAS LÄN</t>
        </is>
      </c>
      <c r="E286" t="inlineStr">
        <is>
          <t>LUDVIKA</t>
        </is>
      </c>
      <c r="G286" t="n">
        <v>1.5</v>
      </c>
      <c r="H286" t="n">
        <v>0</v>
      </c>
      <c r="I286" t="n">
        <v>0</v>
      </c>
      <c r="J286" t="n">
        <v>0</v>
      </c>
      <c r="K286" t="n">
        <v>0</v>
      </c>
      <c r="L286" t="n">
        <v>0</v>
      </c>
      <c r="M286" t="n">
        <v>0</v>
      </c>
      <c r="N286" t="n">
        <v>0</v>
      </c>
      <c r="O286" t="n">
        <v>0</v>
      </c>
      <c r="P286" t="n">
        <v>0</v>
      </c>
      <c r="Q286" t="n">
        <v>0</v>
      </c>
      <c r="R286" s="2" t="inlineStr"/>
    </row>
    <row r="287" ht="15" customHeight="1">
      <c r="A287" t="inlineStr">
        <is>
          <t>A 71639-2021</t>
        </is>
      </c>
      <c r="B287" s="1" t="n">
        <v>44543</v>
      </c>
      <c r="C287" s="1" t="n">
        <v>45204</v>
      </c>
      <c r="D287" t="inlineStr">
        <is>
          <t>DALARNAS LÄN</t>
        </is>
      </c>
      <c r="E287" t="inlineStr">
        <is>
          <t>LUDVIKA</t>
        </is>
      </c>
      <c r="F287" t="inlineStr">
        <is>
          <t>Naturvårdsverket</t>
        </is>
      </c>
      <c r="G287" t="n">
        <v>2.2</v>
      </c>
      <c r="H287" t="n">
        <v>0</v>
      </c>
      <c r="I287" t="n">
        <v>0</v>
      </c>
      <c r="J287" t="n">
        <v>0</v>
      </c>
      <c r="K287" t="n">
        <v>0</v>
      </c>
      <c r="L287" t="n">
        <v>0</v>
      </c>
      <c r="M287" t="n">
        <v>0</v>
      </c>
      <c r="N287" t="n">
        <v>0</v>
      </c>
      <c r="O287" t="n">
        <v>0</v>
      </c>
      <c r="P287" t="n">
        <v>0</v>
      </c>
      <c r="Q287" t="n">
        <v>0</v>
      </c>
      <c r="R287" s="2" t="inlineStr"/>
    </row>
    <row r="288" ht="15" customHeight="1">
      <c r="A288" t="inlineStr">
        <is>
          <t>A 73703-2021</t>
        </is>
      </c>
      <c r="B288" s="1" t="n">
        <v>44552</v>
      </c>
      <c r="C288" s="1" t="n">
        <v>45204</v>
      </c>
      <c r="D288" t="inlineStr">
        <is>
          <t>DALARNAS LÄN</t>
        </is>
      </c>
      <c r="E288" t="inlineStr">
        <is>
          <t>LUDVIKA</t>
        </is>
      </c>
      <c r="G288" t="n">
        <v>0.5</v>
      </c>
      <c r="H288" t="n">
        <v>0</v>
      </c>
      <c r="I288" t="n">
        <v>0</v>
      </c>
      <c r="J288" t="n">
        <v>0</v>
      </c>
      <c r="K288" t="n">
        <v>0</v>
      </c>
      <c r="L288" t="n">
        <v>0</v>
      </c>
      <c r="M288" t="n">
        <v>0</v>
      </c>
      <c r="N288" t="n">
        <v>0</v>
      </c>
      <c r="O288" t="n">
        <v>0</v>
      </c>
      <c r="P288" t="n">
        <v>0</v>
      </c>
      <c r="Q288" t="n">
        <v>0</v>
      </c>
      <c r="R288" s="2" t="inlineStr"/>
    </row>
    <row r="289" ht="15" customHeight="1">
      <c r="A289" t="inlineStr">
        <is>
          <t>A 1299-2022</t>
        </is>
      </c>
      <c r="B289" s="1" t="n">
        <v>44572</v>
      </c>
      <c r="C289" s="1" t="n">
        <v>45204</v>
      </c>
      <c r="D289" t="inlineStr">
        <is>
          <t>DALARNAS LÄN</t>
        </is>
      </c>
      <c r="E289" t="inlineStr">
        <is>
          <t>LUDVIKA</t>
        </is>
      </c>
      <c r="G289" t="n">
        <v>0.8</v>
      </c>
      <c r="H289" t="n">
        <v>0</v>
      </c>
      <c r="I289" t="n">
        <v>0</v>
      </c>
      <c r="J289" t="n">
        <v>0</v>
      </c>
      <c r="K289" t="n">
        <v>0</v>
      </c>
      <c r="L289" t="n">
        <v>0</v>
      </c>
      <c r="M289" t="n">
        <v>0</v>
      </c>
      <c r="N289" t="n">
        <v>0</v>
      </c>
      <c r="O289" t="n">
        <v>0</v>
      </c>
      <c r="P289" t="n">
        <v>0</v>
      </c>
      <c r="Q289" t="n">
        <v>0</v>
      </c>
      <c r="R289" s="2" t="inlineStr"/>
    </row>
    <row r="290" ht="15" customHeight="1">
      <c r="A290" t="inlineStr">
        <is>
          <t>A 2491-2022</t>
        </is>
      </c>
      <c r="B290" s="1" t="n">
        <v>44579</v>
      </c>
      <c r="C290" s="1" t="n">
        <v>45204</v>
      </c>
      <c r="D290" t="inlineStr">
        <is>
          <t>DALARNAS LÄN</t>
        </is>
      </c>
      <c r="E290" t="inlineStr">
        <is>
          <t>LUDVIKA</t>
        </is>
      </c>
      <c r="G290" t="n">
        <v>2.8</v>
      </c>
      <c r="H290" t="n">
        <v>0</v>
      </c>
      <c r="I290" t="n">
        <v>0</v>
      </c>
      <c r="J290" t="n">
        <v>0</v>
      </c>
      <c r="K290" t="n">
        <v>0</v>
      </c>
      <c r="L290" t="n">
        <v>0</v>
      </c>
      <c r="M290" t="n">
        <v>0</v>
      </c>
      <c r="N290" t="n">
        <v>0</v>
      </c>
      <c r="O290" t="n">
        <v>0</v>
      </c>
      <c r="P290" t="n">
        <v>0</v>
      </c>
      <c r="Q290" t="n">
        <v>0</v>
      </c>
      <c r="R290" s="2" t="inlineStr"/>
    </row>
    <row r="291" ht="15" customHeight="1">
      <c r="A291" t="inlineStr">
        <is>
          <t>A 2422-2022</t>
        </is>
      </c>
      <c r="B291" s="1" t="n">
        <v>44579</v>
      </c>
      <c r="C291" s="1" t="n">
        <v>45204</v>
      </c>
      <c r="D291" t="inlineStr">
        <is>
          <t>DALARNAS LÄN</t>
        </is>
      </c>
      <c r="E291" t="inlineStr">
        <is>
          <t>LUDVIKA</t>
        </is>
      </c>
      <c r="G291" t="n">
        <v>2.3</v>
      </c>
      <c r="H291" t="n">
        <v>0</v>
      </c>
      <c r="I291" t="n">
        <v>0</v>
      </c>
      <c r="J291" t="n">
        <v>0</v>
      </c>
      <c r="K291" t="n">
        <v>0</v>
      </c>
      <c r="L291" t="n">
        <v>0</v>
      </c>
      <c r="M291" t="n">
        <v>0</v>
      </c>
      <c r="N291" t="n">
        <v>0</v>
      </c>
      <c r="O291" t="n">
        <v>0</v>
      </c>
      <c r="P291" t="n">
        <v>0</v>
      </c>
      <c r="Q291" t="n">
        <v>0</v>
      </c>
      <c r="R291" s="2" t="inlineStr"/>
    </row>
    <row r="292" ht="15" customHeight="1">
      <c r="A292" t="inlineStr">
        <is>
          <t>A 2838-2022</t>
        </is>
      </c>
      <c r="B292" s="1" t="n">
        <v>44581</v>
      </c>
      <c r="C292" s="1" t="n">
        <v>45204</v>
      </c>
      <c r="D292" t="inlineStr">
        <is>
          <t>DALARNAS LÄN</t>
        </is>
      </c>
      <c r="E292" t="inlineStr">
        <is>
          <t>LUDVIKA</t>
        </is>
      </c>
      <c r="F292" t="inlineStr">
        <is>
          <t>Bergvik skog väst AB</t>
        </is>
      </c>
      <c r="G292" t="n">
        <v>2</v>
      </c>
      <c r="H292" t="n">
        <v>0</v>
      </c>
      <c r="I292" t="n">
        <v>0</v>
      </c>
      <c r="J292" t="n">
        <v>0</v>
      </c>
      <c r="K292" t="n">
        <v>0</v>
      </c>
      <c r="L292" t="n">
        <v>0</v>
      </c>
      <c r="M292" t="n">
        <v>0</v>
      </c>
      <c r="N292" t="n">
        <v>0</v>
      </c>
      <c r="O292" t="n">
        <v>0</v>
      </c>
      <c r="P292" t="n">
        <v>0</v>
      </c>
      <c r="Q292" t="n">
        <v>0</v>
      </c>
      <c r="R292" s="2" t="inlineStr"/>
    </row>
    <row r="293" ht="15" customHeight="1">
      <c r="A293" t="inlineStr">
        <is>
          <t>A 5970-2022</t>
        </is>
      </c>
      <c r="B293" s="1" t="n">
        <v>44599</v>
      </c>
      <c r="C293" s="1" t="n">
        <v>45204</v>
      </c>
      <c r="D293" t="inlineStr">
        <is>
          <t>DALARNAS LÄN</t>
        </is>
      </c>
      <c r="E293" t="inlineStr">
        <is>
          <t>LUDVIKA</t>
        </is>
      </c>
      <c r="G293" t="n">
        <v>8.4</v>
      </c>
      <c r="H293" t="n">
        <v>0</v>
      </c>
      <c r="I293" t="n">
        <v>0</v>
      </c>
      <c r="J293" t="n">
        <v>0</v>
      </c>
      <c r="K293" t="n">
        <v>0</v>
      </c>
      <c r="L293" t="n">
        <v>0</v>
      </c>
      <c r="M293" t="n">
        <v>0</v>
      </c>
      <c r="N293" t="n">
        <v>0</v>
      </c>
      <c r="O293" t="n">
        <v>0</v>
      </c>
      <c r="P293" t="n">
        <v>0</v>
      </c>
      <c r="Q293" t="n">
        <v>0</v>
      </c>
      <c r="R293" s="2" t="inlineStr"/>
    </row>
    <row r="294" ht="15" customHeight="1">
      <c r="A294" t="inlineStr">
        <is>
          <t>A 6364-2022</t>
        </is>
      </c>
      <c r="B294" s="1" t="n">
        <v>44600</v>
      </c>
      <c r="C294" s="1" t="n">
        <v>45204</v>
      </c>
      <c r="D294" t="inlineStr">
        <is>
          <t>DALARNAS LÄN</t>
        </is>
      </c>
      <c r="E294" t="inlineStr">
        <is>
          <t>LUDVIKA</t>
        </is>
      </c>
      <c r="F294" t="inlineStr">
        <is>
          <t>Övriga Aktiebolag</t>
        </is>
      </c>
      <c r="G294" t="n">
        <v>52.3</v>
      </c>
      <c r="H294" t="n">
        <v>0</v>
      </c>
      <c r="I294" t="n">
        <v>0</v>
      </c>
      <c r="J294" t="n">
        <v>0</v>
      </c>
      <c r="K294" t="n">
        <v>0</v>
      </c>
      <c r="L294" t="n">
        <v>0</v>
      </c>
      <c r="M294" t="n">
        <v>0</v>
      </c>
      <c r="N294" t="n">
        <v>0</v>
      </c>
      <c r="O294" t="n">
        <v>0</v>
      </c>
      <c r="P294" t="n">
        <v>0</v>
      </c>
      <c r="Q294" t="n">
        <v>0</v>
      </c>
      <c r="R294" s="2" t="inlineStr"/>
    </row>
    <row r="295" ht="15" customHeight="1">
      <c r="A295" t="inlineStr">
        <is>
          <t>A 13051-2022</t>
        </is>
      </c>
      <c r="B295" s="1" t="n">
        <v>44643</v>
      </c>
      <c r="C295" s="1" t="n">
        <v>45204</v>
      </c>
      <c r="D295" t="inlineStr">
        <is>
          <t>DALARNAS LÄN</t>
        </is>
      </c>
      <c r="E295" t="inlineStr">
        <is>
          <t>LUDVIKA</t>
        </is>
      </c>
      <c r="G295" t="n">
        <v>1.4</v>
      </c>
      <c r="H295" t="n">
        <v>0</v>
      </c>
      <c r="I295" t="n">
        <v>0</v>
      </c>
      <c r="J295" t="n">
        <v>0</v>
      </c>
      <c r="K295" t="n">
        <v>0</v>
      </c>
      <c r="L295" t="n">
        <v>0</v>
      </c>
      <c r="M295" t="n">
        <v>0</v>
      </c>
      <c r="N295" t="n">
        <v>0</v>
      </c>
      <c r="O295" t="n">
        <v>0</v>
      </c>
      <c r="P295" t="n">
        <v>0</v>
      </c>
      <c r="Q295" t="n">
        <v>0</v>
      </c>
      <c r="R295" s="2" t="inlineStr"/>
    </row>
    <row r="296" ht="15" customHeight="1">
      <c r="A296" t="inlineStr">
        <is>
          <t>A 15145-2022</t>
        </is>
      </c>
      <c r="B296" s="1" t="n">
        <v>44658</v>
      </c>
      <c r="C296" s="1" t="n">
        <v>45204</v>
      </c>
      <c r="D296" t="inlineStr">
        <is>
          <t>DALARNAS LÄN</t>
        </is>
      </c>
      <c r="E296" t="inlineStr">
        <is>
          <t>LUDVIKA</t>
        </is>
      </c>
      <c r="G296" t="n">
        <v>3.7</v>
      </c>
      <c r="H296" t="n">
        <v>0</v>
      </c>
      <c r="I296" t="n">
        <v>0</v>
      </c>
      <c r="J296" t="n">
        <v>0</v>
      </c>
      <c r="K296" t="n">
        <v>0</v>
      </c>
      <c r="L296" t="n">
        <v>0</v>
      </c>
      <c r="M296" t="n">
        <v>0</v>
      </c>
      <c r="N296" t="n">
        <v>0</v>
      </c>
      <c r="O296" t="n">
        <v>0</v>
      </c>
      <c r="P296" t="n">
        <v>0</v>
      </c>
      <c r="Q296" t="n">
        <v>0</v>
      </c>
      <c r="R296" s="2" t="inlineStr"/>
    </row>
    <row r="297" ht="15" customHeight="1">
      <c r="A297" t="inlineStr">
        <is>
          <t>A 17677-2022</t>
        </is>
      </c>
      <c r="B297" s="1" t="n">
        <v>44680</v>
      </c>
      <c r="C297" s="1" t="n">
        <v>45204</v>
      </c>
      <c r="D297" t="inlineStr">
        <is>
          <t>DALARNAS LÄN</t>
        </is>
      </c>
      <c r="E297" t="inlineStr">
        <is>
          <t>LUDVIKA</t>
        </is>
      </c>
      <c r="F297" t="inlineStr">
        <is>
          <t>Bergvik skog väst AB</t>
        </is>
      </c>
      <c r="G297" t="n">
        <v>5.5</v>
      </c>
      <c r="H297" t="n">
        <v>0</v>
      </c>
      <c r="I297" t="n">
        <v>0</v>
      </c>
      <c r="J297" t="n">
        <v>0</v>
      </c>
      <c r="K297" t="n">
        <v>0</v>
      </c>
      <c r="L297" t="n">
        <v>0</v>
      </c>
      <c r="M297" t="n">
        <v>0</v>
      </c>
      <c r="N297" t="n">
        <v>0</v>
      </c>
      <c r="O297" t="n">
        <v>0</v>
      </c>
      <c r="P297" t="n">
        <v>0</v>
      </c>
      <c r="Q297" t="n">
        <v>0</v>
      </c>
      <c r="R297" s="2" t="inlineStr"/>
    </row>
    <row r="298" ht="15" customHeight="1">
      <c r="A298" t="inlineStr">
        <is>
          <t>A 20656-2022</t>
        </is>
      </c>
      <c r="B298" s="1" t="n">
        <v>44700</v>
      </c>
      <c r="C298" s="1" t="n">
        <v>45204</v>
      </c>
      <c r="D298" t="inlineStr">
        <is>
          <t>DALARNAS LÄN</t>
        </is>
      </c>
      <c r="E298" t="inlineStr">
        <is>
          <t>LUDVIKA</t>
        </is>
      </c>
      <c r="F298" t="inlineStr">
        <is>
          <t>Bergvik skog väst AB</t>
        </is>
      </c>
      <c r="G298" t="n">
        <v>1.6</v>
      </c>
      <c r="H298" t="n">
        <v>0</v>
      </c>
      <c r="I298" t="n">
        <v>0</v>
      </c>
      <c r="J298" t="n">
        <v>0</v>
      </c>
      <c r="K298" t="n">
        <v>0</v>
      </c>
      <c r="L298" t="n">
        <v>0</v>
      </c>
      <c r="M298" t="n">
        <v>0</v>
      </c>
      <c r="N298" t="n">
        <v>0</v>
      </c>
      <c r="O298" t="n">
        <v>0</v>
      </c>
      <c r="P298" t="n">
        <v>0</v>
      </c>
      <c r="Q298" t="n">
        <v>0</v>
      </c>
      <c r="R298" s="2" t="inlineStr"/>
    </row>
    <row r="299" ht="15" customHeight="1">
      <c r="A299" t="inlineStr">
        <is>
          <t>A 20852-2022</t>
        </is>
      </c>
      <c r="B299" s="1" t="n">
        <v>44701</v>
      </c>
      <c r="C299" s="1" t="n">
        <v>45204</v>
      </c>
      <c r="D299" t="inlineStr">
        <is>
          <t>DALARNAS LÄN</t>
        </is>
      </c>
      <c r="E299" t="inlineStr">
        <is>
          <t>LUDVIKA</t>
        </is>
      </c>
      <c r="F299" t="inlineStr">
        <is>
          <t>Bergvik skog väst AB</t>
        </is>
      </c>
      <c r="G299" t="n">
        <v>0.4</v>
      </c>
      <c r="H299" t="n">
        <v>0</v>
      </c>
      <c r="I299" t="n">
        <v>0</v>
      </c>
      <c r="J299" t="n">
        <v>0</v>
      </c>
      <c r="K299" t="n">
        <v>0</v>
      </c>
      <c r="L299" t="n">
        <v>0</v>
      </c>
      <c r="M299" t="n">
        <v>0</v>
      </c>
      <c r="N299" t="n">
        <v>0</v>
      </c>
      <c r="O299" t="n">
        <v>0</v>
      </c>
      <c r="P299" t="n">
        <v>0</v>
      </c>
      <c r="Q299" t="n">
        <v>0</v>
      </c>
      <c r="R299" s="2" t="inlineStr"/>
    </row>
    <row r="300" ht="15" customHeight="1">
      <c r="A300" t="inlineStr">
        <is>
          <t>A 21466-2022</t>
        </is>
      </c>
      <c r="B300" s="1" t="n">
        <v>44706</v>
      </c>
      <c r="C300" s="1" t="n">
        <v>45204</v>
      </c>
      <c r="D300" t="inlineStr">
        <is>
          <t>DALARNAS LÄN</t>
        </is>
      </c>
      <c r="E300" t="inlineStr">
        <is>
          <t>LUDVIKA</t>
        </is>
      </c>
      <c r="F300" t="inlineStr">
        <is>
          <t>Bergvik skog väst AB</t>
        </is>
      </c>
      <c r="G300" t="n">
        <v>1.9</v>
      </c>
      <c r="H300" t="n">
        <v>0</v>
      </c>
      <c r="I300" t="n">
        <v>0</v>
      </c>
      <c r="J300" t="n">
        <v>0</v>
      </c>
      <c r="K300" t="n">
        <v>0</v>
      </c>
      <c r="L300" t="n">
        <v>0</v>
      </c>
      <c r="M300" t="n">
        <v>0</v>
      </c>
      <c r="N300" t="n">
        <v>0</v>
      </c>
      <c r="O300" t="n">
        <v>0</v>
      </c>
      <c r="P300" t="n">
        <v>0</v>
      </c>
      <c r="Q300" t="n">
        <v>0</v>
      </c>
      <c r="R300" s="2" t="inlineStr"/>
    </row>
    <row r="301" ht="15" customHeight="1">
      <c r="A301" t="inlineStr">
        <is>
          <t>A 22000-2022</t>
        </is>
      </c>
      <c r="B301" s="1" t="n">
        <v>44711</v>
      </c>
      <c r="C301" s="1" t="n">
        <v>45204</v>
      </c>
      <c r="D301" t="inlineStr">
        <is>
          <t>DALARNAS LÄN</t>
        </is>
      </c>
      <c r="E301" t="inlineStr">
        <is>
          <t>LUDVIKA</t>
        </is>
      </c>
      <c r="F301" t="inlineStr">
        <is>
          <t>Bergvik skog väst AB</t>
        </is>
      </c>
      <c r="G301" t="n">
        <v>2.1</v>
      </c>
      <c r="H301" t="n">
        <v>0</v>
      </c>
      <c r="I301" t="n">
        <v>0</v>
      </c>
      <c r="J301" t="n">
        <v>0</v>
      </c>
      <c r="K301" t="n">
        <v>0</v>
      </c>
      <c r="L301" t="n">
        <v>0</v>
      </c>
      <c r="M301" t="n">
        <v>0</v>
      </c>
      <c r="N301" t="n">
        <v>0</v>
      </c>
      <c r="O301" t="n">
        <v>0</v>
      </c>
      <c r="P301" t="n">
        <v>0</v>
      </c>
      <c r="Q301" t="n">
        <v>0</v>
      </c>
      <c r="R301" s="2" t="inlineStr"/>
    </row>
    <row r="302" ht="15" customHeight="1">
      <c r="A302" t="inlineStr">
        <is>
          <t>A 23345-2022</t>
        </is>
      </c>
      <c r="B302" s="1" t="n">
        <v>44720</v>
      </c>
      <c r="C302" s="1" t="n">
        <v>45204</v>
      </c>
      <c r="D302" t="inlineStr">
        <is>
          <t>DALARNAS LÄN</t>
        </is>
      </c>
      <c r="E302" t="inlineStr">
        <is>
          <t>LUDVIKA</t>
        </is>
      </c>
      <c r="G302" t="n">
        <v>0.5</v>
      </c>
      <c r="H302" t="n">
        <v>0</v>
      </c>
      <c r="I302" t="n">
        <v>0</v>
      </c>
      <c r="J302" t="n">
        <v>0</v>
      </c>
      <c r="K302" t="n">
        <v>0</v>
      </c>
      <c r="L302" t="n">
        <v>0</v>
      </c>
      <c r="M302" t="n">
        <v>0</v>
      </c>
      <c r="N302" t="n">
        <v>0</v>
      </c>
      <c r="O302" t="n">
        <v>0</v>
      </c>
      <c r="P302" t="n">
        <v>0</v>
      </c>
      <c r="Q302" t="n">
        <v>0</v>
      </c>
      <c r="R302" s="2" t="inlineStr"/>
    </row>
    <row r="303" ht="15" customHeight="1">
      <c r="A303" t="inlineStr">
        <is>
          <t>A 23258-2022</t>
        </is>
      </c>
      <c r="B303" s="1" t="n">
        <v>44720</v>
      </c>
      <c r="C303" s="1" t="n">
        <v>45204</v>
      </c>
      <c r="D303" t="inlineStr">
        <is>
          <t>DALARNAS LÄN</t>
        </is>
      </c>
      <c r="E303" t="inlineStr">
        <is>
          <t>LUDVIKA</t>
        </is>
      </c>
      <c r="F303" t="inlineStr">
        <is>
          <t>Bergvik skog väst AB</t>
        </is>
      </c>
      <c r="G303" t="n">
        <v>2.4</v>
      </c>
      <c r="H303" t="n">
        <v>0</v>
      </c>
      <c r="I303" t="n">
        <v>0</v>
      </c>
      <c r="J303" t="n">
        <v>0</v>
      </c>
      <c r="K303" t="n">
        <v>0</v>
      </c>
      <c r="L303" t="n">
        <v>0</v>
      </c>
      <c r="M303" t="n">
        <v>0</v>
      </c>
      <c r="N303" t="n">
        <v>0</v>
      </c>
      <c r="O303" t="n">
        <v>0</v>
      </c>
      <c r="P303" t="n">
        <v>0</v>
      </c>
      <c r="Q303" t="n">
        <v>0</v>
      </c>
      <c r="R303" s="2" t="inlineStr"/>
    </row>
    <row r="304" ht="15" customHeight="1">
      <c r="A304" t="inlineStr">
        <is>
          <t>A 25095-2022</t>
        </is>
      </c>
      <c r="B304" s="1" t="n">
        <v>44729</v>
      </c>
      <c r="C304" s="1" t="n">
        <v>45204</v>
      </c>
      <c r="D304" t="inlineStr">
        <is>
          <t>DALARNAS LÄN</t>
        </is>
      </c>
      <c r="E304" t="inlineStr">
        <is>
          <t>LUDVIKA</t>
        </is>
      </c>
      <c r="F304" t="inlineStr">
        <is>
          <t>Bergvik skog väst AB</t>
        </is>
      </c>
      <c r="G304" t="n">
        <v>3.9</v>
      </c>
      <c r="H304" t="n">
        <v>0</v>
      </c>
      <c r="I304" t="n">
        <v>0</v>
      </c>
      <c r="J304" t="n">
        <v>0</v>
      </c>
      <c r="K304" t="n">
        <v>0</v>
      </c>
      <c r="L304" t="n">
        <v>0</v>
      </c>
      <c r="M304" t="n">
        <v>0</v>
      </c>
      <c r="N304" t="n">
        <v>0</v>
      </c>
      <c r="O304" t="n">
        <v>0</v>
      </c>
      <c r="P304" t="n">
        <v>0</v>
      </c>
      <c r="Q304" t="n">
        <v>0</v>
      </c>
      <c r="R304" s="2" t="inlineStr"/>
    </row>
    <row r="305" ht="15" customHeight="1">
      <c r="A305" t="inlineStr">
        <is>
          <t>A 25294-2022</t>
        </is>
      </c>
      <c r="B305" s="1" t="n">
        <v>44730</v>
      </c>
      <c r="C305" s="1" t="n">
        <v>45204</v>
      </c>
      <c r="D305" t="inlineStr">
        <is>
          <t>DALARNAS LÄN</t>
        </is>
      </c>
      <c r="E305" t="inlineStr">
        <is>
          <t>LUDVIKA</t>
        </is>
      </c>
      <c r="F305" t="inlineStr">
        <is>
          <t>Bergvik skog väst AB</t>
        </is>
      </c>
      <c r="G305" t="n">
        <v>2.4</v>
      </c>
      <c r="H305" t="n">
        <v>0</v>
      </c>
      <c r="I305" t="n">
        <v>0</v>
      </c>
      <c r="J305" t="n">
        <v>0</v>
      </c>
      <c r="K305" t="n">
        <v>0</v>
      </c>
      <c r="L305" t="n">
        <v>0</v>
      </c>
      <c r="M305" t="n">
        <v>0</v>
      </c>
      <c r="N305" t="n">
        <v>0</v>
      </c>
      <c r="O305" t="n">
        <v>0</v>
      </c>
      <c r="P305" t="n">
        <v>0</v>
      </c>
      <c r="Q305" t="n">
        <v>0</v>
      </c>
      <c r="R305" s="2" t="inlineStr"/>
    </row>
    <row r="306" ht="15" customHeight="1">
      <c r="A306" t="inlineStr">
        <is>
          <t>A 25755-2022</t>
        </is>
      </c>
      <c r="B306" s="1" t="n">
        <v>44733</v>
      </c>
      <c r="C306" s="1" t="n">
        <v>45204</v>
      </c>
      <c r="D306" t="inlineStr">
        <is>
          <t>DALARNAS LÄN</t>
        </is>
      </c>
      <c r="E306" t="inlineStr">
        <is>
          <t>LUDVIKA</t>
        </is>
      </c>
      <c r="F306" t="inlineStr">
        <is>
          <t>Bergvik skog väst AB</t>
        </is>
      </c>
      <c r="G306" t="n">
        <v>2</v>
      </c>
      <c r="H306" t="n">
        <v>0</v>
      </c>
      <c r="I306" t="n">
        <v>0</v>
      </c>
      <c r="J306" t="n">
        <v>0</v>
      </c>
      <c r="K306" t="n">
        <v>0</v>
      </c>
      <c r="L306" t="n">
        <v>0</v>
      </c>
      <c r="M306" t="n">
        <v>0</v>
      </c>
      <c r="N306" t="n">
        <v>0</v>
      </c>
      <c r="O306" t="n">
        <v>0</v>
      </c>
      <c r="P306" t="n">
        <v>0</v>
      </c>
      <c r="Q306" t="n">
        <v>0</v>
      </c>
      <c r="R306" s="2" t="inlineStr"/>
    </row>
    <row r="307" ht="15" customHeight="1">
      <c r="A307" t="inlineStr">
        <is>
          <t>A 27226-2022</t>
        </is>
      </c>
      <c r="B307" s="1" t="n">
        <v>44741</v>
      </c>
      <c r="C307" s="1" t="n">
        <v>45204</v>
      </c>
      <c r="D307" t="inlineStr">
        <is>
          <t>DALARNAS LÄN</t>
        </is>
      </c>
      <c r="E307" t="inlineStr">
        <is>
          <t>LUDVIKA</t>
        </is>
      </c>
      <c r="F307" t="inlineStr">
        <is>
          <t>Bergvik skog väst AB</t>
        </is>
      </c>
      <c r="G307" t="n">
        <v>2.1</v>
      </c>
      <c r="H307" t="n">
        <v>0</v>
      </c>
      <c r="I307" t="n">
        <v>0</v>
      </c>
      <c r="J307" t="n">
        <v>0</v>
      </c>
      <c r="K307" t="n">
        <v>0</v>
      </c>
      <c r="L307" t="n">
        <v>0</v>
      </c>
      <c r="M307" t="n">
        <v>0</v>
      </c>
      <c r="N307" t="n">
        <v>0</v>
      </c>
      <c r="O307" t="n">
        <v>0</v>
      </c>
      <c r="P307" t="n">
        <v>0</v>
      </c>
      <c r="Q307" t="n">
        <v>0</v>
      </c>
      <c r="R307" s="2" t="inlineStr"/>
    </row>
    <row r="308" ht="15" customHeight="1">
      <c r="A308" t="inlineStr">
        <is>
          <t>A 33108-2022</t>
        </is>
      </c>
      <c r="B308" s="1" t="n">
        <v>44785</v>
      </c>
      <c r="C308" s="1" t="n">
        <v>45204</v>
      </c>
      <c r="D308" t="inlineStr">
        <is>
          <t>DALARNAS LÄN</t>
        </is>
      </c>
      <c r="E308" t="inlineStr">
        <is>
          <t>LUDVIKA</t>
        </is>
      </c>
      <c r="F308" t="inlineStr">
        <is>
          <t>Bergvik skog väst AB</t>
        </is>
      </c>
      <c r="G308" t="n">
        <v>0.6</v>
      </c>
      <c r="H308" t="n">
        <v>0</v>
      </c>
      <c r="I308" t="n">
        <v>0</v>
      </c>
      <c r="J308" t="n">
        <v>0</v>
      </c>
      <c r="K308" t="n">
        <v>0</v>
      </c>
      <c r="L308" t="n">
        <v>0</v>
      </c>
      <c r="M308" t="n">
        <v>0</v>
      </c>
      <c r="N308" t="n">
        <v>0</v>
      </c>
      <c r="O308" t="n">
        <v>0</v>
      </c>
      <c r="P308" t="n">
        <v>0</v>
      </c>
      <c r="Q308" t="n">
        <v>0</v>
      </c>
      <c r="R308" s="2" t="inlineStr"/>
    </row>
    <row r="309" ht="15" customHeight="1">
      <c r="A309" t="inlineStr">
        <is>
          <t>A 33162-2022</t>
        </is>
      </c>
      <c r="B309" s="1" t="n">
        <v>44785</v>
      </c>
      <c r="C309" s="1" t="n">
        <v>45204</v>
      </c>
      <c r="D309" t="inlineStr">
        <is>
          <t>DALARNAS LÄN</t>
        </is>
      </c>
      <c r="E309" t="inlineStr">
        <is>
          <t>LUDVIKA</t>
        </is>
      </c>
      <c r="F309" t="inlineStr">
        <is>
          <t>Bergvik skog väst AB</t>
        </is>
      </c>
      <c r="G309" t="n">
        <v>1.1</v>
      </c>
      <c r="H309" t="n">
        <v>0</v>
      </c>
      <c r="I309" t="n">
        <v>0</v>
      </c>
      <c r="J309" t="n">
        <v>0</v>
      </c>
      <c r="K309" t="n">
        <v>0</v>
      </c>
      <c r="L309" t="n">
        <v>0</v>
      </c>
      <c r="M309" t="n">
        <v>0</v>
      </c>
      <c r="N309" t="n">
        <v>0</v>
      </c>
      <c r="O309" t="n">
        <v>0</v>
      </c>
      <c r="P309" t="n">
        <v>0</v>
      </c>
      <c r="Q309" t="n">
        <v>0</v>
      </c>
      <c r="R309" s="2" t="inlineStr"/>
    </row>
    <row r="310" ht="15" customHeight="1">
      <c r="A310" t="inlineStr">
        <is>
          <t>A 33673-2022</t>
        </is>
      </c>
      <c r="B310" s="1" t="n">
        <v>44789</v>
      </c>
      <c r="C310" s="1" t="n">
        <v>45204</v>
      </c>
      <c r="D310" t="inlineStr">
        <is>
          <t>DALARNAS LÄN</t>
        </is>
      </c>
      <c r="E310" t="inlineStr">
        <is>
          <t>LUDVIKA</t>
        </is>
      </c>
      <c r="G310" t="n">
        <v>1.5</v>
      </c>
      <c r="H310" t="n">
        <v>0</v>
      </c>
      <c r="I310" t="n">
        <v>0</v>
      </c>
      <c r="J310" t="n">
        <v>0</v>
      </c>
      <c r="K310" t="n">
        <v>0</v>
      </c>
      <c r="L310" t="n">
        <v>0</v>
      </c>
      <c r="M310" t="n">
        <v>0</v>
      </c>
      <c r="N310" t="n">
        <v>0</v>
      </c>
      <c r="O310" t="n">
        <v>0</v>
      </c>
      <c r="P310" t="n">
        <v>0</v>
      </c>
      <c r="Q310" t="n">
        <v>0</v>
      </c>
      <c r="R310" s="2" t="inlineStr"/>
    </row>
    <row r="311" ht="15" customHeight="1">
      <c r="A311" t="inlineStr">
        <is>
          <t>A 37479-2022</t>
        </is>
      </c>
      <c r="B311" s="1" t="n">
        <v>44809</v>
      </c>
      <c r="C311" s="1" t="n">
        <v>45204</v>
      </c>
      <c r="D311" t="inlineStr">
        <is>
          <t>DALARNAS LÄN</t>
        </is>
      </c>
      <c r="E311" t="inlineStr">
        <is>
          <t>LUDVIKA</t>
        </is>
      </c>
      <c r="F311" t="inlineStr">
        <is>
          <t>Naturvårdsverket</t>
        </is>
      </c>
      <c r="G311" t="n">
        <v>2.4</v>
      </c>
      <c r="H311" t="n">
        <v>0</v>
      </c>
      <c r="I311" t="n">
        <v>0</v>
      </c>
      <c r="J311" t="n">
        <v>0</v>
      </c>
      <c r="K311" t="n">
        <v>0</v>
      </c>
      <c r="L311" t="n">
        <v>0</v>
      </c>
      <c r="M311" t="n">
        <v>0</v>
      </c>
      <c r="N311" t="n">
        <v>0</v>
      </c>
      <c r="O311" t="n">
        <v>0</v>
      </c>
      <c r="P311" t="n">
        <v>0</v>
      </c>
      <c r="Q311" t="n">
        <v>0</v>
      </c>
      <c r="R311" s="2" t="inlineStr"/>
    </row>
    <row r="312" ht="15" customHeight="1">
      <c r="A312" t="inlineStr">
        <is>
          <t>A 38014-2022</t>
        </is>
      </c>
      <c r="B312" s="1" t="n">
        <v>44811</v>
      </c>
      <c r="C312" s="1" t="n">
        <v>45204</v>
      </c>
      <c r="D312" t="inlineStr">
        <is>
          <t>DALARNAS LÄN</t>
        </is>
      </c>
      <c r="E312" t="inlineStr">
        <is>
          <t>LUDVIKA</t>
        </is>
      </c>
      <c r="F312" t="inlineStr">
        <is>
          <t>Naturvårdsverket</t>
        </is>
      </c>
      <c r="G312" t="n">
        <v>1.2</v>
      </c>
      <c r="H312" t="n">
        <v>0</v>
      </c>
      <c r="I312" t="n">
        <v>0</v>
      </c>
      <c r="J312" t="n">
        <v>0</v>
      </c>
      <c r="K312" t="n">
        <v>0</v>
      </c>
      <c r="L312" t="n">
        <v>0</v>
      </c>
      <c r="M312" t="n">
        <v>0</v>
      </c>
      <c r="N312" t="n">
        <v>0</v>
      </c>
      <c r="O312" t="n">
        <v>0</v>
      </c>
      <c r="P312" t="n">
        <v>0</v>
      </c>
      <c r="Q312" t="n">
        <v>0</v>
      </c>
      <c r="R312" s="2" t="inlineStr"/>
    </row>
    <row r="313" ht="15" customHeight="1">
      <c r="A313" t="inlineStr">
        <is>
          <t>A 39257-2022</t>
        </is>
      </c>
      <c r="B313" s="1" t="n">
        <v>44817</v>
      </c>
      <c r="C313" s="1" t="n">
        <v>45204</v>
      </c>
      <c r="D313" t="inlineStr">
        <is>
          <t>DALARNAS LÄN</t>
        </is>
      </c>
      <c r="E313" t="inlineStr">
        <is>
          <t>LUDVIKA</t>
        </is>
      </c>
      <c r="F313" t="inlineStr">
        <is>
          <t>Bergvik skog väst AB</t>
        </is>
      </c>
      <c r="G313" t="n">
        <v>10</v>
      </c>
      <c r="H313" t="n">
        <v>0</v>
      </c>
      <c r="I313" t="n">
        <v>0</v>
      </c>
      <c r="J313" t="n">
        <v>0</v>
      </c>
      <c r="K313" t="n">
        <v>0</v>
      </c>
      <c r="L313" t="n">
        <v>0</v>
      </c>
      <c r="M313" t="n">
        <v>0</v>
      </c>
      <c r="N313" t="n">
        <v>0</v>
      </c>
      <c r="O313" t="n">
        <v>0</v>
      </c>
      <c r="P313" t="n">
        <v>0</v>
      </c>
      <c r="Q313" t="n">
        <v>0</v>
      </c>
      <c r="R313" s="2" t="inlineStr"/>
    </row>
    <row r="314" ht="15" customHeight="1">
      <c r="A314" t="inlineStr">
        <is>
          <t>A 41328-2022</t>
        </is>
      </c>
      <c r="B314" s="1" t="n">
        <v>44826</v>
      </c>
      <c r="C314" s="1" t="n">
        <v>45204</v>
      </c>
      <c r="D314" t="inlineStr">
        <is>
          <t>DALARNAS LÄN</t>
        </is>
      </c>
      <c r="E314" t="inlineStr">
        <is>
          <t>LUDVIKA</t>
        </is>
      </c>
      <c r="F314" t="inlineStr">
        <is>
          <t>Bergvik skog väst AB</t>
        </is>
      </c>
      <c r="G314" t="n">
        <v>6.1</v>
      </c>
      <c r="H314" t="n">
        <v>0</v>
      </c>
      <c r="I314" t="n">
        <v>0</v>
      </c>
      <c r="J314" t="n">
        <v>0</v>
      </c>
      <c r="K314" t="n">
        <v>0</v>
      </c>
      <c r="L314" t="n">
        <v>0</v>
      </c>
      <c r="M314" t="n">
        <v>0</v>
      </c>
      <c r="N314" t="n">
        <v>0</v>
      </c>
      <c r="O314" t="n">
        <v>0</v>
      </c>
      <c r="P314" t="n">
        <v>0</v>
      </c>
      <c r="Q314" t="n">
        <v>0</v>
      </c>
      <c r="R314" s="2" t="inlineStr"/>
    </row>
    <row r="315" ht="15" customHeight="1">
      <c r="A315" t="inlineStr">
        <is>
          <t>A 41400-2022</t>
        </is>
      </c>
      <c r="B315" s="1" t="n">
        <v>44826</v>
      </c>
      <c r="C315" s="1" t="n">
        <v>45204</v>
      </c>
      <c r="D315" t="inlineStr">
        <is>
          <t>DALARNAS LÄN</t>
        </is>
      </c>
      <c r="E315" t="inlineStr">
        <is>
          <t>LUDVIKA</t>
        </is>
      </c>
      <c r="F315" t="inlineStr">
        <is>
          <t>Bergvik skog väst AB</t>
        </is>
      </c>
      <c r="G315" t="n">
        <v>3.5</v>
      </c>
      <c r="H315" t="n">
        <v>0</v>
      </c>
      <c r="I315" t="n">
        <v>0</v>
      </c>
      <c r="J315" t="n">
        <v>0</v>
      </c>
      <c r="K315" t="n">
        <v>0</v>
      </c>
      <c r="L315" t="n">
        <v>0</v>
      </c>
      <c r="M315" t="n">
        <v>0</v>
      </c>
      <c r="N315" t="n">
        <v>0</v>
      </c>
      <c r="O315" t="n">
        <v>0</v>
      </c>
      <c r="P315" t="n">
        <v>0</v>
      </c>
      <c r="Q315" t="n">
        <v>0</v>
      </c>
      <c r="R315" s="2" t="inlineStr"/>
    </row>
    <row r="316" ht="15" customHeight="1">
      <c r="A316" t="inlineStr">
        <is>
          <t>A 41594-2022</t>
        </is>
      </c>
      <c r="B316" s="1" t="n">
        <v>44827</v>
      </c>
      <c r="C316" s="1" t="n">
        <v>45204</v>
      </c>
      <c r="D316" t="inlineStr">
        <is>
          <t>DALARNAS LÄN</t>
        </is>
      </c>
      <c r="E316" t="inlineStr">
        <is>
          <t>LUDVIKA</t>
        </is>
      </c>
      <c r="F316" t="inlineStr">
        <is>
          <t>Bergvik skog väst AB</t>
        </is>
      </c>
      <c r="G316" t="n">
        <v>1.3</v>
      </c>
      <c r="H316" t="n">
        <v>0</v>
      </c>
      <c r="I316" t="n">
        <v>0</v>
      </c>
      <c r="J316" t="n">
        <v>0</v>
      </c>
      <c r="K316" t="n">
        <v>0</v>
      </c>
      <c r="L316" t="n">
        <v>0</v>
      </c>
      <c r="M316" t="n">
        <v>0</v>
      </c>
      <c r="N316" t="n">
        <v>0</v>
      </c>
      <c r="O316" t="n">
        <v>0</v>
      </c>
      <c r="P316" t="n">
        <v>0</v>
      </c>
      <c r="Q316" t="n">
        <v>0</v>
      </c>
      <c r="R316" s="2" t="inlineStr"/>
    </row>
    <row r="317" ht="15" customHeight="1">
      <c r="A317" t="inlineStr">
        <is>
          <t>A 42140-2022</t>
        </is>
      </c>
      <c r="B317" s="1" t="n">
        <v>44830</v>
      </c>
      <c r="C317" s="1" t="n">
        <v>45204</v>
      </c>
      <c r="D317" t="inlineStr">
        <is>
          <t>DALARNAS LÄN</t>
        </is>
      </c>
      <c r="E317" t="inlineStr">
        <is>
          <t>LUDVIKA</t>
        </is>
      </c>
      <c r="F317" t="inlineStr">
        <is>
          <t>Bergvik skog väst AB</t>
        </is>
      </c>
      <c r="G317" t="n">
        <v>1.8</v>
      </c>
      <c r="H317" t="n">
        <v>0</v>
      </c>
      <c r="I317" t="n">
        <v>0</v>
      </c>
      <c r="J317" t="n">
        <v>0</v>
      </c>
      <c r="K317" t="n">
        <v>0</v>
      </c>
      <c r="L317" t="n">
        <v>0</v>
      </c>
      <c r="M317" t="n">
        <v>0</v>
      </c>
      <c r="N317" t="n">
        <v>0</v>
      </c>
      <c r="O317" t="n">
        <v>0</v>
      </c>
      <c r="P317" t="n">
        <v>0</v>
      </c>
      <c r="Q317" t="n">
        <v>0</v>
      </c>
      <c r="R317" s="2" t="inlineStr"/>
    </row>
    <row r="318" ht="15" customHeight="1">
      <c r="A318" t="inlineStr">
        <is>
          <t>A 42440-2022</t>
        </is>
      </c>
      <c r="B318" s="1" t="n">
        <v>44831</v>
      </c>
      <c r="C318" s="1" t="n">
        <v>45204</v>
      </c>
      <c r="D318" t="inlineStr">
        <is>
          <t>DALARNAS LÄN</t>
        </is>
      </c>
      <c r="E318" t="inlineStr">
        <is>
          <t>LUDVIKA</t>
        </is>
      </c>
      <c r="F318" t="inlineStr">
        <is>
          <t>Bergvik skog väst AB</t>
        </is>
      </c>
      <c r="G318" t="n">
        <v>2</v>
      </c>
      <c r="H318" t="n">
        <v>0</v>
      </c>
      <c r="I318" t="n">
        <v>0</v>
      </c>
      <c r="J318" t="n">
        <v>0</v>
      </c>
      <c r="K318" t="n">
        <v>0</v>
      </c>
      <c r="L318" t="n">
        <v>0</v>
      </c>
      <c r="M318" t="n">
        <v>0</v>
      </c>
      <c r="N318" t="n">
        <v>0</v>
      </c>
      <c r="O318" t="n">
        <v>0</v>
      </c>
      <c r="P318" t="n">
        <v>0</v>
      </c>
      <c r="Q318" t="n">
        <v>0</v>
      </c>
      <c r="R318" s="2" t="inlineStr"/>
    </row>
    <row r="319" ht="15" customHeight="1">
      <c r="A319" t="inlineStr">
        <is>
          <t>A 42572-2022</t>
        </is>
      </c>
      <c r="B319" s="1" t="n">
        <v>44831</v>
      </c>
      <c r="C319" s="1" t="n">
        <v>45204</v>
      </c>
      <c r="D319" t="inlineStr">
        <is>
          <t>DALARNAS LÄN</t>
        </is>
      </c>
      <c r="E319" t="inlineStr">
        <is>
          <t>LUDVIKA</t>
        </is>
      </c>
      <c r="F319" t="inlineStr">
        <is>
          <t>Bergvik skog väst AB</t>
        </is>
      </c>
      <c r="G319" t="n">
        <v>9.1</v>
      </c>
      <c r="H319" t="n">
        <v>0</v>
      </c>
      <c r="I319" t="n">
        <v>0</v>
      </c>
      <c r="J319" t="n">
        <v>0</v>
      </c>
      <c r="K319" t="n">
        <v>0</v>
      </c>
      <c r="L319" t="n">
        <v>0</v>
      </c>
      <c r="M319" t="n">
        <v>0</v>
      </c>
      <c r="N319" t="n">
        <v>0</v>
      </c>
      <c r="O319" t="n">
        <v>0</v>
      </c>
      <c r="P319" t="n">
        <v>0</v>
      </c>
      <c r="Q319" t="n">
        <v>0</v>
      </c>
      <c r="R319" s="2" t="inlineStr"/>
    </row>
    <row r="320" ht="15" customHeight="1">
      <c r="A320" t="inlineStr">
        <is>
          <t>A 43008-2022</t>
        </is>
      </c>
      <c r="B320" s="1" t="n">
        <v>44833</v>
      </c>
      <c r="C320" s="1" t="n">
        <v>45204</v>
      </c>
      <c r="D320" t="inlineStr">
        <is>
          <t>DALARNAS LÄN</t>
        </is>
      </c>
      <c r="E320" t="inlineStr">
        <is>
          <t>LUDVIKA</t>
        </is>
      </c>
      <c r="G320" t="n">
        <v>0.8</v>
      </c>
      <c r="H320" t="n">
        <v>0</v>
      </c>
      <c r="I320" t="n">
        <v>0</v>
      </c>
      <c r="J320" t="n">
        <v>0</v>
      </c>
      <c r="K320" t="n">
        <v>0</v>
      </c>
      <c r="L320" t="n">
        <v>0</v>
      </c>
      <c r="M320" t="n">
        <v>0</v>
      </c>
      <c r="N320" t="n">
        <v>0</v>
      </c>
      <c r="O320" t="n">
        <v>0</v>
      </c>
      <c r="P320" t="n">
        <v>0</v>
      </c>
      <c r="Q320" t="n">
        <v>0</v>
      </c>
      <c r="R320" s="2" t="inlineStr"/>
    </row>
    <row r="321" ht="15" customHeight="1">
      <c r="A321" t="inlineStr">
        <is>
          <t>A 45235-2022</t>
        </is>
      </c>
      <c r="B321" s="1" t="n">
        <v>44844</v>
      </c>
      <c r="C321" s="1" t="n">
        <v>45204</v>
      </c>
      <c r="D321" t="inlineStr">
        <is>
          <t>DALARNAS LÄN</t>
        </is>
      </c>
      <c r="E321" t="inlineStr">
        <is>
          <t>LUDVIKA</t>
        </is>
      </c>
      <c r="F321" t="inlineStr">
        <is>
          <t>Naturvårdsverket</t>
        </is>
      </c>
      <c r="G321" t="n">
        <v>4.1</v>
      </c>
      <c r="H321" t="n">
        <v>0</v>
      </c>
      <c r="I321" t="n">
        <v>0</v>
      </c>
      <c r="J321" t="n">
        <v>0</v>
      </c>
      <c r="K321" t="n">
        <v>0</v>
      </c>
      <c r="L321" t="n">
        <v>0</v>
      </c>
      <c r="M321" t="n">
        <v>0</v>
      </c>
      <c r="N321" t="n">
        <v>0</v>
      </c>
      <c r="O321" t="n">
        <v>0</v>
      </c>
      <c r="P321" t="n">
        <v>0</v>
      </c>
      <c r="Q321" t="n">
        <v>0</v>
      </c>
      <c r="R321" s="2" t="inlineStr"/>
    </row>
    <row r="322" ht="15" customHeight="1">
      <c r="A322" t="inlineStr">
        <is>
          <t>A 45179-2022</t>
        </is>
      </c>
      <c r="B322" s="1" t="n">
        <v>44844</v>
      </c>
      <c r="C322" s="1" t="n">
        <v>45204</v>
      </c>
      <c r="D322" t="inlineStr">
        <is>
          <t>DALARNAS LÄN</t>
        </is>
      </c>
      <c r="E322" t="inlineStr">
        <is>
          <t>LUDVIKA</t>
        </is>
      </c>
      <c r="F322" t="inlineStr">
        <is>
          <t>Naturvårdsverket</t>
        </is>
      </c>
      <c r="G322" t="n">
        <v>4.3</v>
      </c>
      <c r="H322" t="n">
        <v>0</v>
      </c>
      <c r="I322" t="n">
        <v>0</v>
      </c>
      <c r="J322" t="n">
        <v>0</v>
      </c>
      <c r="K322" t="n">
        <v>0</v>
      </c>
      <c r="L322" t="n">
        <v>0</v>
      </c>
      <c r="M322" t="n">
        <v>0</v>
      </c>
      <c r="N322" t="n">
        <v>0</v>
      </c>
      <c r="O322" t="n">
        <v>0</v>
      </c>
      <c r="P322" t="n">
        <v>0</v>
      </c>
      <c r="Q322" t="n">
        <v>0</v>
      </c>
      <c r="R322" s="2" t="inlineStr"/>
    </row>
    <row r="323" ht="15" customHeight="1">
      <c r="A323" t="inlineStr">
        <is>
          <t>A 46878-2022</t>
        </is>
      </c>
      <c r="B323" s="1" t="n">
        <v>44848</v>
      </c>
      <c r="C323" s="1" t="n">
        <v>45204</v>
      </c>
      <c r="D323" t="inlineStr">
        <is>
          <t>DALARNAS LÄN</t>
        </is>
      </c>
      <c r="E323" t="inlineStr">
        <is>
          <t>LUDVIKA</t>
        </is>
      </c>
      <c r="G323" t="n">
        <v>4</v>
      </c>
      <c r="H323" t="n">
        <v>0</v>
      </c>
      <c r="I323" t="n">
        <v>0</v>
      </c>
      <c r="J323" t="n">
        <v>0</v>
      </c>
      <c r="K323" t="n">
        <v>0</v>
      </c>
      <c r="L323" t="n">
        <v>0</v>
      </c>
      <c r="M323" t="n">
        <v>0</v>
      </c>
      <c r="N323" t="n">
        <v>0</v>
      </c>
      <c r="O323" t="n">
        <v>0</v>
      </c>
      <c r="P323" t="n">
        <v>0</v>
      </c>
      <c r="Q323" t="n">
        <v>0</v>
      </c>
      <c r="R323" s="2" t="inlineStr"/>
    </row>
    <row r="324" ht="15" customHeight="1">
      <c r="A324" t="inlineStr">
        <is>
          <t>A 47071-2022</t>
        </is>
      </c>
      <c r="B324" s="1" t="n">
        <v>44852</v>
      </c>
      <c r="C324" s="1" t="n">
        <v>45204</v>
      </c>
      <c r="D324" t="inlineStr">
        <is>
          <t>DALARNAS LÄN</t>
        </is>
      </c>
      <c r="E324" t="inlineStr">
        <is>
          <t>LUDVIKA</t>
        </is>
      </c>
      <c r="G324" t="n">
        <v>1.2</v>
      </c>
      <c r="H324" t="n">
        <v>0</v>
      </c>
      <c r="I324" t="n">
        <v>0</v>
      </c>
      <c r="J324" t="n">
        <v>0</v>
      </c>
      <c r="K324" t="n">
        <v>0</v>
      </c>
      <c r="L324" t="n">
        <v>0</v>
      </c>
      <c r="M324" t="n">
        <v>0</v>
      </c>
      <c r="N324" t="n">
        <v>0</v>
      </c>
      <c r="O324" t="n">
        <v>0</v>
      </c>
      <c r="P324" t="n">
        <v>0</v>
      </c>
      <c r="Q324" t="n">
        <v>0</v>
      </c>
      <c r="R324" s="2" t="inlineStr"/>
    </row>
    <row r="325" ht="15" customHeight="1">
      <c r="A325" t="inlineStr">
        <is>
          <t>A 47496-2022</t>
        </is>
      </c>
      <c r="B325" s="1" t="n">
        <v>44853</v>
      </c>
      <c r="C325" s="1" t="n">
        <v>45204</v>
      </c>
      <c r="D325" t="inlineStr">
        <is>
          <t>DALARNAS LÄN</t>
        </is>
      </c>
      <c r="E325" t="inlineStr">
        <is>
          <t>LUDVIKA</t>
        </is>
      </c>
      <c r="F325" t="inlineStr">
        <is>
          <t>Bergvik skog väst AB</t>
        </is>
      </c>
      <c r="G325" t="n">
        <v>0.4</v>
      </c>
      <c r="H325" t="n">
        <v>0</v>
      </c>
      <c r="I325" t="n">
        <v>0</v>
      </c>
      <c r="J325" t="n">
        <v>0</v>
      </c>
      <c r="K325" t="n">
        <v>0</v>
      </c>
      <c r="L325" t="n">
        <v>0</v>
      </c>
      <c r="M325" t="n">
        <v>0</v>
      </c>
      <c r="N325" t="n">
        <v>0</v>
      </c>
      <c r="O325" t="n">
        <v>0</v>
      </c>
      <c r="P325" t="n">
        <v>0</v>
      </c>
      <c r="Q325" t="n">
        <v>0</v>
      </c>
      <c r="R325" s="2" t="inlineStr"/>
    </row>
    <row r="326" ht="15" customHeight="1">
      <c r="A326" t="inlineStr">
        <is>
          <t>A 47731-2022</t>
        </is>
      </c>
      <c r="B326" s="1" t="n">
        <v>44854</v>
      </c>
      <c r="C326" s="1" t="n">
        <v>45204</v>
      </c>
      <c r="D326" t="inlineStr">
        <is>
          <t>DALARNAS LÄN</t>
        </is>
      </c>
      <c r="E326" t="inlineStr">
        <is>
          <t>LUDVIKA</t>
        </is>
      </c>
      <c r="F326" t="inlineStr">
        <is>
          <t>Naturvårdsverket</t>
        </is>
      </c>
      <c r="G326" t="n">
        <v>2.1</v>
      </c>
      <c r="H326" t="n">
        <v>0</v>
      </c>
      <c r="I326" t="n">
        <v>0</v>
      </c>
      <c r="J326" t="n">
        <v>0</v>
      </c>
      <c r="K326" t="n">
        <v>0</v>
      </c>
      <c r="L326" t="n">
        <v>0</v>
      </c>
      <c r="M326" t="n">
        <v>0</v>
      </c>
      <c r="N326" t="n">
        <v>0</v>
      </c>
      <c r="O326" t="n">
        <v>0</v>
      </c>
      <c r="P326" t="n">
        <v>0</v>
      </c>
      <c r="Q326" t="n">
        <v>0</v>
      </c>
      <c r="R326" s="2" t="inlineStr"/>
    </row>
    <row r="327" ht="15" customHeight="1">
      <c r="A327" t="inlineStr">
        <is>
          <t>A 48759-2022</t>
        </is>
      </c>
      <c r="B327" s="1" t="n">
        <v>44859</v>
      </c>
      <c r="C327" s="1" t="n">
        <v>45204</v>
      </c>
      <c r="D327" t="inlineStr">
        <is>
          <t>DALARNAS LÄN</t>
        </is>
      </c>
      <c r="E327" t="inlineStr">
        <is>
          <t>LUDVIKA</t>
        </is>
      </c>
      <c r="F327" t="inlineStr">
        <is>
          <t>Naturvårdsverket</t>
        </is>
      </c>
      <c r="G327" t="n">
        <v>4.2</v>
      </c>
      <c r="H327" t="n">
        <v>0</v>
      </c>
      <c r="I327" t="n">
        <v>0</v>
      </c>
      <c r="J327" t="n">
        <v>0</v>
      </c>
      <c r="K327" t="n">
        <v>0</v>
      </c>
      <c r="L327" t="n">
        <v>0</v>
      </c>
      <c r="M327" t="n">
        <v>0</v>
      </c>
      <c r="N327" t="n">
        <v>0</v>
      </c>
      <c r="O327" t="n">
        <v>0</v>
      </c>
      <c r="P327" t="n">
        <v>0</v>
      </c>
      <c r="Q327" t="n">
        <v>0</v>
      </c>
      <c r="R327" s="2" t="inlineStr"/>
    </row>
    <row r="328" ht="15" customHeight="1">
      <c r="A328" t="inlineStr">
        <is>
          <t>A 48740-2022</t>
        </is>
      </c>
      <c r="B328" s="1" t="n">
        <v>44859</v>
      </c>
      <c r="C328" s="1" t="n">
        <v>45204</v>
      </c>
      <c r="D328" t="inlineStr">
        <is>
          <t>DALARNAS LÄN</t>
        </is>
      </c>
      <c r="E328" t="inlineStr">
        <is>
          <t>LUDVIKA</t>
        </is>
      </c>
      <c r="F328" t="inlineStr">
        <is>
          <t>Bergvik skog väst AB</t>
        </is>
      </c>
      <c r="G328" t="n">
        <v>0.3</v>
      </c>
      <c r="H328" t="n">
        <v>0</v>
      </c>
      <c r="I328" t="n">
        <v>0</v>
      </c>
      <c r="J328" t="n">
        <v>0</v>
      </c>
      <c r="K328" t="n">
        <v>0</v>
      </c>
      <c r="L328" t="n">
        <v>0</v>
      </c>
      <c r="M328" t="n">
        <v>0</v>
      </c>
      <c r="N328" t="n">
        <v>0</v>
      </c>
      <c r="O328" t="n">
        <v>0</v>
      </c>
      <c r="P328" t="n">
        <v>0</v>
      </c>
      <c r="Q328" t="n">
        <v>0</v>
      </c>
      <c r="R328" s="2" t="inlineStr"/>
    </row>
    <row r="329" ht="15" customHeight="1">
      <c r="A329" t="inlineStr">
        <is>
          <t>A 50862-2022</t>
        </is>
      </c>
      <c r="B329" s="1" t="n">
        <v>44867</v>
      </c>
      <c r="C329" s="1" t="n">
        <v>45204</v>
      </c>
      <c r="D329" t="inlineStr">
        <is>
          <t>DALARNAS LÄN</t>
        </is>
      </c>
      <c r="E329" t="inlineStr">
        <is>
          <t>LUDVIKA</t>
        </is>
      </c>
      <c r="F329" t="inlineStr">
        <is>
          <t>Naturvårdsverket</t>
        </is>
      </c>
      <c r="G329" t="n">
        <v>14</v>
      </c>
      <c r="H329" t="n">
        <v>0</v>
      </c>
      <c r="I329" t="n">
        <v>0</v>
      </c>
      <c r="J329" t="n">
        <v>0</v>
      </c>
      <c r="K329" t="n">
        <v>0</v>
      </c>
      <c r="L329" t="n">
        <v>0</v>
      </c>
      <c r="M329" t="n">
        <v>0</v>
      </c>
      <c r="N329" t="n">
        <v>0</v>
      </c>
      <c r="O329" t="n">
        <v>0</v>
      </c>
      <c r="P329" t="n">
        <v>0</v>
      </c>
      <c r="Q329" t="n">
        <v>0</v>
      </c>
      <c r="R329" s="2" t="inlineStr"/>
    </row>
    <row r="330" ht="15" customHeight="1">
      <c r="A330" t="inlineStr">
        <is>
          <t>A 52303-2022</t>
        </is>
      </c>
      <c r="B330" s="1" t="n">
        <v>44869</v>
      </c>
      <c r="C330" s="1" t="n">
        <v>45204</v>
      </c>
      <c r="D330" t="inlineStr">
        <is>
          <t>DALARNAS LÄN</t>
        </is>
      </c>
      <c r="E330" t="inlineStr">
        <is>
          <t>LUDVIKA</t>
        </is>
      </c>
      <c r="G330" t="n">
        <v>1</v>
      </c>
      <c r="H330" t="n">
        <v>0</v>
      </c>
      <c r="I330" t="n">
        <v>0</v>
      </c>
      <c r="J330" t="n">
        <v>0</v>
      </c>
      <c r="K330" t="n">
        <v>0</v>
      </c>
      <c r="L330" t="n">
        <v>0</v>
      </c>
      <c r="M330" t="n">
        <v>0</v>
      </c>
      <c r="N330" t="n">
        <v>0</v>
      </c>
      <c r="O330" t="n">
        <v>0</v>
      </c>
      <c r="P330" t="n">
        <v>0</v>
      </c>
      <c r="Q330" t="n">
        <v>0</v>
      </c>
      <c r="R330" s="2" t="inlineStr"/>
    </row>
    <row r="331" ht="15" customHeight="1">
      <c r="A331" t="inlineStr">
        <is>
          <t>A 51709-2022</t>
        </is>
      </c>
      <c r="B331" s="1" t="n">
        <v>44872</v>
      </c>
      <c r="C331" s="1" t="n">
        <v>45204</v>
      </c>
      <c r="D331" t="inlineStr">
        <is>
          <t>DALARNAS LÄN</t>
        </is>
      </c>
      <c r="E331" t="inlineStr">
        <is>
          <t>LUDVIKA</t>
        </is>
      </c>
      <c r="F331" t="inlineStr">
        <is>
          <t>Bergvik skog väst AB</t>
        </is>
      </c>
      <c r="G331" t="n">
        <v>2.1</v>
      </c>
      <c r="H331" t="n">
        <v>0</v>
      </c>
      <c r="I331" t="n">
        <v>0</v>
      </c>
      <c r="J331" t="n">
        <v>0</v>
      </c>
      <c r="K331" t="n">
        <v>0</v>
      </c>
      <c r="L331" t="n">
        <v>0</v>
      </c>
      <c r="M331" t="n">
        <v>0</v>
      </c>
      <c r="N331" t="n">
        <v>0</v>
      </c>
      <c r="O331" t="n">
        <v>0</v>
      </c>
      <c r="P331" t="n">
        <v>0</v>
      </c>
      <c r="Q331" t="n">
        <v>0</v>
      </c>
      <c r="R331" s="2" t="inlineStr"/>
    </row>
    <row r="332" ht="15" customHeight="1">
      <c r="A332" t="inlineStr">
        <is>
          <t>A 51886-2022</t>
        </is>
      </c>
      <c r="B332" s="1" t="n">
        <v>44872</v>
      </c>
      <c r="C332" s="1" t="n">
        <v>45204</v>
      </c>
      <c r="D332" t="inlineStr">
        <is>
          <t>DALARNAS LÄN</t>
        </is>
      </c>
      <c r="E332" t="inlineStr">
        <is>
          <t>LUDVIKA</t>
        </is>
      </c>
      <c r="F332" t="inlineStr">
        <is>
          <t>Bergvik skog väst AB</t>
        </is>
      </c>
      <c r="G332" t="n">
        <v>1.8</v>
      </c>
      <c r="H332" t="n">
        <v>0</v>
      </c>
      <c r="I332" t="n">
        <v>0</v>
      </c>
      <c r="J332" t="n">
        <v>0</v>
      </c>
      <c r="K332" t="n">
        <v>0</v>
      </c>
      <c r="L332" t="n">
        <v>0</v>
      </c>
      <c r="M332" t="n">
        <v>0</v>
      </c>
      <c r="N332" t="n">
        <v>0</v>
      </c>
      <c r="O332" t="n">
        <v>0</v>
      </c>
      <c r="P332" t="n">
        <v>0</v>
      </c>
      <c r="Q332" t="n">
        <v>0</v>
      </c>
      <c r="R332" s="2" t="inlineStr"/>
    </row>
    <row r="333" ht="15" customHeight="1">
      <c r="A333" t="inlineStr">
        <is>
          <t>A 53509-2022</t>
        </is>
      </c>
      <c r="B333" s="1" t="n">
        <v>44879</v>
      </c>
      <c r="C333" s="1" t="n">
        <v>45204</v>
      </c>
      <c r="D333" t="inlineStr">
        <is>
          <t>DALARNAS LÄN</t>
        </is>
      </c>
      <c r="E333" t="inlineStr">
        <is>
          <t>LUDVIKA</t>
        </is>
      </c>
      <c r="F333" t="inlineStr">
        <is>
          <t>Naturvårdsverket</t>
        </is>
      </c>
      <c r="G333" t="n">
        <v>4.9</v>
      </c>
      <c r="H333" t="n">
        <v>0</v>
      </c>
      <c r="I333" t="n">
        <v>0</v>
      </c>
      <c r="J333" t="n">
        <v>0</v>
      </c>
      <c r="K333" t="n">
        <v>0</v>
      </c>
      <c r="L333" t="n">
        <v>0</v>
      </c>
      <c r="M333" t="n">
        <v>0</v>
      </c>
      <c r="N333" t="n">
        <v>0</v>
      </c>
      <c r="O333" t="n">
        <v>0</v>
      </c>
      <c r="P333" t="n">
        <v>0</v>
      </c>
      <c r="Q333" t="n">
        <v>0</v>
      </c>
      <c r="R333" s="2" t="inlineStr"/>
    </row>
    <row r="334" ht="15" customHeight="1">
      <c r="A334" t="inlineStr">
        <is>
          <t>A 53705-2022</t>
        </is>
      </c>
      <c r="B334" s="1" t="n">
        <v>44880</v>
      </c>
      <c r="C334" s="1" t="n">
        <v>45204</v>
      </c>
      <c r="D334" t="inlineStr">
        <is>
          <t>DALARNAS LÄN</t>
        </is>
      </c>
      <c r="E334" t="inlineStr">
        <is>
          <t>LUDVIKA</t>
        </is>
      </c>
      <c r="F334" t="inlineStr">
        <is>
          <t>Bergvik skog väst AB</t>
        </is>
      </c>
      <c r="G334" t="n">
        <v>2.1</v>
      </c>
      <c r="H334" t="n">
        <v>0</v>
      </c>
      <c r="I334" t="n">
        <v>0</v>
      </c>
      <c r="J334" t="n">
        <v>0</v>
      </c>
      <c r="K334" t="n">
        <v>0</v>
      </c>
      <c r="L334" t="n">
        <v>0</v>
      </c>
      <c r="M334" t="n">
        <v>0</v>
      </c>
      <c r="N334" t="n">
        <v>0</v>
      </c>
      <c r="O334" t="n">
        <v>0</v>
      </c>
      <c r="P334" t="n">
        <v>0</v>
      </c>
      <c r="Q334" t="n">
        <v>0</v>
      </c>
      <c r="R334" s="2" t="inlineStr"/>
    </row>
    <row r="335" ht="15" customHeight="1">
      <c r="A335" t="inlineStr">
        <is>
          <t>A 54767-2022</t>
        </is>
      </c>
      <c r="B335" s="1" t="n">
        <v>44883</v>
      </c>
      <c r="C335" s="1" t="n">
        <v>45204</v>
      </c>
      <c r="D335" t="inlineStr">
        <is>
          <t>DALARNAS LÄN</t>
        </is>
      </c>
      <c r="E335" t="inlineStr">
        <is>
          <t>LUDVIKA</t>
        </is>
      </c>
      <c r="F335" t="inlineStr">
        <is>
          <t>Bergvik skog väst AB</t>
        </is>
      </c>
      <c r="G335" t="n">
        <v>0.6</v>
      </c>
      <c r="H335" t="n">
        <v>0</v>
      </c>
      <c r="I335" t="n">
        <v>0</v>
      </c>
      <c r="J335" t="n">
        <v>0</v>
      </c>
      <c r="K335" t="n">
        <v>0</v>
      </c>
      <c r="L335" t="n">
        <v>0</v>
      </c>
      <c r="M335" t="n">
        <v>0</v>
      </c>
      <c r="N335" t="n">
        <v>0</v>
      </c>
      <c r="O335" t="n">
        <v>0</v>
      </c>
      <c r="P335" t="n">
        <v>0</v>
      </c>
      <c r="Q335" t="n">
        <v>0</v>
      </c>
      <c r="R335" s="2" t="inlineStr"/>
    </row>
    <row r="336" ht="15" customHeight="1">
      <c r="A336" t="inlineStr">
        <is>
          <t>A 54730-2022</t>
        </is>
      </c>
      <c r="B336" s="1" t="n">
        <v>44883</v>
      </c>
      <c r="C336" s="1" t="n">
        <v>45204</v>
      </c>
      <c r="D336" t="inlineStr">
        <is>
          <t>DALARNAS LÄN</t>
        </is>
      </c>
      <c r="E336" t="inlineStr">
        <is>
          <t>LUDVIKA</t>
        </is>
      </c>
      <c r="F336" t="inlineStr">
        <is>
          <t>Bergvik skog väst AB</t>
        </is>
      </c>
      <c r="G336" t="n">
        <v>2.4</v>
      </c>
      <c r="H336" t="n">
        <v>0</v>
      </c>
      <c r="I336" t="n">
        <v>0</v>
      </c>
      <c r="J336" t="n">
        <v>0</v>
      </c>
      <c r="K336" t="n">
        <v>0</v>
      </c>
      <c r="L336" t="n">
        <v>0</v>
      </c>
      <c r="M336" t="n">
        <v>0</v>
      </c>
      <c r="N336" t="n">
        <v>0</v>
      </c>
      <c r="O336" t="n">
        <v>0</v>
      </c>
      <c r="P336" t="n">
        <v>0</v>
      </c>
      <c r="Q336" t="n">
        <v>0</v>
      </c>
      <c r="R336" s="2" t="inlineStr"/>
    </row>
    <row r="337" ht="15" customHeight="1">
      <c r="A337" t="inlineStr">
        <is>
          <t>A 56346-2022</t>
        </is>
      </c>
      <c r="B337" s="1" t="n">
        <v>44890</v>
      </c>
      <c r="C337" s="1" t="n">
        <v>45204</v>
      </c>
      <c r="D337" t="inlineStr">
        <is>
          <t>DALARNAS LÄN</t>
        </is>
      </c>
      <c r="E337" t="inlineStr">
        <is>
          <t>LUDVIKA</t>
        </is>
      </c>
      <c r="F337" t="inlineStr">
        <is>
          <t>Bergvik skog väst AB</t>
        </is>
      </c>
      <c r="G337" t="n">
        <v>1.2</v>
      </c>
      <c r="H337" t="n">
        <v>0</v>
      </c>
      <c r="I337" t="n">
        <v>0</v>
      </c>
      <c r="J337" t="n">
        <v>0</v>
      </c>
      <c r="K337" t="n">
        <v>0</v>
      </c>
      <c r="L337" t="n">
        <v>0</v>
      </c>
      <c r="M337" t="n">
        <v>0</v>
      </c>
      <c r="N337" t="n">
        <v>0</v>
      </c>
      <c r="O337" t="n">
        <v>0</v>
      </c>
      <c r="P337" t="n">
        <v>0</v>
      </c>
      <c r="Q337" t="n">
        <v>0</v>
      </c>
      <c r="R337" s="2" t="inlineStr"/>
    </row>
    <row r="338" ht="15" customHeight="1">
      <c r="A338" t="inlineStr">
        <is>
          <t>A 56347-2022</t>
        </is>
      </c>
      <c r="B338" s="1" t="n">
        <v>44890</v>
      </c>
      <c r="C338" s="1" t="n">
        <v>45204</v>
      </c>
      <c r="D338" t="inlineStr">
        <is>
          <t>DALARNAS LÄN</t>
        </is>
      </c>
      <c r="E338" t="inlineStr">
        <is>
          <t>LUDVIKA</t>
        </is>
      </c>
      <c r="F338" t="inlineStr">
        <is>
          <t>Bergvik skog väst AB</t>
        </is>
      </c>
      <c r="G338" t="n">
        <v>1</v>
      </c>
      <c r="H338" t="n">
        <v>0</v>
      </c>
      <c r="I338" t="n">
        <v>0</v>
      </c>
      <c r="J338" t="n">
        <v>0</v>
      </c>
      <c r="K338" t="n">
        <v>0</v>
      </c>
      <c r="L338" t="n">
        <v>0</v>
      </c>
      <c r="M338" t="n">
        <v>0</v>
      </c>
      <c r="N338" t="n">
        <v>0</v>
      </c>
      <c r="O338" t="n">
        <v>0</v>
      </c>
      <c r="P338" t="n">
        <v>0</v>
      </c>
      <c r="Q338" t="n">
        <v>0</v>
      </c>
      <c r="R338" s="2" t="inlineStr"/>
    </row>
    <row r="339" ht="15" customHeight="1">
      <c r="A339" t="inlineStr">
        <is>
          <t>A 56686-2022</t>
        </is>
      </c>
      <c r="B339" s="1" t="n">
        <v>44893</v>
      </c>
      <c r="C339" s="1" t="n">
        <v>45204</v>
      </c>
      <c r="D339" t="inlineStr">
        <is>
          <t>DALARNAS LÄN</t>
        </is>
      </c>
      <c r="E339" t="inlineStr">
        <is>
          <t>LUDVIKA</t>
        </is>
      </c>
      <c r="G339" t="n">
        <v>0.7</v>
      </c>
      <c r="H339" t="n">
        <v>0</v>
      </c>
      <c r="I339" t="n">
        <v>0</v>
      </c>
      <c r="J339" t="n">
        <v>0</v>
      </c>
      <c r="K339" t="n">
        <v>0</v>
      </c>
      <c r="L339" t="n">
        <v>0</v>
      </c>
      <c r="M339" t="n">
        <v>0</v>
      </c>
      <c r="N339" t="n">
        <v>0</v>
      </c>
      <c r="O339" t="n">
        <v>0</v>
      </c>
      <c r="P339" t="n">
        <v>0</v>
      </c>
      <c r="Q339" t="n">
        <v>0</v>
      </c>
      <c r="R339" s="2" t="inlineStr"/>
    </row>
    <row r="340" ht="15" customHeight="1">
      <c r="A340" t="inlineStr">
        <is>
          <t>A 57193-2022</t>
        </is>
      </c>
      <c r="B340" s="1" t="n">
        <v>44895</v>
      </c>
      <c r="C340" s="1" t="n">
        <v>45204</v>
      </c>
      <c r="D340" t="inlineStr">
        <is>
          <t>DALARNAS LÄN</t>
        </is>
      </c>
      <c r="E340" t="inlineStr">
        <is>
          <t>LUDVIKA</t>
        </is>
      </c>
      <c r="F340" t="inlineStr">
        <is>
          <t>Bergvik skog väst AB</t>
        </is>
      </c>
      <c r="G340" t="n">
        <v>3.4</v>
      </c>
      <c r="H340" t="n">
        <v>0</v>
      </c>
      <c r="I340" t="n">
        <v>0</v>
      </c>
      <c r="J340" t="n">
        <v>0</v>
      </c>
      <c r="K340" t="n">
        <v>0</v>
      </c>
      <c r="L340" t="n">
        <v>0</v>
      </c>
      <c r="M340" t="n">
        <v>0</v>
      </c>
      <c r="N340" t="n">
        <v>0</v>
      </c>
      <c r="O340" t="n">
        <v>0</v>
      </c>
      <c r="P340" t="n">
        <v>0</v>
      </c>
      <c r="Q340" t="n">
        <v>0</v>
      </c>
      <c r="R340" s="2" t="inlineStr"/>
    </row>
    <row r="341" ht="15" customHeight="1">
      <c r="A341" t="inlineStr">
        <is>
          <t>A 59050-2022</t>
        </is>
      </c>
      <c r="B341" s="1" t="n">
        <v>44903</v>
      </c>
      <c r="C341" s="1" t="n">
        <v>45204</v>
      </c>
      <c r="D341" t="inlineStr">
        <is>
          <t>DALARNAS LÄN</t>
        </is>
      </c>
      <c r="E341" t="inlineStr">
        <is>
          <t>LUDVIKA</t>
        </is>
      </c>
      <c r="G341" t="n">
        <v>2.8</v>
      </c>
      <c r="H341" t="n">
        <v>0</v>
      </c>
      <c r="I341" t="n">
        <v>0</v>
      </c>
      <c r="J341" t="n">
        <v>0</v>
      </c>
      <c r="K341" t="n">
        <v>0</v>
      </c>
      <c r="L341" t="n">
        <v>0</v>
      </c>
      <c r="M341" t="n">
        <v>0</v>
      </c>
      <c r="N341" t="n">
        <v>0</v>
      </c>
      <c r="O341" t="n">
        <v>0</v>
      </c>
      <c r="P341" t="n">
        <v>0</v>
      </c>
      <c r="Q341" t="n">
        <v>0</v>
      </c>
      <c r="R341" s="2" t="inlineStr"/>
    </row>
    <row r="342" ht="15" customHeight="1">
      <c r="A342" t="inlineStr">
        <is>
          <t>A 381-2023</t>
        </is>
      </c>
      <c r="B342" s="1" t="n">
        <v>44929</v>
      </c>
      <c r="C342" s="1" t="n">
        <v>45204</v>
      </c>
      <c r="D342" t="inlineStr">
        <is>
          <t>DALARNAS LÄN</t>
        </is>
      </c>
      <c r="E342" t="inlineStr">
        <is>
          <t>LUDVIKA</t>
        </is>
      </c>
      <c r="G342" t="n">
        <v>7.9</v>
      </c>
      <c r="H342" t="n">
        <v>0</v>
      </c>
      <c r="I342" t="n">
        <v>0</v>
      </c>
      <c r="J342" t="n">
        <v>0</v>
      </c>
      <c r="K342" t="n">
        <v>0</v>
      </c>
      <c r="L342" t="n">
        <v>0</v>
      </c>
      <c r="M342" t="n">
        <v>0</v>
      </c>
      <c r="N342" t="n">
        <v>0</v>
      </c>
      <c r="O342" t="n">
        <v>0</v>
      </c>
      <c r="P342" t="n">
        <v>0</v>
      </c>
      <c r="Q342" t="n">
        <v>0</v>
      </c>
      <c r="R342" s="2" t="inlineStr"/>
    </row>
    <row r="343" ht="15" customHeight="1">
      <c r="A343" t="inlineStr">
        <is>
          <t>A 1047-2023</t>
        </is>
      </c>
      <c r="B343" s="1" t="n">
        <v>44929</v>
      </c>
      <c r="C343" s="1" t="n">
        <v>45204</v>
      </c>
      <c r="D343" t="inlineStr">
        <is>
          <t>DALARNAS LÄN</t>
        </is>
      </c>
      <c r="E343" t="inlineStr">
        <is>
          <t>LUDVIKA</t>
        </is>
      </c>
      <c r="F343" t="inlineStr">
        <is>
          <t>Kommuner</t>
        </is>
      </c>
      <c r="G343" t="n">
        <v>3.2</v>
      </c>
      <c r="H343" t="n">
        <v>0</v>
      </c>
      <c r="I343" t="n">
        <v>0</v>
      </c>
      <c r="J343" t="n">
        <v>0</v>
      </c>
      <c r="K343" t="n">
        <v>0</v>
      </c>
      <c r="L343" t="n">
        <v>0</v>
      </c>
      <c r="M343" t="n">
        <v>0</v>
      </c>
      <c r="N343" t="n">
        <v>0</v>
      </c>
      <c r="O343" t="n">
        <v>0</v>
      </c>
      <c r="P343" t="n">
        <v>0</v>
      </c>
      <c r="Q343" t="n">
        <v>0</v>
      </c>
      <c r="R343" s="2" t="inlineStr"/>
    </row>
    <row r="344" ht="15" customHeight="1">
      <c r="A344" t="inlineStr">
        <is>
          <t>A 2614-2023</t>
        </is>
      </c>
      <c r="B344" s="1" t="n">
        <v>44942</v>
      </c>
      <c r="C344" s="1" t="n">
        <v>45204</v>
      </c>
      <c r="D344" t="inlineStr">
        <is>
          <t>DALARNAS LÄN</t>
        </is>
      </c>
      <c r="E344" t="inlineStr">
        <is>
          <t>LUDVIKA</t>
        </is>
      </c>
      <c r="G344" t="n">
        <v>13.1</v>
      </c>
      <c r="H344" t="n">
        <v>0</v>
      </c>
      <c r="I344" t="n">
        <v>0</v>
      </c>
      <c r="J344" t="n">
        <v>0</v>
      </c>
      <c r="K344" t="n">
        <v>0</v>
      </c>
      <c r="L344" t="n">
        <v>0</v>
      </c>
      <c r="M344" t="n">
        <v>0</v>
      </c>
      <c r="N344" t="n">
        <v>0</v>
      </c>
      <c r="O344" t="n">
        <v>0</v>
      </c>
      <c r="P344" t="n">
        <v>0</v>
      </c>
      <c r="Q344" t="n">
        <v>0</v>
      </c>
      <c r="R344" s="2" t="inlineStr"/>
    </row>
    <row r="345" ht="15" customHeight="1">
      <c r="A345" t="inlineStr">
        <is>
          <t>A 2960-2023</t>
        </is>
      </c>
      <c r="B345" s="1" t="n">
        <v>44945</v>
      </c>
      <c r="C345" s="1" t="n">
        <v>45204</v>
      </c>
      <c r="D345" t="inlineStr">
        <is>
          <t>DALARNAS LÄN</t>
        </is>
      </c>
      <c r="E345" t="inlineStr">
        <is>
          <t>LUDVIKA</t>
        </is>
      </c>
      <c r="G345" t="n">
        <v>0.9</v>
      </c>
      <c r="H345" t="n">
        <v>0</v>
      </c>
      <c r="I345" t="n">
        <v>0</v>
      </c>
      <c r="J345" t="n">
        <v>0</v>
      </c>
      <c r="K345" t="n">
        <v>0</v>
      </c>
      <c r="L345" t="n">
        <v>0</v>
      </c>
      <c r="M345" t="n">
        <v>0</v>
      </c>
      <c r="N345" t="n">
        <v>0</v>
      </c>
      <c r="O345" t="n">
        <v>0</v>
      </c>
      <c r="P345" t="n">
        <v>0</v>
      </c>
      <c r="Q345" t="n">
        <v>0</v>
      </c>
      <c r="R345" s="2" t="inlineStr"/>
    </row>
    <row r="346" ht="15" customHeight="1">
      <c r="A346" t="inlineStr">
        <is>
          <t>A 4903-2023</t>
        </is>
      </c>
      <c r="B346" s="1" t="n">
        <v>44958</v>
      </c>
      <c r="C346" s="1" t="n">
        <v>45204</v>
      </c>
      <c r="D346" t="inlineStr">
        <is>
          <t>DALARNAS LÄN</t>
        </is>
      </c>
      <c r="E346" t="inlineStr">
        <is>
          <t>LUDVIKA</t>
        </is>
      </c>
      <c r="F346" t="inlineStr">
        <is>
          <t>Bergvik skog väst AB</t>
        </is>
      </c>
      <c r="G346" t="n">
        <v>2.5</v>
      </c>
      <c r="H346" t="n">
        <v>0</v>
      </c>
      <c r="I346" t="n">
        <v>0</v>
      </c>
      <c r="J346" t="n">
        <v>0</v>
      </c>
      <c r="K346" t="n">
        <v>0</v>
      </c>
      <c r="L346" t="n">
        <v>0</v>
      </c>
      <c r="M346" t="n">
        <v>0</v>
      </c>
      <c r="N346" t="n">
        <v>0</v>
      </c>
      <c r="O346" t="n">
        <v>0</v>
      </c>
      <c r="P346" t="n">
        <v>0</v>
      </c>
      <c r="Q346" t="n">
        <v>0</v>
      </c>
      <c r="R346" s="2" t="inlineStr"/>
    </row>
    <row r="347" ht="15" customHeight="1">
      <c r="A347" t="inlineStr">
        <is>
          <t>A 6593-2023</t>
        </is>
      </c>
      <c r="B347" s="1" t="n">
        <v>44960</v>
      </c>
      <c r="C347" s="1" t="n">
        <v>45204</v>
      </c>
      <c r="D347" t="inlineStr">
        <is>
          <t>DALARNAS LÄN</t>
        </is>
      </c>
      <c r="E347" t="inlineStr">
        <is>
          <t>LUDVIKA</t>
        </is>
      </c>
      <c r="G347" t="n">
        <v>3.8</v>
      </c>
      <c r="H347" t="n">
        <v>0</v>
      </c>
      <c r="I347" t="n">
        <v>0</v>
      </c>
      <c r="J347" t="n">
        <v>0</v>
      </c>
      <c r="K347" t="n">
        <v>0</v>
      </c>
      <c r="L347" t="n">
        <v>0</v>
      </c>
      <c r="M347" t="n">
        <v>0</v>
      </c>
      <c r="N347" t="n">
        <v>0</v>
      </c>
      <c r="O347" t="n">
        <v>0</v>
      </c>
      <c r="P347" t="n">
        <v>0</v>
      </c>
      <c r="Q347" t="n">
        <v>0</v>
      </c>
      <c r="R347" s="2" t="inlineStr"/>
    </row>
    <row r="348" ht="15" customHeight="1">
      <c r="A348" t="inlineStr">
        <is>
          <t>A 6579-2023</t>
        </is>
      </c>
      <c r="B348" s="1" t="n">
        <v>44960</v>
      </c>
      <c r="C348" s="1" t="n">
        <v>45204</v>
      </c>
      <c r="D348" t="inlineStr">
        <is>
          <t>DALARNAS LÄN</t>
        </is>
      </c>
      <c r="E348" t="inlineStr">
        <is>
          <t>LUDVIKA</t>
        </is>
      </c>
      <c r="G348" t="n">
        <v>3.4</v>
      </c>
      <c r="H348" t="n">
        <v>0</v>
      </c>
      <c r="I348" t="n">
        <v>0</v>
      </c>
      <c r="J348" t="n">
        <v>0</v>
      </c>
      <c r="K348" t="n">
        <v>0</v>
      </c>
      <c r="L348" t="n">
        <v>0</v>
      </c>
      <c r="M348" t="n">
        <v>0</v>
      </c>
      <c r="N348" t="n">
        <v>0</v>
      </c>
      <c r="O348" t="n">
        <v>0</v>
      </c>
      <c r="P348" t="n">
        <v>0</v>
      </c>
      <c r="Q348" t="n">
        <v>0</v>
      </c>
      <c r="R348" s="2" t="inlineStr"/>
    </row>
    <row r="349" ht="15" customHeight="1">
      <c r="A349" t="inlineStr">
        <is>
          <t>A 5599-2023</t>
        </is>
      </c>
      <c r="B349" s="1" t="n">
        <v>44960</v>
      </c>
      <c r="C349" s="1" t="n">
        <v>45204</v>
      </c>
      <c r="D349" t="inlineStr">
        <is>
          <t>DALARNAS LÄN</t>
        </is>
      </c>
      <c r="E349" t="inlineStr">
        <is>
          <t>LUDVIKA</t>
        </is>
      </c>
      <c r="F349" t="inlineStr">
        <is>
          <t>Bergvik skog väst AB</t>
        </is>
      </c>
      <c r="G349" t="n">
        <v>3.5</v>
      </c>
      <c r="H349" t="n">
        <v>0</v>
      </c>
      <c r="I349" t="n">
        <v>0</v>
      </c>
      <c r="J349" t="n">
        <v>0</v>
      </c>
      <c r="K349" t="n">
        <v>0</v>
      </c>
      <c r="L349" t="n">
        <v>0</v>
      </c>
      <c r="M349" t="n">
        <v>0</v>
      </c>
      <c r="N349" t="n">
        <v>0</v>
      </c>
      <c r="O349" t="n">
        <v>0</v>
      </c>
      <c r="P349" t="n">
        <v>0</v>
      </c>
      <c r="Q349" t="n">
        <v>0</v>
      </c>
      <c r="R349" s="2" t="inlineStr"/>
    </row>
    <row r="350" ht="15" customHeight="1">
      <c r="A350" t="inlineStr">
        <is>
          <t>A 6576-2023</t>
        </is>
      </c>
      <c r="B350" s="1" t="n">
        <v>44960</v>
      </c>
      <c r="C350" s="1" t="n">
        <v>45204</v>
      </c>
      <c r="D350" t="inlineStr">
        <is>
          <t>DALARNAS LÄN</t>
        </is>
      </c>
      <c r="E350" t="inlineStr">
        <is>
          <t>LUDVIKA</t>
        </is>
      </c>
      <c r="G350" t="n">
        <v>1.2</v>
      </c>
      <c r="H350" t="n">
        <v>0</v>
      </c>
      <c r="I350" t="n">
        <v>0</v>
      </c>
      <c r="J350" t="n">
        <v>0</v>
      </c>
      <c r="K350" t="n">
        <v>0</v>
      </c>
      <c r="L350" t="n">
        <v>0</v>
      </c>
      <c r="M350" t="n">
        <v>0</v>
      </c>
      <c r="N350" t="n">
        <v>0</v>
      </c>
      <c r="O350" t="n">
        <v>0</v>
      </c>
      <c r="P350" t="n">
        <v>0</v>
      </c>
      <c r="Q350" t="n">
        <v>0</v>
      </c>
      <c r="R350" s="2" t="inlineStr"/>
    </row>
    <row r="351" ht="15" customHeight="1">
      <c r="A351" t="inlineStr">
        <is>
          <t>A 6010-2023</t>
        </is>
      </c>
      <c r="B351" s="1" t="n">
        <v>44964</v>
      </c>
      <c r="C351" s="1" t="n">
        <v>45204</v>
      </c>
      <c r="D351" t="inlineStr">
        <is>
          <t>DALARNAS LÄN</t>
        </is>
      </c>
      <c r="E351" t="inlineStr">
        <is>
          <t>LUDVIKA</t>
        </is>
      </c>
      <c r="G351" t="n">
        <v>0.5</v>
      </c>
      <c r="H351" t="n">
        <v>0</v>
      </c>
      <c r="I351" t="n">
        <v>0</v>
      </c>
      <c r="J351" t="n">
        <v>0</v>
      </c>
      <c r="K351" t="n">
        <v>0</v>
      </c>
      <c r="L351" t="n">
        <v>0</v>
      </c>
      <c r="M351" t="n">
        <v>0</v>
      </c>
      <c r="N351" t="n">
        <v>0</v>
      </c>
      <c r="O351" t="n">
        <v>0</v>
      </c>
      <c r="P351" t="n">
        <v>0</v>
      </c>
      <c r="Q351" t="n">
        <v>0</v>
      </c>
      <c r="R351" s="2" t="inlineStr"/>
    </row>
    <row r="352" ht="15" customHeight="1">
      <c r="A352" t="inlineStr">
        <is>
          <t>A 7435-2023</t>
        </is>
      </c>
      <c r="B352" s="1" t="n">
        <v>44971</v>
      </c>
      <c r="C352" s="1" t="n">
        <v>45204</v>
      </c>
      <c r="D352" t="inlineStr">
        <is>
          <t>DALARNAS LÄN</t>
        </is>
      </c>
      <c r="E352" t="inlineStr">
        <is>
          <t>LUDVIKA</t>
        </is>
      </c>
      <c r="F352" t="inlineStr">
        <is>
          <t>Naturvårdsverket</t>
        </is>
      </c>
      <c r="G352" t="n">
        <v>0.8</v>
      </c>
      <c r="H352" t="n">
        <v>0</v>
      </c>
      <c r="I352" t="n">
        <v>0</v>
      </c>
      <c r="J352" t="n">
        <v>0</v>
      </c>
      <c r="K352" t="n">
        <v>0</v>
      </c>
      <c r="L352" t="n">
        <v>0</v>
      </c>
      <c r="M352" t="n">
        <v>0</v>
      </c>
      <c r="N352" t="n">
        <v>0</v>
      </c>
      <c r="O352" t="n">
        <v>0</v>
      </c>
      <c r="P352" t="n">
        <v>0</v>
      </c>
      <c r="Q352" t="n">
        <v>0</v>
      </c>
      <c r="R352" s="2" t="inlineStr"/>
    </row>
    <row r="353" ht="15" customHeight="1">
      <c r="A353" t="inlineStr">
        <is>
          <t>A 8703-2023</t>
        </is>
      </c>
      <c r="B353" s="1" t="n">
        <v>44978</v>
      </c>
      <c r="C353" s="1" t="n">
        <v>45204</v>
      </c>
      <c r="D353" t="inlineStr">
        <is>
          <t>DALARNAS LÄN</t>
        </is>
      </c>
      <c r="E353" t="inlineStr">
        <is>
          <t>LUDVIKA</t>
        </is>
      </c>
      <c r="G353" t="n">
        <v>0.5</v>
      </c>
      <c r="H353" t="n">
        <v>0</v>
      </c>
      <c r="I353" t="n">
        <v>0</v>
      </c>
      <c r="J353" t="n">
        <v>0</v>
      </c>
      <c r="K353" t="n">
        <v>0</v>
      </c>
      <c r="L353" t="n">
        <v>0</v>
      </c>
      <c r="M353" t="n">
        <v>0</v>
      </c>
      <c r="N353" t="n">
        <v>0</v>
      </c>
      <c r="O353" t="n">
        <v>0</v>
      </c>
      <c r="P353" t="n">
        <v>0</v>
      </c>
      <c r="Q353" t="n">
        <v>0</v>
      </c>
      <c r="R353" s="2" t="inlineStr"/>
    </row>
    <row r="354" ht="15" customHeight="1">
      <c r="A354" t="inlineStr">
        <is>
          <t>A 9587-2023</t>
        </is>
      </c>
      <c r="B354" s="1" t="n">
        <v>44983</v>
      </c>
      <c r="C354" s="1" t="n">
        <v>45204</v>
      </c>
      <c r="D354" t="inlineStr">
        <is>
          <t>DALARNAS LÄN</t>
        </is>
      </c>
      <c r="E354" t="inlineStr">
        <is>
          <t>LUDVIKA</t>
        </is>
      </c>
      <c r="G354" t="n">
        <v>2.3</v>
      </c>
      <c r="H354" t="n">
        <v>0</v>
      </c>
      <c r="I354" t="n">
        <v>0</v>
      </c>
      <c r="J354" t="n">
        <v>0</v>
      </c>
      <c r="K354" t="n">
        <v>0</v>
      </c>
      <c r="L354" t="n">
        <v>0</v>
      </c>
      <c r="M354" t="n">
        <v>0</v>
      </c>
      <c r="N354" t="n">
        <v>0</v>
      </c>
      <c r="O354" t="n">
        <v>0</v>
      </c>
      <c r="P354" t="n">
        <v>0</v>
      </c>
      <c r="Q354" t="n">
        <v>0</v>
      </c>
      <c r="R354" s="2" t="inlineStr"/>
    </row>
    <row r="355" ht="15" customHeight="1">
      <c r="A355" t="inlineStr">
        <is>
          <t>A 11755-2023</t>
        </is>
      </c>
      <c r="B355" s="1" t="n">
        <v>44994</v>
      </c>
      <c r="C355" s="1" t="n">
        <v>45204</v>
      </c>
      <c r="D355" t="inlineStr">
        <is>
          <t>DALARNAS LÄN</t>
        </is>
      </c>
      <c r="E355" t="inlineStr">
        <is>
          <t>LUDVIKA</t>
        </is>
      </c>
      <c r="F355" t="inlineStr">
        <is>
          <t>Övriga Aktiebolag</t>
        </is>
      </c>
      <c r="G355" t="n">
        <v>7</v>
      </c>
      <c r="H355" t="n">
        <v>0</v>
      </c>
      <c r="I355" t="n">
        <v>0</v>
      </c>
      <c r="J355" t="n">
        <v>0</v>
      </c>
      <c r="K355" t="n">
        <v>0</v>
      </c>
      <c r="L355" t="n">
        <v>0</v>
      </c>
      <c r="M355" t="n">
        <v>0</v>
      </c>
      <c r="N355" t="n">
        <v>0</v>
      </c>
      <c r="O355" t="n">
        <v>0</v>
      </c>
      <c r="P355" t="n">
        <v>0</v>
      </c>
      <c r="Q355" t="n">
        <v>0</v>
      </c>
      <c r="R355" s="2" t="inlineStr"/>
    </row>
    <row r="356" ht="15" customHeight="1">
      <c r="A356" t="inlineStr">
        <is>
          <t>A 11797-2023</t>
        </is>
      </c>
      <c r="B356" s="1" t="n">
        <v>44994</v>
      </c>
      <c r="C356" s="1" t="n">
        <v>45204</v>
      </c>
      <c r="D356" t="inlineStr">
        <is>
          <t>DALARNAS LÄN</t>
        </is>
      </c>
      <c r="E356" t="inlineStr">
        <is>
          <t>LUDVIKA</t>
        </is>
      </c>
      <c r="G356" t="n">
        <v>0.7</v>
      </c>
      <c r="H356" t="n">
        <v>0</v>
      </c>
      <c r="I356" t="n">
        <v>0</v>
      </c>
      <c r="J356" t="n">
        <v>0</v>
      </c>
      <c r="K356" t="n">
        <v>0</v>
      </c>
      <c r="L356" t="n">
        <v>0</v>
      </c>
      <c r="M356" t="n">
        <v>0</v>
      </c>
      <c r="N356" t="n">
        <v>0</v>
      </c>
      <c r="O356" t="n">
        <v>0</v>
      </c>
      <c r="P356" t="n">
        <v>0</v>
      </c>
      <c r="Q356" t="n">
        <v>0</v>
      </c>
      <c r="R356" s="2" t="inlineStr"/>
    </row>
    <row r="357" ht="15" customHeight="1">
      <c r="A357" t="inlineStr">
        <is>
          <t>A 12852-2023</t>
        </is>
      </c>
      <c r="B357" s="1" t="n">
        <v>45001</v>
      </c>
      <c r="C357" s="1" t="n">
        <v>45204</v>
      </c>
      <c r="D357" t="inlineStr">
        <is>
          <t>DALARNAS LÄN</t>
        </is>
      </c>
      <c r="E357" t="inlineStr">
        <is>
          <t>LUDVIKA</t>
        </is>
      </c>
      <c r="G357" t="n">
        <v>2.9</v>
      </c>
      <c r="H357" t="n">
        <v>0</v>
      </c>
      <c r="I357" t="n">
        <v>0</v>
      </c>
      <c r="J357" t="n">
        <v>0</v>
      </c>
      <c r="K357" t="n">
        <v>0</v>
      </c>
      <c r="L357" t="n">
        <v>0</v>
      </c>
      <c r="M357" t="n">
        <v>0</v>
      </c>
      <c r="N357" t="n">
        <v>0</v>
      </c>
      <c r="O357" t="n">
        <v>0</v>
      </c>
      <c r="P357" t="n">
        <v>0</v>
      </c>
      <c r="Q357" t="n">
        <v>0</v>
      </c>
      <c r="R357" s="2" t="inlineStr"/>
    </row>
    <row r="358" ht="15" customHeight="1">
      <c r="A358" t="inlineStr">
        <is>
          <t>A 13180-2023</t>
        </is>
      </c>
      <c r="B358" s="1" t="n">
        <v>45002</v>
      </c>
      <c r="C358" s="1" t="n">
        <v>45204</v>
      </c>
      <c r="D358" t="inlineStr">
        <is>
          <t>DALARNAS LÄN</t>
        </is>
      </c>
      <c r="E358" t="inlineStr">
        <is>
          <t>LUDVIKA</t>
        </is>
      </c>
      <c r="F358" t="inlineStr">
        <is>
          <t>Bergvik skog väst AB</t>
        </is>
      </c>
      <c r="G358" t="n">
        <v>1.7</v>
      </c>
      <c r="H358" t="n">
        <v>0</v>
      </c>
      <c r="I358" t="n">
        <v>0</v>
      </c>
      <c r="J358" t="n">
        <v>0</v>
      </c>
      <c r="K358" t="n">
        <v>0</v>
      </c>
      <c r="L358" t="n">
        <v>0</v>
      </c>
      <c r="M358" t="n">
        <v>0</v>
      </c>
      <c r="N358" t="n">
        <v>0</v>
      </c>
      <c r="O358" t="n">
        <v>0</v>
      </c>
      <c r="P358" t="n">
        <v>0</v>
      </c>
      <c r="Q358" t="n">
        <v>0</v>
      </c>
      <c r="R358" s="2" t="inlineStr"/>
    </row>
    <row r="359" ht="15" customHeight="1">
      <c r="A359" t="inlineStr">
        <is>
          <t>A 14632-2023</t>
        </is>
      </c>
      <c r="B359" s="1" t="n">
        <v>45013</v>
      </c>
      <c r="C359" s="1" t="n">
        <v>45204</v>
      </c>
      <c r="D359" t="inlineStr">
        <is>
          <t>DALARNAS LÄN</t>
        </is>
      </c>
      <c r="E359" t="inlineStr">
        <is>
          <t>LUDVIKA</t>
        </is>
      </c>
      <c r="F359" t="inlineStr">
        <is>
          <t>Övriga Aktiebolag</t>
        </is>
      </c>
      <c r="G359" t="n">
        <v>1.9</v>
      </c>
      <c r="H359" t="n">
        <v>0</v>
      </c>
      <c r="I359" t="n">
        <v>0</v>
      </c>
      <c r="J359" t="n">
        <v>0</v>
      </c>
      <c r="K359" t="n">
        <v>0</v>
      </c>
      <c r="L359" t="n">
        <v>0</v>
      </c>
      <c r="M359" t="n">
        <v>0</v>
      </c>
      <c r="N359" t="n">
        <v>0</v>
      </c>
      <c r="O359" t="n">
        <v>0</v>
      </c>
      <c r="P359" t="n">
        <v>0</v>
      </c>
      <c r="Q359" t="n">
        <v>0</v>
      </c>
      <c r="R359" s="2" t="inlineStr"/>
    </row>
    <row r="360" ht="15" customHeight="1">
      <c r="A360" t="inlineStr">
        <is>
          <t>A 15754-2023</t>
        </is>
      </c>
      <c r="B360" s="1" t="n">
        <v>45021</v>
      </c>
      <c r="C360" s="1" t="n">
        <v>45204</v>
      </c>
      <c r="D360" t="inlineStr">
        <is>
          <t>DALARNAS LÄN</t>
        </is>
      </c>
      <c r="E360" t="inlineStr">
        <is>
          <t>LUDVIKA</t>
        </is>
      </c>
      <c r="F360" t="inlineStr">
        <is>
          <t>Naturvårdsverket</t>
        </is>
      </c>
      <c r="G360" t="n">
        <v>1.2</v>
      </c>
      <c r="H360" t="n">
        <v>0</v>
      </c>
      <c r="I360" t="n">
        <v>0</v>
      </c>
      <c r="J360" t="n">
        <v>0</v>
      </c>
      <c r="K360" t="n">
        <v>0</v>
      </c>
      <c r="L360" t="n">
        <v>0</v>
      </c>
      <c r="M360" t="n">
        <v>0</v>
      </c>
      <c r="N360" t="n">
        <v>0</v>
      </c>
      <c r="O360" t="n">
        <v>0</v>
      </c>
      <c r="P360" t="n">
        <v>0</v>
      </c>
      <c r="Q360" t="n">
        <v>0</v>
      </c>
      <c r="R360" s="2" t="inlineStr"/>
    </row>
    <row r="361" ht="15" customHeight="1">
      <c r="A361" t="inlineStr">
        <is>
          <t>A 17138-2023</t>
        </is>
      </c>
      <c r="B361" s="1" t="n">
        <v>45034</v>
      </c>
      <c r="C361" s="1" t="n">
        <v>45204</v>
      </c>
      <c r="D361" t="inlineStr">
        <is>
          <t>DALARNAS LÄN</t>
        </is>
      </c>
      <c r="E361" t="inlineStr">
        <is>
          <t>LUDVIKA</t>
        </is>
      </c>
      <c r="F361" t="inlineStr">
        <is>
          <t>Naturvårdsverket</t>
        </is>
      </c>
      <c r="G361" t="n">
        <v>2.7</v>
      </c>
      <c r="H361" t="n">
        <v>0</v>
      </c>
      <c r="I361" t="n">
        <v>0</v>
      </c>
      <c r="J361" t="n">
        <v>0</v>
      </c>
      <c r="K361" t="n">
        <v>0</v>
      </c>
      <c r="L361" t="n">
        <v>0</v>
      </c>
      <c r="M361" t="n">
        <v>0</v>
      </c>
      <c r="N361" t="n">
        <v>0</v>
      </c>
      <c r="O361" t="n">
        <v>0</v>
      </c>
      <c r="P361" t="n">
        <v>0</v>
      </c>
      <c r="Q361" t="n">
        <v>0</v>
      </c>
      <c r="R361" s="2" t="inlineStr"/>
    </row>
    <row r="362" ht="15" customHeight="1">
      <c r="A362" t="inlineStr">
        <is>
          <t>A 17032-2023</t>
        </is>
      </c>
      <c r="B362" s="1" t="n">
        <v>45034</v>
      </c>
      <c r="C362" s="1" t="n">
        <v>45204</v>
      </c>
      <c r="D362" t="inlineStr">
        <is>
          <t>DALARNAS LÄN</t>
        </is>
      </c>
      <c r="E362" t="inlineStr">
        <is>
          <t>LUDVIKA</t>
        </is>
      </c>
      <c r="F362" t="inlineStr">
        <is>
          <t>Naturvårdsverket</t>
        </is>
      </c>
      <c r="G362" t="n">
        <v>1</v>
      </c>
      <c r="H362" t="n">
        <v>0</v>
      </c>
      <c r="I362" t="n">
        <v>0</v>
      </c>
      <c r="J362" t="n">
        <v>0</v>
      </c>
      <c r="K362" t="n">
        <v>0</v>
      </c>
      <c r="L362" t="n">
        <v>0</v>
      </c>
      <c r="M362" t="n">
        <v>0</v>
      </c>
      <c r="N362" t="n">
        <v>0</v>
      </c>
      <c r="O362" t="n">
        <v>0</v>
      </c>
      <c r="P362" t="n">
        <v>0</v>
      </c>
      <c r="Q362" t="n">
        <v>0</v>
      </c>
      <c r="R362" s="2" t="inlineStr"/>
    </row>
    <row r="363" ht="15" customHeight="1">
      <c r="A363" t="inlineStr">
        <is>
          <t>A 17037-2023</t>
        </is>
      </c>
      <c r="B363" s="1" t="n">
        <v>45034</v>
      </c>
      <c r="C363" s="1" t="n">
        <v>45204</v>
      </c>
      <c r="D363" t="inlineStr">
        <is>
          <t>DALARNAS LÄN</t>
        </is>
      </c>
      <c r="E363" t="inlineStr">
        <is>
          <t>LUDVIKA</t>
        </is>
      </c>
      <c r="F363" t="inlineStr">
        <is>
          <t>Naturvårdsverket</t>
        </is>
      </c>
      <c r="G363" t="n">
        <v>1.4</v>
      </c>
      <c r="H363" t="n">
        <v>0</v>
      </c>
      <c r="I363" t="n">
        <v>0</v>
      </c>
      <c r="J363" t="n">
        <v>0</v>
      </c>
      <c r="K363" t="n">
        <v>0</v>
      </c>
      <c r="L363" t="n">
        <v>0</v>
      </c>
      <c r="M363" t="n">
        <v>0</v>
      </c>
      <c r="N363" t="n">
        <v>0</v>
      </c>
      <c r="O363" t="n">
        <v>0</v>
      </c>
      <c r="P363" t="n">
        <v>0</v>
      </c>
      <c r="Q363" t="n">
        <v>0</v>
      </c>
      <c r="R363" s="2" t="inlineStr"/>
    </row>
    <row r="364" ht="15" customHeight="1">
      <c r="A364" t="inlineStr">
        <is>
          <t>A 17035-2023</t>
        </is>
      </c>
      <c r="B364" s="1" t="n">
        <v>45034</v>
      </c>
      <c r="C364" s="1" t="n">
        <v>45204</v>
      </c>
      <c r="D364" t="inlineStr">
        <is>
          <t>DALARNAS LÄN</t>
        </is>
      </c>
      <c r="E364" t="inlineStr">
        <is>
          <t>LUDVIKA</t>
        </is>
      </c>
      <c r="F364" t="inlineStr">
        <is>
          <t>Naturvårdsverket</t>
        </is>
      </c>
      <c r="G364" t="n">
        <v>1.7</v>
      </c>
      <c r="H364" t="n">
        <v>0</v>
      </c>
      <c r="I364" t="n">
        <v>0</v>
      </c>
      <c r="J364" t="n">
        <v>0</v>
      </c>
      <c r="K364" t="n">
        <v>0</v>
      </c>
      <c r="L364" t="n">
        <v>0</v>
      </c>
      <c r="M364" t="n">
        <v>0</v>
      </c>
      <c r="N364" t="n">
        <v>0</v>
      </c>
      <c r="O364" t="n">
        <v>0</v>
      </c>
      <c r="P364" t="n">
        <v>0</v>
      </c>
      <c r="Q364" t="n">
        <v>0</v>
      </c>
      <c r="R364" s="2" t="inlineStr"/>
    </row>
    <row r="365" ht="15" customHeight="1">
      <c r="A365" t="inlineStr">
        <is>
          <t>A 18708-2023</t>
        </is>
      </c>
      <c r="B365" s="1" t="n">
        <v>45043</v>
      </c>
      <c r="C365" s="1" t="n">
        <v>45204</v>
      </c>
      <c r="D365" t="inlineStr">
        <is>
          <t>DALARNAS LÄN</t>
        </is>
      </c>
      <c r="E365" t="inlineStr">
        <is>
          <t>LUDVIKA</t>
        </is>
      </c>
      <c r="F365" t="inlineStr">
        <is>
          <t>Bergvik skog väst AB</t>
        </is>
      </c>
      <c r="G365" t="n">
        <v>1.1</v>
      </c>
      <c r="H365" t="n">
        <v>0</v>
      </c>
      <c r="I365" t="n">
        <v>0</v>
      </c>
      <c r="J365" t="n">
        <v>0</v>
      </c>
      <c r="K365" t="n">
        <v>0</v>
      </c>
      <c r="L365" t="n">
        <v>0</v>
      </c>
      <c r="M365" t="n">
        <v>0</v>
      </c>
      <c r="N365" t="n">
        <v>0</v>
      </c>
      <c r="O365" t="n">
        <v>0</v>
      </c>
      <c r="P365" t="n">
        <v>0</v>
      </c>
      <c r="Q365" t="n">
        <v>0</v>
      </c>
      <c r="R365" s="2" t="inlineStr"/>
    </row>
    <row r="366" ht="15" customHeight="1">
      <c r="A366" t="inlineStr">
        <is>
          <t>A 18936-2023</t>
        </is>
      </c>
      <c r="B366" s="1" t="n">
        <v>45044</v>
      </c>
      <c r="C366" s="1" t="n">
        <v>45204</v>
      </c>
      <c r="D366" t="inlineStr">
        <is>
          <t>DALARNAS LÄN</t>
        </is>
      </c>
      <c r="E366" t="inlineStr">
        <is>
          <t>LUDVIKA</t>
        </is>
      </c>
      <c r="F366" t="inlineStr">
        <is>
          <t>Bergvik skog väst AB</t>
        </is>
      </c>
      <c r="G366" t="n">
        <v>7.2</v>
      </c>
      <c r="H366" t="n">
        <v>0</v>
      </c>
      <c r="I366" t="n">
        <v>0</v>
      </c>
      <c r="J366" t="n">
        <v>0</v>
      </c>
      <c r="K366" t="n">
        <v>0</v>
      </c>
      <c r="L366" t="n">
        <v>0</v>
      </c>
      <c r="M366" t="n">
        <v>0</v>
      </c>
      <c r="N366" t="n">
        <v>0</v>
      </c>
      <c r="O366" t="n">
        <v>0</v>
      </c>
      <c r="P366" t="n">
        <v>0</v>
      </c>
      <c r="Q366" t="n">
        <v>0</v>
      </c>
      <c r="R366" s="2" t="inlineStr"/>
    </row>
    <row r="367" ht="15" customHeight="1">
      <c r="A367" t="inlineStr">
        <is>
          <t>A 18864-2023</t>
        </is>
      </c>
      <c r="B367" s="1" t="n">
        <v>45044</v>
      </c>
      <c r="C367" s="1" t="n">
        <v>45204</v>
      </c>
      <c r="D367" t="inlineStr">
        <is>
          <t>DALARNAS LÄN</t>
        </is>
      </c>
      <c r="E367" t="inlineStr">
        <is>
          <t>LUDVIKA</t>
        </is>
      </c>
      <c r="F367" t="inlineStr">
        <is>
          <t>Naturvårdsverket</t>
        </is>
      </c>
      <c r="G367" t="n">
        <v>0.5</v>
      </c>
      <c r="H367" t="n">
        <v>0</v>
      </c>
      <c r="I367" t="n">
        <v>0</v>
      </c>
      <c r="J367" t="n">
        <v>0</v>
      </c>
      <c r="K367" t="n">
        <v>0</v>
      </c>
      <c r="L367" t="n">
        <v>0</v>
      </c>
      <c r="M367" t="n">
        <v>0</v>
      </c>
      <c r="N367" t="n">
        <v>0</v>
      </c>
      <c r="O367" t="n">
        <v>0</v>
      </c>
      <c r="P367" t="n">
        <v>0</v>
      </c>
      <c r="Q367" t="n">
        <v>0</v>
      </c>
      <c r="R367" s="2" t="inlineStr"/>
    </row>
    <row r="368" ht="15" customHeight="1">
      <c r="A368" t="inlineStr">
        <is>
          <t>A 20225-2023</t>
        </is>
      </c>
      <c r="B368" s="1" t="n">
        <v>45054</v>
      </c>
      <c r="C368" s="1" t="n">
        <v>45204</v>
      </c>
      <c r="D368" t="inlineStr">
        <is>
          <t>DALARNAS LÄN</t>
        </is>
      </c>
      <c r="E368" t="inlineStr">
        <is>
          <t>LUDVIKA</t>
        </is>
      </c>
      <c r="G368" t="n">
        <v>4.7</v>
      </c>
      <c r="H368" t="n">
        <v>0</v>
      </c>
      <c r="I368" t="n">
        <v>0</v>
      </c>
      <c r="J368" t="n">
        <v>0</v>
      </c>
      <c r="K368" t="n">
        <v>0</v>
      </c>
      <c r="L368" t="n">
        <v>0</v>
      </c>
      <c r="M368" t="n">
        <v>0</v>
      </c>
      <c r="N368" t="n">
        <v>0</v>
      </c>
      <c r="O368" t="n">
        <v>0</v>
      </c>
      <c r="P368" t="n">
        <v>0</v>
      </c>
      <c r="Q368" t="n">
        <v>0</v>
      </c>
      <c r="R368" s="2" t="inlineStr"/>
    </row>
    <row r="369" ht="15" customHeight="1">
      <c r="A369" t="inlineStr">
        <is>
          <t>A 20559-2023</t>
        </is>
      </c>
      <c r="B369" s="1" t="n">
        <v>45055</v>
      </c>
      <c r="C369" s="1" t="n">
        <v>45204</v>
      </c>
      <c r="D369" t="inlineStr">
        <is>
          <t>DALARNAS LÄN</t>
        </is>
      </c>
      <c r="E369" t="inlineStr">
        <is>
          <t>LUDVIKA</t>
        </is>
      </c>
      <c r="G369" t="n">
        <v>3.8</v>
      </c>
      <c r="H369" t="n">
        <v>0</v>
      </c>
      <c r="I369" t="n">
        <v>0</v>
      </c>
      <c r="J369" t="n">
        <v>0</v>
      </c>
      <c r="K369" t="n">
        <v>0</v>
      </c>
      <c r="L369" t="n">
        <v>0</v>
      </c>
      <c r="M369" t="n">
        <v>0</v>
      </c>
      <c r="N369" t="n">
        <v>0</v>
      </c>
      <c r="O369" t="n">
        <v>0</v>
      </c>
      <c r="P369" t="n">
        <v>0</v>
      </c>
      <c r="Q369" t="n">
        <v>0</v>
      </c>
      <c r="R369" s="2" t="inlineStr"/>
    </row>
    <row r="370" ht="15" customHeight="1">
      <c r="A370" t="inlineStr">
        <is>
          <t>A 20688-2023</t>
        </is>
      </c>
      <c r="B370" s="1" t="n">
        <v>45058</v>
      </c>
      <c r="C370" s="1" t="n">
        <v>45204</v>
      </c>
      <c r="D370" t="inlineStr">
        <is>
          <t>DALARNAS LÄN</t>
        </is>
      </c>
      <c r="E370" t="inlineStr">
        <is>
          <t>LUDVIKA</t>
        </is>
      </c>
      <c r="F370" t="inlineStr">
        <is>
          <t>Bergvik skog väst AB</t>
        </is>
      </c>
      <c r="G370" t="n">
        <v>2.5</v>
      </c>
      <c r="H370" t="n">
        <v>0</v>
      </c>
      <c r="I370" t="n">
        <v>0</v>
      </c>
      <c r="J370" t="n">
        <v>0</v>
      </c>
      <c r="K370" t="n">
        <v>0</v>
      </c>
      <c r="L370" t="n">
        <v>0</v>
      </c>
      <c r="M370" t="n">
        <v>0</v>
      </c>
      <c r="N370" t="n">
        <v>0</v>
      </c>
      <c r="O370" t="n">
        <v>0</v>
      </c>
      <c r="P370" t="n">
        <v>0</v>
      </c>
      <c r="Q370" t="n">
        <v>0</v>
      </c>
      <c r="R370" s="2" t="inlineStr"/>
    </row>
    <row r="371" ht="15" customHeight="1">
      <c r="A371" t="inlineStr">
        <is>
          <t>A 21297-2023</t>
        </is>
      </c>
      <c r="B371" s="1" t="n">
        <v>45062</v>
      </c>
      <c r="C371" s="1" t="n">
        <v>45204</v>
      </c>
      <c r="D371" t="inlineStr">
        <is>
          <t>DALARNAS LÄN</t>
        </is>
      </c>
      <c r="E371" t="inlineStr">
        <is>
          <t>LUDVIKA</t>
        </is>
      </c>
      <c r="F371" t="inlineStr">
        <is>
          <t>Bergvik skog väst AB</t>
        </is>
      </c>
      <c r="G371" t="n">
        <v>2.3</v>
      </c>
      <c r="H371" t="n">
        <v>0</v>
      </c>
      <c r="I371" t="n">
        <v>0</v>
      </c>
      <c r="J371" t="n">
        <v>0</v>
      </c>
      <c r="K371" t="n">
        <v>0</v>
      </c>
      <c r="L371" t="n">
        <v>0</v>
      </c>
      <c r="M371" t="n">
        <v>0</v>
      </c>
      <c r="N371" t="n">
        <v>0</v>
      </c>
      <c r="O371" t="n">
        <v>0</v>
      </c>
      <c r="P371" t="n">
        <v>0</v>
      </c>
      <c r="Q371" t="n">
        <v>0</v>
      </c>
      <c r="R371" s="2" t="inlineStr"/>
    </row>
    <row r="372" ht="15" customHeight="1">
      <c r="A372" t="inlineStr">
        <is>
          <t>A 21247-2023</t>
        </is>
      </c>
      <c r="B372" s="1" t="n">
        <v>45062</v>
      </c>
      <c r="C372" s="1" t="n">
        <v>45204</v>
      </c>
      <c r="D372" t="inlineStr">
        <is>
          <t>DALARNAS LÄN</t>
        </is>
      </c>
      <c r="E372" t="inlineStr">
        <is>
          <t>LUDVIKA</t>
        </is>
      </c>
      <c r="F372" t="inlineStr">
        <is>
          <t>Bergvik skog väst AB</t>
        </is>
      </c>
      <c r="G372" t="n">
        <v>2.4</v>
      </c>
      <c r="H372" t="n">
        <v>0</v>
      </c>
      <c r="I372" t="n">
        <v>0</v>
      </c>
      <c r="J372" t="n">
        <v>0</v>
      </c>
      <c r="K372" t="n">
        <v>0</v>
      </c>
      <c r="L372" t="n">
        <v>0</v>
      </c>
      <c r="M372" t="n">
        <v>0</v>
      </c>
      <c r="N372" t="n">
        <v>0</v>
      </c>
      <c r="O372" t="n">
        <v>0</v>
      </c>
      <c r="P372" t="n">
        <v>0</v>
      </c>
      <c r="Q372" t="n">
        <v>0</v>
      </c>
      <c r="R372" s="2" t="inlineStr"/>
    </row>
    <row r="373" ht="15" customHeight="1">
      <c r="A373" t="inlineStr">
        <is>
          <t>A 21548-2023</t>
        </is>
      </c>
      <c r="B373" s="1" t="n">
        <v>45063</v>
      </c>
      <c r="C373" s="1" t="n">
        <v>45204</v>
      </c>
      <c r="D373" t="inlineStr">
        <is>
          <t>DALARNAS LÄN</t>
        </is>
      </c>
      <c r="E373" t="inlineStr">
        <is>
          <t>LUDVIKA</t>
        </is>
      </c>
      <c r="F373" t="inlineStr">
        <is>
          <t>Bergvik skog väst AB</t>
        </is>
      </c>
      <c r="G373" t="n">
        <v>6</v>
      </c>
      <c r="H373" t="n">
        <v>0</v>
      </c>
      <c r="I373" t="n">
        <v>0</v>
      </c>
      <c r="J373" t="n">
        <v>0</v>
      </c>
      <c r="K373" t="n">
        <v>0</v>
      </c>
      <c r="L373" t="n">
        <v>0</v>
      </c>
      <c r="M373" t="n">
        <v>0</v>
      </c>
      <c r="N373" t="n">
        <v>0</v>
      </c>
      <c r="O373" t="n">
        <v>0</v>
      </c>
      <c r="P373" t="n">
        <v>0</v>
      </c>
      <c r="Q373" t="n">
        <v>0</v>
      </c>
      <c r="R373" s="2" t="inlineStr"/>
    </row>
    <row r="374" ht="15" customHeight="1">
      <c r="A374" t="inlineStr">
        <is>
          <t>A 21554-2023</t>
        </is>
      </c>
      <c r="B374" s="1" t="n">
        <v>45063</v>
      </c>
      <c r="C374" s="1" t="n">
        <v>45204</v>
      </c>
      <c r="D374" t="inlineStr">
        <is>
          <t>DALARNAS LÄN</t>
        </is>
      </c>
      <c r="E374" t="inlineStr">
        <is>
          <t>LUDVIKA</t>
        </is>
      </c>
      <c r="F374" t="inlineStr">
        <is>
          <t>Bergvik skog väst AB</t>
        </is>
      </c>
      <c r="G374" t="n">
        <v>2.3</v>
      </c>
      <c r="H374" t="n">
        <v>0</v>
      </c>
      <c r="I374" t="n">
        <v>0</v>
      </c>
      <c r="J374" t="n">
        <v>0</v>
      </c>
      <c r="K374" t="n">
        <v>0</v>
      </c>
      <c r="L374" t="n">
        <v>0</v>
      </c>
      <c r="M374" t="n">
        <v>0</v>
      </c>
      <c r="N374" t="n">
        <v>0</v>
      </c>
      <c r="O374" t="n">
        <v>0</v>
      </c>
      <c r="P374" t="n">
        <v>0</v>
      </c>
      <c r="Q374" t="n">
        <v>0</v>
      </c>
      <c r="R374" s="2" t="inlineStr"/>
    </row>
    <row r="375" ht="15" customHeight="1">
      <c r="A375" t="inlineStr">
        <is>
          <t>A 21370-2023</t>
        </is>
      </c>
      <c r="B375" s="1" t="n">
        <v>45063</v>
      </c>
      <c r="C375" s="1" t="n">
        <v>45204</v>
      </c>
      <c r="D375" t="inlineStr">
        <is>
          <t>DALARNAS LÄN</t>
        </is>
      </c>
      <c r="E375" t="inlineStr">
        <is>
          <t>LUDVIKA</t>
        </is>
      </c>
      <c r="F375" t="inlineStr">
        <is>
          <t>Bergvik skog väst AB</t>
        </is>
      </c>
      <c r="G375" t="n">
        <v>1.6</v>
      </c>
      <c r="H375" t="n">
        <v>0</v>
      </c>
      <c r="I375" t="n">
        <v>0</v>
      </c>
      <c r="J375" t="n">
        <v>0</v>
      </c>
      <c r="K375" t="n">
        <v>0</v>
      </c>
      <c r="L375" t="n">
        <v>0</v>
      </c>
      <c r="M375" t="n">
        <v>0</v>
      </c>
      <c r="N375" t="n">
        <v>0</v>
      </c>
      <c r="O375" t="n">
        <v>0</v>
      </c>
      <c r="P375" t="n">
        <v>0</v>
      </c>
      <c r="Q375" t="n">
        <v>0</v>
      </c>
      <c r="R375" s="2" t="inlineStr"/>
    </row>
    <row r="376" ht="15" customHeight="1">
      <c r="A376" t="inlineStr">
        <is>
          <t>A 21551-2023</t>
        </is>
      </c>
      <c r="B376" s="1" t="n">
        <v>45063</v>
      </c>
      <c r="C376" s="1" t="n">
        <v>45204</v>
      </c>
      <c r="D376" t="inlineStr">
        <is>
          <t>DALARNAS LÄN</t>
        </is>
      </c>
      <c r="E376" t="inlineStr">
        <is>
          <t>LUDVIKA</t>
        </is>
      </c>
      <c r="G376" t="n">
        <v>8.4</v>
      </c>
      <c r="H376" t="n">
        <v>0</v>
      </c>
      <c r="I376" t="n">
        <v>0</v>
      </c>
      <c r="J376" t="n">
        <v>0</v>
      </c>
      <c r="K376" t="n">
        <v>0</v>
      </c>
      <c r="L376" t="n">
        <v>0</v>
      </c>
      <c r="M376" t="n">
        <v>0</v>
      </c>
      <c r="N376" t="n">
        <v>0</v>
      </c>
      <c r="O376" t="n">
        <v>0</v>
      </c>
      <c r="P376" t="n">
        <v>0</v>
      </c>
      <c r="Q376" t="n">
        <v>0</v>
      </c>
      <c r="R376" s="2" t="inlineStr"/>
    </row>
    <row r="377" ht="15" customHeight="1">
      <c r="A377" t="inlineStr">
        <is>
          <t>A 21369-2023</t>
        </is>
      </c>
      <c r="B377" s="1" t="n">
        <v>45063</v>
      </c>
      <c r="C377" s="1" t="n">
        <v>45204</v>
      </c>
      <c r="D377" t="inlineStr">
        <is>
          <t>DALARNAS LÄN</t>
        </is>
      </c>
      <c r="E377" t="inlineStr">
        <is>
          <t>LUDVIKA</t>
        </is>
      </c>
      <c r="F377" t="inlineStr">
        <is>
          <t>Bergvik skog väst AB</t>
        </is>
      </c>
      <c r="G377" t="n">
        <v>0.4</v>
      </c>
      <c r="H377" t="n">
        <v>0</v>
      </c>
      <c r="I377" t="n">
        <v>0</v>
      </c>
      <c r="J377" t="n">
        <v>0</v>
      </c>
      <c r="K377" t="n">
        <v>0</v>
      </c>
      <c r="L377" t="n">
        <v>0</v>
      </c>
      <c r="M377" t="n">
        <v>0</v>
      </c>
      <c r="N377" t="n">
        <v>0</v>
      </c>
      <c r="O377" t="n">
        <v>0</v>
      </c>
      <c r="P377" t="n">
        <v>0</v>
      </c>
      <c r="Q377" t="n">
        <v>0</v>
      </c>
      <c r="R377" s="2" t="inlineStr"/>
    </row>
    <row r="378" ht="15" customHeight="1">
      <c r="A378" t="inlineStr">
        <is>
          <t>A 21841-2023</t>
        </is>
      </c>
      <c r="B378" s="1" t="n">
        <v>45068</v>
      </c>
      <c r="C378" s="1" t="n">
        <v>45204</v>
      </c>
      <c r="D378" t="inlineStr">
        <is>
          <t>DALARNAS LÄN</t>
        </is>
      </c>
      <c r="E378" t="inlineStr">
        <is>
          <t>LUDVIKA</t>
        </is>
      </c>
      <c r="G378" t="n">
        <v>4.5</v>
      </c>
      <c r="H378" t="n">
        <v>0</v>
      </c>
      <c r="I378" t="n">
        <v>0</v>
      </c>
      <c r="J378" t="n">
        <v>0</v>
      </c>
      <c r="K378" t="n">
        <v>0</v>
      </c>
      <c r="L378" t="n">
        <v>0</v>
      </c>
      <c r="M378" t="n">
        <v>0</v>
      </c>
      <c r="N378" t="n">
        <v>0</v>
      </c>
      <c r="O378" t="n">
        <v>0</v>
      </c>
      <c r="P378" t="n">
        <v>0</v>
      </c>
      <c r="Q378" t="n">
        <v>0</v>
      </c>
      <c r="R378" s="2" t="inlineStr"/>
    </row>
    <row r="379" ht="15" customHeight="1">
      <c r="A379" t="inlineStr">
        <is>
          <t>A 21870-2023</t>
        </is>
      </c>
      <c r="B379" s="1" t="n">
        <v>45068</v>
      </c>
      <c r="C379" s="1" t="n">
        <v>45204</v>
      </c>
      <c r="D379" t="inlineStr">
        <is>
          <t>DALARNAS LÄN</t>
        </is>
      </c>
      <c r="E379" t="inlineStr">
        <is>
          <t>LUDVIKA</t>
        </is>
      </c>
      <c r="F379" t="inlineStr">
        <is>
          <t>Bergvik skog väst AB</t>
        </is>
      </c>
      <c r="G379" t="n">
        <v>2.7</v>
      </c>
      <c r="H379" t="n">
        <v>0</v>
      </c>
      <c r="I379" t="n">
        <v>0</v>
      </c>
      <c r="J379" t="n">
        <v>0</v>
      </c>
      <c r="K379" t="n">
        <v>0</v>
      </c>
      <c r="L379" t="n">
        <v>0</v>
      </c>
      <c r="M379" t="n">
        <v>0</v>
      </c>
      <c r="N379" t="n">
        <v>0</v>
      </c>
      <c r="O379" t="n">
        <v>0</v>
      </c>
      <c r="P379" t="n">
        <v>0</v>
      </c>
      <c r="Q379" t="n">
        <v>0</v>
      </c>
      <c r="R379" s="2" t="inlineStr"/>
    </row>
    <row r="380" ht="15" customHeight="1">
      <c r="A380" t="inlineStr">
        <is>
          <t>A 21843-2023</t>
        </is>
      </c>
      <c r="B380" s="1" t="n">
        <v>45068</v>
      </c>
      <c r="C380" s="1" t="n">
        <v>45204</v>
      </c>
      <c r="D380" t="inlineStr">
        <is>
          <t>DALARNAS LÄN</t>
        </is>
      </c>
      <c r="E380" t="inlineStr">
        <is>
          <t>LUDVIKA</t>
        </is>
      </c>
      <c r="G380" t="n">
        <v>4.3</v>
      </c>
      <c r="H380" t="n">
        <v>0</v>
      </c>
      <c r="I380" t="n">
        <v>0</v>
      </c>
      <c r="J380" t="n">
        <v>0</v>
      </c>
      <c r="K380" t="n">
        <v>0</v>
      </c>
      <c r="L380" t="n">
        <v>0</v>
      </c>
      <c r="M380" t="n">
        <v>0</v>
      </c>
      <c r="N380" t="n">
        <v>0</v>
      </c>
      <c r="O380" t="n">
        <v>0</v>
      </c>
      <c r="P380" t="n">
        <v>0</v>
      </c>
      <c r="Q380" t="n">
        <v>0</v>
      </c>
      <c r="R380" s="2" t="inlineStr"/>
    </row>
    <row r="381" ht="15" customHeight="1">
      <c r="A381" t="inlineStr">
        <is>
          <t>A 21842-2023</t>
        </is>
      </c>
      <c r="B381" s="1" t="n">
        <v>45068</v>
      </c>
      <c r="C381" s="1" t="n">
        <v>45204</v>
      </c>
      <c r="D381" t="inlineStr">
        <is>
          <t>DALARNAS LÄN</t>
        </is>
      </c>
      <c r="E381" t="inlineStr">
        <is>
          <t>LUDVIKA</t>
        </is>
      </c>
      <c r="G381" t="n">
        <v>3.5</v>
      </c>
      <c r="H381" t="n">
        <v>0</v>
      </c>
      <c r="I381" t="n">
        <v>0</v>
      </c>
      <c r="J381" t="n">
        <v>0</v>
      </c>
      <c r="K381" t="n">
        <v>0</v>
      </c>
      <c r="L381" t="n">
        <v>0</v>
      </c>
      <c r="M381" t="n">
        <v>0</v>
      </c>
      <c r="N381" t="n">
        <v>0</v>
      </c>
      <c r="O381" t="n">
        <v>0</v>
      </c>
      <c r="P381" t="n">
        <v>0</v>
      </c>
      <c r="Q381" t="n">
        <v>0</v>
      </c>
      <c r="R381" s="2" t="inlineStr"/>
    </row>
    <row r="382" ht="15" customHeight="1">
      <c r="A382" t="inlineStr">
        <is>
          <t>A 21933-2023</t>
        </is>
      </c>
      <c r="B382" s="1" t="n">
        <v>45068</v>
      </c>
      <c r="C382" s="1" t="n">
        <v>45204</v>
      </c>
      <c r="D382" t="inlineStr">
        <is>
          <t>DALARNAS LÄN</t>
        </is>
      </c>
      <c r="E382" t="inlineStr">
        <is>
          <t>LUDVIKA</t>
        </is>
      </c>
      <c r="F382" t="inlineStr">
        <is>
          <t>Bergvik skog väst AB</t>
        </is>
      </c>
      <c r="G382" t="n">
        <v>12.5</v>
      </c>
      <c r="H382" t="n">
        <v>0</v>
      </c>
      <c r="I382" t="n">
        <v>0</v>
      </c>
      <c r="J382" t="n">
        <v>0</v>
      </c>
      <c r="K382" t="n">
        <v>0</v>
      </c>
      <c r="L382" t="n">
        <v>0</v>
      </c>
      <c r="M382" t="n">
        <v>0</v>
      </c>
      <c r="N382" t="n">
        <v>0</v>
      </c>
      <c r="O382" t="n">
        <v>0</v>
      </c>
      <c r="P382" t="n">
        <v>0</v>
      </c>
      <c r="Q382" t="n">
        <v>0</v>
      </c>
      <c r="R382" s="2" t="inlineStr"/>
    </row>
    <row r="383" ht="15" customHeight="1">
      <c r="A383" t="inlineStr">
        <is>
          <t>A 22882-2023</t>
        </is>
      </c>
      <c r="B383" s="1" t="n">
        <v>45072</v>
      </c>
      <c r="C383" s="1" t="n">
        <v>45204</v>
      </c>
      <c r="D383" t="inlineStr">
        <is>
          <t>DALARNAS LÄN</t>
        </is>
      </c>
      <c r="E383" t="inlineStr">
        <is>
          <t>LUDVIKA</t>
        </is>
      </c>
      <c r="F383" t="inlineStr">
        <is>
          <t>Bergvik skog väst AB</t>
        </is>
      </c>
      <c r="G383" t="n">
        <v>1.2</v>
      </c>
      <c r="H383" t="n">
        <v>0</v>
      </c>
      <c r="I383" t="n">
        <v>0</v>
      </c>
      <c r="J383" t="n">
        <v>0</v>
      </c>
      <c r="K383" t="n">
        <v>0</v>
      </c>
      <c r="L383" t="n">
        <v>0</v>
      </c>
      <c r="M383" t="n">
        <v>0</v>
      </c>
      <c r="N383" t="n">
        <v>0</v>
      </c>
      <c r="O383" t="n">
        <v>0</v>
      </c>
      <c r="P383" t="n">
        <v>0</v>
      </c>
      <c r="Q383" t="n">
        <v>0</v>
      </c>
      <c r="R383" s="2" t="inlineStr"/>
      <c r="U383">
        <f>HYPERLINK("https://klasma.github.io/Logging_LUDVIKA/knärot/A 22882-2023.png", "A 22882-2023")</f>
        <v/>
      </c>
      <c r="V383">
        <f>HYPERLINK("https://klasma.github.io/Logging_LUDVIKA/klagomål/A 22882-2023.docx", "A 22882-2023")</f>
        <v/>
      </c>
      <c r="W383">
        <f>HYPERLINK("https://klasma.github.io/Logging_LUDVIKA/klagomålsmail/A 22882-2023.docx", "A 22882-2023")</f>
        <v/>
      </c>
      <c r="X383">
        <f>HYPERLINK("https://klasma.github.io/Logging_LUDVIKA/tillsyn/A 22882-2023.docx", "A 22882-2023")</f>
        <v/>
      </c>
      <c r="Y383">
        <f>HYPERLINK("https://klasma.github.io/Logging_LUDVIKA/tillsynsmail/A 22882-2023.docx", "A 22882-2023")</f>
        <v/>
      </c>
    </row>
    <row r="384" ht="15" customHeight="1">
      <c r="A384" t="inlineStr">
        <is>
          <t>A 24224-2023</t>
        </is>
      </c>
      <c r="B384" s="1" t="n">
        <v>45079</v>
      </c>
      <c r="C384" s="1" t="n">
        <v>45204</v>
      </c>
      <c r="D384" t="inlineStr">
        <is>
          <t>DALARNAS LÄN</t>
        </is>
      </c>
      <c r="E384" t="inlineStr">
        <is>
          <t>LUDVIKA</t>
        </is>
      </c>
      <c r="F384" t="inlineStr">
        <is>
          <t>Bergvik skog väst AB</t>
        </is>
      </c>
      <c r="G384" t="n">
        <v>12.1</v>
      </c>
      <c r="H384" t="n">
        <v>0</v>
      </c>
      <c r="I384" t="n">
        <v>0</v>
      </c>
      <c r="J384" t="n">
        <v>0</v>
      </c>
      <c r="K384" t="n">
        <v>0</v>
      </c>
      <c r="L384" t="n">
        <v>0</v>
      </c>
      <c r="M384" t="n">
        <v>0</v>
      </c>
      <c r="N384" t="n">
        <v>0</v>
      </c>
      <c r="O384" t="n">
        <v>0</v>
      </c>
      <c r="P384" t="n">
        <v>0</v>
      </c>
      <c r="Q384" t="n">
        <v>0</v>
      </c>
      <c r="R384" s="2" t="inlineStr"/>
    </row>
    <row r="385" ht="15" customHeight="1">
      <c r="A385" t="inlineStr">
        <is>
          <t>A 24379-2023</t>
        </is>
      </c>
      <c r="B385" s="1" t="n">
        <v>45082</v>
      </c>
      <c r="C385" s="1" t="n">
        <v>45204</v>
      </c>
      <c r="D385" t="inlineStr">
        <is>
          <t>DALARNAS LÄN</t>
        </is>
      </c>
      <c r="E385" t="inlineStr">
        <is>
          <t>LUDVIKA</t>
        </is>
      </c>
      <c r="F385" t="inlineStr">
        <is>
          <t>Naturvårdsverket</t>
        </is>
      </c>
      <c r="G385" t="n">
        <v>2.1</v>
      </c>
      <c r="H385" t="n">
        <v>0</v>
      </c>
      <c r="I385" t="n">
        <v>0</v>
      </c>
      <c r="J385" t="n">
        <v>0</v>
      </c>
      <c r="K385" t="n">
        <v>0</v>
      </c>
      <c r="L385" t="n">
        <v>0</v>
      </c>
      <c r="M385" t="n">
        <v>0</v>
      </c>
      <c r="N385" t="n">
        <v>0</v>
      </c>
      <c r="O385" t="n">
        <v>0</v>
      </c>
      <c r="P385" t="n">
        <v>0</v>
      </c>
      <c r="Q385" t="n">
        <v>0</v>
      </c>
      <c r="R385" s="2" t="inlineStr"/>
    </row>
    <row r="386" ht="15" customHeight="1">
      <c r="A386" t="inlineStr">
        <is>
          <t>A 24469-2023</t>
        </is>
      </c>
      <c r="B386" s="1" t="n">
        <v>45082</v>
      </c>
      <c r="C386" s="1" t="n">
        <v>45204</v>
      </c>
      <c r="D386" t="inlineStr">
        <is>
          <t>DALARNAS LÄN</t>
        </is>
      </c>
      <c r="E386" t="inlineStr">
        <is>
          <t>LUDVIKA</t>
        </is>
      </c>
      <c r="F386" t="inlineStr">
        <is>
          <t>Naturvårdsverket</t>
        </is>
      </c>
      <c r="G386" t="n">
        <v>4</v>
      </c>
      <c r="H386" t="n">
        <v>0</v>
      </c>
      <c r="I386" t="n">
        <v>0</v>
      </c>
      <c r="J386" t="n">
        <v>0</v>
      </c>
      <c r="K386" t="n">
        <v>0</v>
      </c>
      <c r="L386" t="n">
        <v>0</v>
      </c>
      <c r="M386" t="n">
        <v>0</v>
      </c>
      <c r="N386" t="n">
        <v>0</v>
      </c>
      <c r="O386" t="n">
        <v>0</v>
      </c>
      <c r="P386" t="n">
        <v>0</v>
      </c>
      <c r="Q386" t="n">
        <v>0</v>
      </c>
      <c r="R386" s="2" t="inlineStr"/>
    </row>
    <row r="387" ht="15" customHeight="1">
      <c r="A387" t="inlineStr">
        <is>
          <t>A 26789-2023</t>
        </is>
      </c>
      <c r="B387" s="1" t="n">
        <v>45093</v>
      </c>
      <c r="C387" s="1" t="n">
        <v>45204</v>
      </c>
      <c r="D387" t="inlineStr">
        <is>
          <t>DALARNAS LÄN</t>
        </is>
      </c>
      <c r="E387" t="inlineStr">
        <is>
          <t>LUDVIKA</t>
        </is>
      </c>
      <c r="F387" t="inlineStr">
        <is>
          <t>Bergvik skog väst AB</t>
        </is>
      </c>
      <c r="G387" t="n">
        <v>3.2</v>
      </c>
      <c r="H387" t="n">
        <v>0</v>
      </c>
      <c r="I387" t="n">
        <v>0</v>
      </c>
      <c r="J387" t="n">
        <v>0</v>
      </c>
      <c r="K387" t="n">
        <v>0</v>
      </c>
      <c r="L387" t="n">
        <v>0</v>
      </c>
      <c r="M387" t="n">
        <v>0</v>
      </c>
      <c r="N387" t="n">
        <v>0</v>
      </c>
      <c r="O387" t="n">
        <v>0</v>
      </c>
      <c r="P387" t="n">
        <v>0</v>
      </c>
      <c r="Q387" t="n">
        <v>0</v>
      </c>
      <c r="R387" s="2" t="inlineStr"/>
    </row>
    <row r="388" ht="15" customHeight="1">
      <c r="A388" t="inlineStr">
        <is>
          <t>A 27929-2023</t>
        </is>
      </c>
      <c r="B388" s="1" t="n">
        <v>45098</v>
      </c>
      <c r="C388" s="1" t="n">
        <v>45204</v>
      </c>
      <c r="D388" t="inlineStr">
        <is>
          <t>DALARNAS LÄN</t>
        </is>
      </c>
      <c r="E388" t="inlineStr">
        <is>
          <t>LUDVIKA</t>
        </is>
      </c>
      <c r="F388" t="inlineStr">
        <is>
          <t>Bergvik skog väst AB</t>
        </is>
      </c>
      <c r="G388" t="n">
        <v>9.800000000000001</v>
      </c>
      <c r="H388" t="n">
        <v>0</v>
      </c>
      <c r="I388" t="n">
        <v>0</v>
      </c>
      <c r="J388" t="n">
        <v>0</v>
      </c>
      <c r="K388" t="n">
        <v>0</v>
      </c>
      <c r="L388" t="n">
        <v>0</v>
      </c>
      <c r="M388" t="n">
        <v>0</v>
      </c>
      <c r="N388" t="n">
        <v>0</v>
      </c>
      <c r="O388" t="n">
        <v>0</v>
      </c>
      <c r="P388" t="n">
        <v>0</v>
      </c>
      <c r="Q388" t="n">
        <v>0</v>
      </c>
      <c r="R388" s="2" t="inlineStr"/>
    </row>
    <row r="389" ht="15" customHeight="1">
      <c r="A389" t="inlineStr">
        <is>
          <t>A 31702-2023</t>
        </is>
      </c>
      <c r="B389" s="1" t="n">
        <v>45105</v>
      </c>
      <c r="C389" s="1" t="n">
        <v>45204</v>
      </c>
      <c r="D389" t="inlineStr">
        <is>
          <t>DALARNAS LÄN</t>
        </is>
      </c>
      <c r="E389" t="inlineStr">
        <is>
          <t>LUDVIKA</t>
        </is>
      </c>
      <c r="G389" t="n">
        <v>2.3</v>
      </c>
      <c r="H389" t="n">
        <v>0</v>
      </c>
      <c r="I389" t="n">
        <v>0</v>
      </c>
      <c r="J389" t="n">
        <v>0</v>
      </c>
      <c r="K389" t="n">
        <v>0</v>
      </c>
      <c r="L389" t="n">
        <v>0</v>
      </c>
      <c r="M389" t="n">
        <v>0</v>
      </c>
      <c r="N389" t="n">
        <v>0</v>
      </c>
      <c r="O389" t="n">
        <v>0</v>
      </c>
      <c r="P389" t="n">
        <v>0</v>
      </c>
      <c r="Q389" t="n">
        <v>0</v>
      </c>
      <c r="R389" s="2" t="inlineStr"/>
    </row>
    <row r="390" ht="15" customHeight="1">
      <c r="A390" t="inlineStr">
        <is>
          <t>A 30053-2023</t>
        </is>
      </c>
      <c r="B390" s="1" t="n">
        <v>45110</v>
      </c>
      <c r="C390" s="1" t="n">
        <v>45204</v>
      </c>
      <c r="D390" t="inlineStr">
        <is>
          <t>DALARNAS LÄN</t>
        </is>
      </c>
      <c r="E390" t="inlineStr">
        <is>
          <t>LUDVIKA</t>
        </is>
      </c>
      <c r="F390" t="inlineStr">
        <is>
          <t>Bergvik skog väst AB</t>
        </is>
      </c>
      <c r="G390" t="n">
        <v>6.8</v>
      </c>
      <c r="H390" t="n">
        <v>0</v>
      </c>
      <c r="I390" t="n">
        <v>0</v>
      </c>
      <c r="J390" t="n">
        <v>0</v>
      </c>
      <c r="K390" t="n">
        <v>0</v>
      </c>
      <c r="L390" t="n">
        <v>0</v>
      </c>
      <c r="M390" t="n">
        <v>0</v>
      </c>
      <c r="N390" t="n">
        <v>0</v>
      </c>
      <c r="O390" t="n">
        <v>0</v>
      </c>
      <c r="P390" t="n">
        <v>0</v>
      </c>
      <c r="Q390" t="n">
        <v>0</v>
      </c>
      <c r="R390" s="2" t="inlineStr"/>
    </row>
    <row r="391" ht="15" customHeight="1">
      <c r="A391" t="inlineStr">
        <is>
          <t>A 30113-2023</t>
        </is>
      </c>
      <c r="B391" s="1" t="n">
        <v>45110</v>
      </c>
      <c r="C391" s="1" t="n">
        <v>45204</v>
      </c>
      <c r="D391" t="inlineStr">
        <is>
          <t>DALARNAS LÄN</t>
        </is>
      </c>
      <c r="E391" t="inlineStr">
        <is>
          <t>LUDVIKA</t>
        </is>
      </c>
      <c r="G391" t="n">
        <v>3.3</v>
      </c>
      <c r="H391" t="n">
        <v>0</v>
      </c>
      <c r="I391" t="n">
        <v>0</v>
      </c>
      <c r="J391" t="n">
        <v>0</v>
      </c>
      <c r="K391" t="n">
        <v>0</v>
      </c>
      <c r="L391" t="n">
        <v>0</v>
      </c>
      <c r="M391" t="n">
        <v>0</v>
      </c>
      <c r="N391" t="n">
        <v>0</v>
      </c>
      <c r="O391" t="n">
        <v>0</v>
      </c>
      <c r="P391" t="n">
        <v>0</v>
      </c>
      <c r="Q391" t="n">
        <v>0</v>
      </c>
      <c r="R391" s="2" t="inlineStr"/>
    </row>
    <row r="392" ht="15" customHeight="1">
      <c r="A392" t="inlineStr">
        <is>
          <t>A 32854-2023</t>
        </is>
      </c>
      <c r="B392" s="1" t="n">
        <v>45112</v>
      </c>
      <c r="C392" s="1" t="n">
        <v>45204</v>
      </c>
      <c r="D392" t="inlineStr">
        <is>
          <t>DALARNAS LÄN</t>
        </is>
      </c>
      <c r="E392" t="inlineStr">
        <is>
          <t>LUDVIKA</t>
        </is>
      </c>
      <c r="F392" t="inlineStr">
        <is>
          <t>Kommuner</t>
        </is>
      </c>
      <c r="G392" t="n">
        <v>2</v>
      </c>
      <c r="H392" t="n">
        <v>0</v>
      </c>
      <c r="I392" t="n">
        <v>0</v>
      </c>
      <c r="J392" t="n">
        <v>0</v>
      </c>
      <c r="K392" t="n">
        <v>0</v>
      </c>
      <c r="L392" t="n">
        <v>0</v>
      </c>
      <c r="M392" t="n">
        <v>0</v>
      </c>
      <c r="N392" t="n">
        <v>0</v>
      </c>
      <c r="O392" t="n">
        <v>0</v>
      </c>
      <c r="P392" t="n">
        <v>0</v>
      </c>
      <c r="Q392" t="n">
        <v>0</v>
      </c>
      <c r="R392" s="2" t="inlineStr"/>
    </row>
    <row r="393" ht="15" customHeight="1">
      <c r="A393" t="inlineStr">
        <is>
          <t>A 32852-2023</t>
        </is>
      </c>
      <c r="B393" s="1" t="n">
        <v>45112</v>
      </c>
      <c r="C393" s="1" t="n">
        <v>45204</v>
      </c>
      <c r="D393" t="inlineStr">
        <is>
          <t>DALARNAS LÄN</t>
        </is>
      </c>
      <c r="E393" t="inlineStr">
        <is>
          <t>LUDVIKA</t>
        </is>
      </c>
      <c r="F393" t="inlineStr">
        <is>
          <t>Kommuner</t>
        </is>
      </c>
      <c r="G393" t="n">
        <v>2</v>
      </c>
      <c r="H393" t="n">
        <v>0</v>
      </c>
      <c r="I393" t="n">
        <v>0</v>
      </c>
      <c r="J393" t="n">
        <v>0</v>
      </c>
      <c r="K393" t="n">
        <v>0</v>
      </c>
      <c r="L393" t="n">
        <v>0</v>
      </c>
      <c r="M393" t="n">
        <v>0</v>
      </c>
      <c r="N393" t="n">
        <v>0</v>
      </c>
      <c r="O393" t="n">
        <v>0</v>
      </c>
      <c r="P393" t="n">
        <v>0</v>
      </c>
      <c r="Q393" t="n">
        <v>0</v>
      </c>
      <c r="R393" s="2" t="inlineStr"/>
    </row>
    <row r="394" ht="15" customHeight="1">
      <c r="A394" t="inlineStr">
        <is>
          <t>A 32995-2023</t>
        </is>
      </c>
      <c r="B394" s="1" t="n">
        <v>45113</v>
      </c>
      <c r="C394" s="1" t="n">
        <v>45204</v>
      </c>
      <c r="D394" t="inlineStr">
        <is>
          <t>DALARNAS LÄN</t>
        </is>
      </c>
      <c r="E394" t="inlineStr">
        <is>
          <t>LUDVIKA</t>
        </is>
      </c>
      <c r="F394" t="inlineStr">
        <is>
          <t>Kommuner</t>
        </is>
      </c>
      <c r="G394" t="n">
        <v>5.8</v>
      </c>
      <c r="H394" t="n">
        <v>0</v>
      </c>
      <c r="I394" t="n">
        <v>0</v>
      </c>
      <c r="J394" t="n">
        <v>0</v>
      </c>
      <c r="K394" t="n">
        <v>0</v>
      </c>
      <c r="L394" t="n">
        <v>0</v>
      </c>
      <c r="M394" t="n">
        <v>0</v>
      </c>
      <c r="N394" t="n">
        <v>0</v>
      </c>
      <c r="O394" t="n">
        <v>0</v>
      </c>
      <c r="P394" t="n">
        <v>0</v>
      </c>
      <c r="Q394" t="n">
        <v>0</v>
      </c>
      <c r="R394" s="2" t="inlineStr"/>
    </row>
    <row r="395" ht="15" customHeight="1">
      <c r="A395" t="inlineStr">
        <is>
          <t>A 31478-2023</t>
        </is>
      </c>
      <c r="B395" s="1" t="n">
        <v>45114</v>
      </c>
      <c r="C395" s="1" t="n">
        <v>45204</v>
      </c>
      <c r="D395" t="inlineStr">
        <is>
          <t>DALARNAS LÄN</t>
        </is>
      </c>
      <c r="E395" t="inlineStr">
        <is>
          <t>LUDVIKA</t>
        </is>
      </c>
      <c r="G395" t="n">
        <v>6.2</v>
      </c>
      <c r="H395" t="n">
        <v>0</v>
      </c>
      <c r="I395" t="n">
        <v>0</v>
      </c>
      <c r="J395" t="n">
        <v>0</v>
      </c>
      <c r="K395" t="n">
        <v>0</v>
      </c>
      <c r="L395" t="n">
        <v>0</v>
      </c>
      <c r="M395" t="n">
        <v>0</v>
      </c>
      <c r="N395" t="n">
        <v>0</v>
      </c>
      <c r="O395" t="n">
        <v>0</v>
      </c>
      <c r="P395" t="n">
        <v>0</v>
      </c>
      <c r="Q395" t="n">
        <v>0</v>
      </c>
      <c r="R395" s="2" t="inlineStr"/>
    </row>
    <row r="396" ht="15" customHeight="1">
      <c r="A396" t="inlineStr">
        <is>
          <t>A 31625-2023</t>
        </is>
      </c>
      <c r="B396" s="1" t="n">
        <v>45117</v>
      </c>
      <c r="C396" s="1" t="n">
        <v>45204</v>
      </c>
      <c r="D396" t="inlineStr">
        <is>
          <t>DALARNAS LÄN</t>
        </is>
      </c>
      <c r="E396" t="inlineStr">
        <is>
          <t>LUDVIKA</t>
        </is>
      </c>
      <c r="G396" t="n">
        <v>4.1</v>
      </c>
      <c r="H396" t="n">
        <v>0</v>
      </c>
      <c r="I396" t="n">
        <v>0</v>
      </c>
      <c r="J396" t="n">
        <v>0</v>
      </c>
      <c r="K396" t="n">
        <v>0</v>
      </c>
      <c r="L396" t="n">
        <v>0</v>
      </c>
      <c r="M396" t="n">
        <v>0</v>
      </c>
      <c r="N396" t="n">
        <v>0</v>
      </c>
      <c r="O396" t="n">
        <v>0</v>
      </c>
      <c r="P396" t="n">
        <v>0</v>
      </c>
      <c r="Q396" t="n">
        <v>0</v>
      </c>
      <c r="R396" s="2" t="inlineStr"/>
    </row>
    <row r="397" ht="15" customHeight="1">
      <c r="A397" t="inlineStr">
        <is>
          <t>A 33535-2023</t>
        </is>
      </c>
      <c r="B397" s="1" t="n">
        <v>45118</v>
      </c>
      <c r="C397" s="1" t="n">
        <v>45204</v>
      </c>
      <c r="D397" t="inlineStr">
        <is>
          <t>DALARNAS LÄN</t>
        </is>
      </c>
      <c r="E397" t="inlineStr">
        <is>
          <t>LUDVIKA</t>
        </is>
      </c>
      <c r="F397" t="inlineStr">
        <is>
          <t>Kommuner</t>
        </is>
      </c>
      <c r="G397" t="n">
        <v>0.6</v>
      </c>
      <c r="H397" t="n">
        <v>0</v>
      </c>
      <c r="I397" t="n">
        <v>0</v>
      </c>
      <c r="J397" t="n">
        <v>0</v>
      </c>
      <c r="K397" t="n">
        <v>0</v>
      </c>
      <c r="L397" t="n">
        <v>0</v>
      </c>
      <c r="M397" t="n">
        <v>0</v>
      </c>
      <c r="N397" t="n">
        <v>0</v>
      </c>
      <c r="O397" t="n">
        <v>0</v>
      </c>
      <c r="P397" t="n">
        <v>0</v>
      </c>
      <c r="Q397" t="n">
        <v>0</v>
      </c>
      <c r="R397" s="2" t="inlineStr"/>
    </row>
    <row r="398" ht="15" customHeight="1">
      <c r="A398" t="inlineStr">
        <is>
          <t>A 32124-2023</t>
        </is>
      </c>
      <c r="B398" s="1" t="n">
        <v>45119</v>
      </c>
      <c r="C398" s="1" t="n">
        <v>45204</v>
      </c>
      <c r="D398" t="inlineStr">
        <is>
          <t>DALARNAS LÄN</t>
        </is>
      </c>
      <c r="E398" t="inlineStr">
        <is>
          <t>LUDVIKA</t>
        </is>
      </c>
      <c r="F398" t="inlineStr">
        <is>
          <t>Naturvårdsverket</t>
        </is>
      </c>
      <c r="G398" t="n">
        <v>1.5</v>
      </c>
      <c r="H398" t="n">
        <v>0</v>
      </c>
      <c r="I398" t="n">
        <v>0</v>
      </c>
      <c r="J398" t="n">
        <v>0</v>
      </c>
      <c r="K398" t="n">
        <v>0</v>
      </c>
      <c r="L398" t="n">
        <v>0</v>
      </c>
      <c r="M398" t="n">
        <v>0</v>
      </c>
      <c r="N398" t="n">
        <v>0</v>
      </c>
      <c r="O398" t="n">
        <v>0</v>
      </c>
      <c r="P398" t="n">
        <v>0</v>
      </c>
      <c r="Q398" t="n">
        <v>0</v>
      </c>
      <c r="R398" s="2" t="inlineStr"/>
    </row>
    <row r="399" ht="15" customHeight="1">
      <c r="A399" t="inlineStr">
        <is>
          <t>A 34041-2023</t>
        </is>
      </c>
      <c r="B399" s="1" t="n">
        <v>45125</v>
      </c>
      <c r="C399" s="1" t="n">
        <v>45204</v>
      </c>
      <c r="D399" t="inlineStr">
        <is>
          <t>DALARNAS LÄN</t>
        </is>
      </c>
      <c r="E399" t="inlineStr">
        <is>
          <t>LUDVIKA</t>
        </is>
      </c>
      <c r="G399" t="n">
        <v>4.2</v>
      </c>
      <c r="H399" t="n">
        <v>0</v>
      </c>
      <c r="I399" t="n">
        <v>0</v>
      </c>
      <c r="J399" t="n">
        <v>0</v>
      </c>
      <c r="K399" t="n">
        <v>0</v>
      </c>
      <c r="L399" t="n">
        <v>0</v>
      </c>
      <c r="M399" t="n">
        <v>0</v>
      </c>
      <c r="N399" t="n">
        <v>0</v>
      </c>
      <c r="O399" t="n">
        <v>0</v>
      </c>
      <c r="P399" t="n">
        <v>0</v>
      </c>
      <c r="Q399" t="n">
        <v>0</v>
      </c>
      <c r="R399" s="2" t="inlineStr"/>
    </row>
    <row r="400" ht="15" customHeight="1">
      <c r="A400" t="inlineStr">
        <is>
          <t>A 33063-2023</t>
        </is>
      </c>
      <c r="B400" s="1" t="n">
        <v>45126</v>
      </c>
      <c r="C400" s="1" t="n">
        <v>45204</v>
      </c>
      <c r="D400" t="inlineStr">
        <is>
          <t>DALARNAS LÄN</t>
        </is>
      </c>
      <c r="E400" t="inlineStr">
        <is>
          <t>LUDVIKA</t>
        </is>
      </c>
      <c r="F400" t="inlineStr">
        <is>
          <t>Bergvik skog väst AB</t>
        </is>
      </c>
      <c r="G400" t="n">
        <v>1.2</v>
      </c>
      <c r="H400" t="n">
        <v>0</v>
      </c>
      <c r="I400" t="n">
        <v>0</v>
      </c>
      <c r="J400" t="n">
        <v>0</v>
      </c>
      <c r="K400" t="n">
        <v>0</v>
      </c>
      <c r="L400" t="n">
        <v>0</v>
      </c>
      <c r="M400" t="n">
        <v>0</v>
      </c>
      <c r="N400" t="n">
        <v>0</v>
      </c>
      <c r="O400" t="n">
        <v>0</v>
      </c>
      <c r="P400" t="n">
        <v>0</v>
      </c>
      <c r="Q400" t="n">
        <v>0</v>
      </c>
      <c r="R400" s="2" t="inlineStr"/>
    </row>
    <row r="401" ht="15" customHeight="1">
      <c r="A401" t="inlineStr">
        <is>
          <t>A 33275-2023</t>
        </is>
      </c>
      <c r="B401" s="1" t="n">
        <v>45127</v>
      </c>
      <c r="C401" s="1" t="n">
        <v>45204</v>
      </c>
      <c r="D401" t="inlineStr">
        <is>
          <t>DALARNAS LÄN</t>
        </is>
      </c>
      <c r="E401" t="inlineStr">
        <is>
          <t>LUDVIKA</t>
        </is>
      </c>
      <c r="F401" t="inlineStr">
        <is>
          <t>Naturvårdsverket</t>
        </is>
      </c>
      <c r="G401" t="n">
        <v>3.2</v>
      </c>
      <c r="H401" t="n">
        <v>0</v>
      </c>
      <c r="I401" t="n">
        <v>0</v>
      </c>
      <c r="J401" t="n">
        <v>0</v>
      </c>
      <c r="K401" t="n">
        <v>0</v>
      </c>
      <c r="L401" t="n">
        <v>0</v>
      </c>
      <c r="M401" t="n">
        <v>0</v>
      </c>
      <c r="N401" t="n">
        <v>0</v>
      </c>
      <c r="O401" t="n">
        <v>0</v>
      </c>
      <c r="P401" t="n">
        <v>0</v>
      </c>
      <c r="Q401" t="n">
        <v>0</v>
      </c>
      <c r="R401" s="2" t="inlineStr"/>
    </row>
    <row r="402" ht="15" customHeight="1">
      <c r="A402" t="inlineStr">
        <is>
          <t>A 33344-2023</t>
        </is>
      </c>
      <c r="B402" s="1" t="n">
        <v>45128</v>
      </c>
      <c r="C402" s="1" t="n">
        <v>45204</v>
      </c>
      <c r="D402" t="inlineStr">
        <is>
          <t>DALARNAS LÄN</t>
        </is>
      </c>
      <c r="E402" t="inlineStr">
        <is>
          <t>LUDVIKA</t>
        </is>
      </c>
      <c r="F402" t="inlineStr">
        <is>
          <t>Bergvik skog väst AB</t>
        </is>
      </c>
      <c r="G402" t="n">
        <v>2.7</v>
      </c>
      <c r="H402" t="n">
        <v>0</v>
      </c>
      <c r="I402" t="n">
        <v>0</v>
      </c>
      <c r="J402" t="n">
        <v>0</v>
      </c>
      <c r="K402" t="n">
        <v>0</v>
      </c>
      <c r="L402" t="n">
        <v>0</v>
      </c>
      <c r="M402" t="n">
        <v>0</v>
      </c>
      <c r="N402" t="n">
        <v>0</v>
      </c>
      <c r="O402" t="n">
        <v>0</v>
      </c>
      <c r="P402" t="n">
        <v>0</v>
      </c>
      <c r="Q402" t="n">
        <v>0</v>
      </c>
      <c r="R402" s="2" t="inlineStr"/>
    </row>
    <row r="403" ht="15" customHeight="1">
      <c r="A403" t="inlineStr">
        <is>
          <t>A 33560-2023</t>
        </is>
      </c>
      <c r="B403" s="1" t="n">
        <v>45131</v>
      </c>
      <c r="C403" s="1" t="n">
        <v>45204</v>
      </c>
      <c r="D403" t="inlineStr">
        <is>
          <t>DALARNAS LÄN</t>
        </is>
      </c>
      <c r="E403" t="inlineStr">
        <is>
          <t>LUDVIKA</t>
        </is>
      </c>
      <c r="G403" t="n">
        <v>7</v>
      </c>
      <c r="H403" t="n">
        <v>0</v>
      </c>
      <c r="I403" t="n">
        <v>0</v>
      </c>
      <c r="J403" t="n">
        <v>0</v>
      </c>
      <c r="K403" t="n">
        <v>0</v>
      </c>
      <c r="L403" t="n">
        <v>0</v>
      </c>
      <c r="M403" t="n">
        <v>0</v>
      </c>
      <c r="N403" t="n">
        <v>0</v>
      </c>
      <c r="O403" t="n">
        <v>0</v>
      </c>
      <c r="P403" t="n">
        <v>0</v>
      </c>
      <c r="Q403" t="n">
        <v>0</v>
      </c>
      <c r="R403" s="2" t="inlineStr"/>
    </row>
    <row r="404" ht="15" customHeight="1">
      <c r="A404" t="inlineStr">
        <is>
          <t>A 34341-2023</t>
        </is>
      </c>
      <c r="B404" s="1" t="n">
        <v>45131</v>
      </c>
      <c r="C404" s="1" t="n">
        <v>45204</v>
      </c>
      <c r="D404" t="inlineStr">
        <is>
          <t>DALARNAS LÄN</t>
        </is>
      </c>
      <c r="E404" t="inlineStr">
        <is>
          <t>LUDVIKA</t>
        </is>
      </c>
      <c r="G404" t="n">
        <v>8.199999999999999</v>
      </c>
      <c r="H404" t="n">
        <v>0</v>
      </c>
      <c r="I404" t="n">
        <v>0</v>
      </c>
      <c r="J404" t="n">
        <v>0</v>
      </c>
      <c r="K404" t="n">
        <v>0</v>
      </c>
      <c r="L404" t="n">
        <v>0</v>
      </c>
      <c r="M404" t="n">
        <v>0</v>
      </c>
      <c r="N404" t="n">
        <v>0</v>
      </c>
      <c r="O404" t="n">
        <v>0</v>
      </c>
      <c r="P404" t="n">
        <v>0</v>
      </c>
      <c r="Q404" t="n">
        <v>0</v>
      </c>
      <c r="R404" s="2" t="inlineStr"/>
    </row>
    <row r="405" ht="15" customHeight="1">
      <c r="A405" t="inlineStr">
        <is>
          <t>A 35789-2023</t>
        </is>
      </c>
      <c r="B405" s="1" t="n">
        <v>45148</v>
      </c>
      <c r="C405" s="1" t="n">
        <v>45204</v>
      </c>
      <c r="D405" t="inlineStr">
        <is>
          <t>DALARNAS LÄN</t>
        </is>
      </c>
      <c r="E405" t="inlineStr">
        <is>
          <t>LUDVIKA</t>
        </is>
      </c>
      <c r="G405" t="n">
        <v>2.1</v>
      </c>
      <c r="H405" t="n">
        <v>0</v>
      </c>
      <c r="I405" t="n">
        <v>0</v>
      </c>
      <c r="J405" t="n">
        <v>0</v>
      </c>
      <c r="K405" t="n">
        <v>0</v>
      </c>
      <c r="L405" t="n">
        <v>0</v>
      </c>
      <c r="M405" t="n">
        <v>0</v>
      </c>
      <c r="N405" t="n">
        <v>0</v>
      </c>
      <c r="O405" t="n">
        <v>0</v>
      </c>
      <c r="P405" t="n">
        <v>0</v>
      </c>
      <c r="Q405" t="n">
        <v>0</v>
      </c>
      <c r="R405" s="2" t="inlineStr"/>
    </row>
    <row r="406" ht="15" customHeight="1">
      <c r="A406" t="inlineStr">
        <is>
          <t>A 36073-2023</t>
        </is>
      </c>
      <c r="B406" s="1" t="n">
        <v>45149</v>
      </c>
      <c r="C406" s="1" t="n">
        <v>45204</v>
      </c>
      <c r="D406" t="inlineStr">
        <is>
          <t>DALARNAS LÄN</t>
        </is>
      </c>
      <c r="E406" t="inlineStr">
        <is>
          <t>LUDVIKA</t>
        </is>
      </c>
      <c r="F406" t="inlineStr">
        <is>
          <t>Bergvik skog väst AB</t>
        </is>
      </c>
      <c r="G406" t="n">
        <v>1.8</v>
      </c>
      <c r="H406" t="n">
        <v>0</v>
      </c>
      <c r="I406" t="n">
        <v>0</v>
      </c>
      <c r="J406" t="n">
        <v>0</v>
      </c>
      <c r="K406" t="n">
        <v>0</v>
      </c>
      <c r="L406" t="n">
        <v>0</v>
      </c>
      <c r="M406" t="n">
        <v>0</v>
      </c>
      <c r="N406" t="n">
        <v>0</v>
      </c>
      <c r="O406" t="n">
        <v>0</v>
      </c>
      <c r="P406" t="n">
        <v>0</v>
      </c>
      <c r="Q406" t="n">
        <v>0</v>
      </c>
      <c r="R406" s="2" t="inlineStr"/>
    </row>
    <row r="407" ht="15" customHeight="1">
      <c r="A407" t="inlineStr">
        <is>
          <t>A 36083-2023</t>
        </is>
      </c>
      <c r="B407" s="1" t="n">
        <v>45149</v>
      </c>
      <c r="C407" s="1" t="n">
        <v>45204</v>
      </c>
      <c r="D407" t="inlineStr">
        <is>
          <t>DALARNAS LÄN</t>
        </is>
      </c>
      <c r="E407" t="inlineStr">
        <is>
          <t>LUDVIKA</t>
        </is>
      </c>
      <c r="F407" t="inlineStr">
        <is>
          <t>Bergvik skog väst AB</t>
        </is>
      </c>
      <c r="G407" t="n">
        <v>12.1</v>
      </c>
      <c r="H407" t="n">
        <v>0</v>
      </c>
      <c r="I407" t="n">
        <v>0</v>
      </c>
      <c r="J407" t="n">
        <v>0</v>
      </c>
      <c r="K407" t="n">
        <v>0</v>
      </c>
      <c r="L407" t="n">
        <v>0</v>
      </c>
      <c r="M407" t="n">
        <v>0</v>
      </c>
      <c r="N407" t="n">
        <v>0</v>
      </c>
      <c r="O407" t="n">
        <v>0</v>
      </c>
      <c r="P407" t="n">
        <v>0</v>
      </c>
      <c r="Q407" t="n">
        <v>0</v>
      </c>
      <c r="R407" s="2" t="inlineStr"/>
    </row>
    <row r="408" ht="15" customHeight="1">
      <c r="A408" t="inlineStr">
        <is>
          <t>A 38925-2023</t>
        </is>
      </c>
      <c r="B408" s="1" t="n">
        <v>45163</v>
      </c>
      <c r="C408" s="1" t="n">
        <v>45204</v>
      </c>
      <c r="D408" t="inlineStr">
        <is>
          <t>DALARNAS LÄN</t>
        </is>
      </c>
      <c r="E408" t="inlineStr">
        <is>
          <t>LUDVIKA</t>
        </is>
      </c>
      <c r="G408" t="n">
        <v>3</v>
      </c>
      <c r="H408" t="n">
        <v>0</v>
      </c>
      <c r="I408" t="n">
        <v>0</v>
      </c>
      <c r="J408" t="n">
        <v>0</v>
      </c>
      <c r="K408" t="n">
        <v>0</v>
      </c>
      <c r="L408" t="n">
        <v>0</v>
      </c>
      <c r="M408" t="n">
        <v>0</v>
      </c>
      <c r="N408" t="n">
        <v>0</v>
      </c>
      <c r="O408" t="n">
        <v>0</v>
      </c>
      <c r="P408" t="n">
        <v>0</v>
      </c>
      <c r="Q408" t="n">
        <v>0</v>
      </c>
      <c r="R408" s="2" t="inlineStr"/>
    </row>
    <row r="409">
      <c r="A409" t="inlineStr">
        <is>
          <t>A 44520-2023</t>
        </is>
      </c>
      <c r="B409" s="1" t="n">
        <v>45189</v>
      </c>
      <c r="C409" s="1" t="n">
        <v>45204</v>
      </c>
      <c r="D409" t="inlineStr">
        <is>
          <t>DALARNAS LÄN</t>
        </is>
      </c>
      <c r="E409" t="inlineStr">
        <is>
          <t>LUDVIKA</t>
        </is>
      </c>
      <c r="G409" t="n">
        <v>0.7</v>
      </c>
      <c r="H409" t="n">
        <v>0</v>
      </c>
      <c r="I409" t="n">
        <v>0</v>
      </c>
      <c r="J409" t="n">
        <v>0</v>
      </c>
      <c r="K409" t="n">
        <v>0</v>
      </c>
      <c r="L409" t="n">
        <v>0</v>
      </c>
      <c r="M409" t="n">
        <v>0</v>
      </c>
      <c r="N409" t="n">
        <v>0</v>
      </c>
      <c r="O409" t="n">
        <v>0</v>
      </c>
      <c r="P409" t="n">
        <v>0</v>
      </c>
      <c r="Q409" t="n">
        <v>0</v>
      </c>
      <c r="R40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2023-10-05T07:15:16Z</dcterms:created>
  <dcterms:modified xmlns:dcterms="http://purl.org/dc/terms/" xmlns:xsi="http://www.w3.org/2001/XMLSchema-instance" xsi:type="dcterms:W3CDTF">2023-10-05T07:15:16Z</dcterms:modified>
</cp:coreProperties>
</file>