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45204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45726-2018.xlsx", "A 45726-2018")</f>
        <v/>
      </c>
      <c r="T2">
        <f>HYPERLINK("https://klasma.github.io/Logging_LYCKSELE/kartor/A 45726-2018.png", "A 45726-2018")</f>
        <v/>
      </c>
      <c r="U2">
        <f>HYPERLINK("https://klasma.github.io/Logging_LYCKSELE/knärot/A 45726-2018.png", "A 45726-2018")</f>
        <v/>
      </c>
      <c r="V2">
        <f>HYPERLINK("https://klasma.github.io/Logging_LYCKSELE/klagomål/A 45726-2018.docx", "A 45726-2018")</f>
        <v/>
      </c>
      <c r="W2">
        <f>HYPERLINK("https://klasma.github.io/Logging_LYCKSELE/klagomålsmail/A 45726-2018.docx", "A 45726-2018")</f>
        <v/>
      </c>
      <c r="X2">
        <f>HYPERLINK("https://klasma.github.io/Logging_LYCKSELE/tillsyn/A 45726-2018.docx", "A 45726-2018")</f>
        <v/>
      </c>
      <c r="Y2">
        <f>HYPERLINK("https://klasma.github.io/Logging_LYCKSELE/tillsynsmail/A 45726-2018.docx", "A 45726-2018")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45204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1074-2019.xlsx", "A 1074-2019")</f>
        <v/>
      </c>
      <c r="T3">
        <f>HYPERLINK("https://klasma.github.io/Logging_LYCKSELE/kartor/A 1074-2019.png", "A 1074-2019")</f>
        <v/>
      </c>
      <c r="V3">
        <f>HYPERLINK("https://klasma.github.io/Logging_LYCKSELE/klagomål/A 1074-2019.docx", "A 1074-2019")</f>
        <v/>
      </c>
      <c r="W3">
        <f>HYPERLINK("https://klasma.github.io/Logging_LYCKSELE/klagomålsmail/A 1074-2019.docx", "A 1074-2019")</f>
        <v/>
      </c>
      <c r="X3">
        <f>HYPERLINK("https://klasma.github.io/Logging_LYCKSELE/tillsyn/A 1074-2019.docx", "A 1074-2019")</f>
        <v/>
      </c>
      <c r="Y3">
        <f>HYPERLINK("https://klasma.github.io/Logging_LYCKSELE/tillsynsmail/A 1074-2019.docx", "A 1074-2019")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45204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39376-2019.xlsx", "A 39376-2019")</f>
        <v/>
      </c>
      <c r="T4">
        <f>HYPERLINK("https://klasma.github.io/Logging_LYCKSELE/kartor/A 39376-2019.png", "A 39376-2019")</f>
        <v/>
      </c>
      <c r="V4">
        <f>HYPERLINK("https://klasma.github.io/Logging_LYCKSELE/klagomål/A 39376-2019.docx", "A 39376-2019")</f>
        <v/>
      </c>
      <c r="W4">
        <f>HYPERLINK("https://klasma.github.io/Logging_LYCKSELE/klagomålsmail/A 39376-2019.docx", "A 39376-2019")</f>
        <v/>
      </c>
      <c r="X4">
        <f>HYPERLINK("https://klasma.github.io/Logging_LYCKSELE/tillsyn/A 39376-2019.docx", "A 39376-2019")</f>
        <v/>
      </c>
      <c r="Y4">
        <f>HYPERLINK("https://klasma.github.io/Logging_LYCKSELE/tillsynsmail/A 39376-2019.docx", "A 39376-2019")</f>
        <v/>
      </c>
    </row>
    <row r="5" ht="15" customHeight="1">
      <c r="A5" t="inlineStr">
        <is>
          <t>A 14717-2020</t>
        </is>
      </c>
      <c r="B5" s="1" t="n">
        <v>43903</v>
      </c>
      <c r="C5" s="1" t="n">
        <v>45204</v>
      </c>
      <c r="D5" t="inlineStr">
        <is>
          <t>VÄSTERBOTTENS LÄN</t>
        </is>
      </c>
      <c r="E5" t="inlineStr">
        <is>
          <t>LYCKSELE</t>
        </is>
      </c>
      <c r="G5" t="n">
        <v>26.2</v>
      </c>
      <c r="H5" t="n">
        <v>15</v>
      </c>
      <c r="I5" t="n">
        <v>0</v>
      </c>
      <c r="J5" t="n">
        <v>11</v>
      </c>
      <c r="K5" t="n">
        <v>1</v>
      </c>
      <c r="L5" t="n">
        <v>2</v>
      </c>
      <c r="M5" t="n">
        <v>0</v>
      </c>
      <c r="N5" t="n">
        <v>0</v>
      </c>
      <c r="O5" t="n">
        <v>14</v>
      </c>
      <c r="P5" t="n">
        <v>3</v>
      </c>
      <c r="Q5" t="n">
        <v>15</v>
      </c>
      <c r="R5" s="2" t="inlineStr">
        <is>
          <t>Grönfink
Tornseglare
Lappsparv
Björktrast
Busksångare
Drillsnäppa
Duvhök
Fiskmås
Rödvingetrast
Spillkråka
Stenfalk
Svartvit flugsnappare
Sävsparv
Talltita
Huggorm</t>
        </is>
      </c>
      <c r="S5">
        <f>HYPERLINK("https://klasma.github.io/Logging_LYCKSELE/artfynd/A 14717-2020.xlsx", "A 14717-2020")</f>
        <v/>
      </c>
      <c r="T5">
        <f>HYPERLINK("https://klasma.github.io/Logging_LYCKSELE/kartor/A 14717-2020.png", "A 14717-2020")</f>
        <v/>
      </c>
      <c r="V5">
        <f>HYPERLINK("https://klasma.github.io/Logging_LYCKSELE/klagomål/A 14717-2020.docx", "A 14717-2020")</f>
        <v/>
      </c>
      <c r="W5">
        <f>HYPERLINK("https://klasma.github.io/Logging_LYCKSELE/klagomålsmail/A 14717-2020.docx", "A 14717-2020")</f>
        <v/>
      </c>
      <c r="X5">
        <f>HYPERLINK("https://klasma.github.io/Logging_LYCKSELE/tillsyn/A 14717-2020.docx", "A 14717-2020")</f>
        <v/>
      </c>
      <c r="Y5">
        <f>HYPERLINK("https://klasma.github.io/Logging_LYCKSELE/tillsynsmail/A 14717-2020.docx", "A 14717-2020")</f>
        <v/>
      </c>
    </row>
    <row r="6" ht="15" customHeight="1">
      <c r="A6" t="inlineStr">
        <is>
          <t>A 38871-2018</t>
        </is>
      </c>
      <c r="B6" s="1" t="n">
        <v>43336</v>
      </c>
      <c r="C6" s="1" t="n">
        <v>45204</v>
      </c>
      <c r="D6" t="inlineStr">
        <is>
          <t>VÄSTERBOTTENS LÄN</t>
        </is>
      </c>
      <c r="E6" t="inlineStr">
        <is>
          <t>LYCKSELE</t>
        </is>
      </c>
      <c r="G6" t="n">
        <v>12.1</v>
      </c>
      <c r="H6" t="n">
        <v>2</v>
      </c>
      <c r="I6" t="n">
        <v>2</v>
      </c>
      <c r="J6" t="n">
        <v>9</v>
      </c>
      <c r="K6" t="n">
        <v>2</v>
      </c>
      <c r="L6" t="n">
        <v>0</v>
      </c>
      <c r="M6" t="n">
        <v>0</v>
      </c>
      <c r="N6" t="n">
        <v>0</v>
      </c>
      <c r="O6" t="n">
        <v>11</v>
      </c>
      <c r="P6" t="n">
        <v>2</v>
      </c>
      <c r="Q6" t="n">
        <v>13</v>
      </c>
      <c r="R6" s="2" t="inlineStr">
        <is>
          <t>Ostticka
Rynkskinn
Doftskinn
Gammelgransskål
Garnlav
Granticka
Lunglav
Rosenticka
Rödvingetrast
Talltita
Ullticka
Blodticka
Vedticka</t>
        </is>
      </c>
      <c r="S6">
        <f>HYPERLINK("https://klasma.github.io/Logging_LYCKSELE/artfynd/A 38871-2018.xlsx", "A 38871-2018")</f>
        <v/>
      </c>
      <c r="T6">
        <f>HYPERLINK("https://klasma.github.io/Logging_LYCKSELE/kartor/A 38871-2018.png", "A 38871-2018")</f>
        <v/>
      </c>
      <c r="V6">
        <f>HYPERLINK("https://klasma.github.io/Logging_LYCKSELE/klagomål/A 38871-2018.docx", "A 38871-2018")</f>
        <v/>
      </c>
      <c r="W6">
        <f>HYPERLINK("https://klasma.github.io/Logging_LYCKSELE/klagomålsmail/A 38871-2018.docx", "A 38871-2018")</f>
        <v/>
      </c>
      <c r="X6">
        <f>HYPERLINK("https://klasma.github.io/Logging_LYCKSELE/tillsyn/A 38871-2018.docx", "A 38871-2018")</f>
        <v/>
      </c>
      <c r="Y6">
        <f>HYPERLINK("https://klasma.github.io/Logging_LYCKSELE/tillsynsmail/A 38871-2018.docx", "A 38871-2018")</f>
        <v/>
      </c>
    </row>
    <row r="7" ht="15" customHeight="1">
      <c r="A7" t="inlineStr">
        <is>
          <t>A 58596-2022</t>
        </is>
      </c>
      <c r="B7" s="1" t="n">
        <v>44902</v>
      </c>
      <c r="C7" s="1" t="n">
        <v>45204</v>
      </c>
      <c r="D7" t="inlineStr">
        <is>
          <t>VÄSTERBOTTENS LÄN</t>
        </is>
      </c>
      <c r="E7" t="inlineStr">
        <is>
          <t>LYCKSELE</t>
        </is>
      </c>
      <c r="F7" t="inlineStr">
        <is>
          <t>Sveaskog</t>
        </is>
      </c>
      <c r="G7" t="n">
        <v>2.9</v>
      </c>
      <c r="H7" t="n">
        <v>1</v>
      </c>
      <c r="I7" t="n">
        <v>7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13</v>
      </c>
      <c r="R7" s="2" t="inlineStr">
        <is>
          <t>Garnlav
Kolflarnlav
Lunglav
Skrovellav
Spillkråka
Vaddporing
Bårdlav
Dropptaggsvamp
Kornig nållav
Luddlav
Skinnlav
Stuplav
Vedticka</t>
        </is>
      </c>
      <c r="S7">
        <f>HYPERLINK("https://klasma.github.io/Logging_LYCKSELE/artfynd/A 58596-2022.xlsx", "A 58596-2022")</f>
        <v/>
      </c>
      <c r="T7">
        <f>HYPERLINK("https://klasma.github.io/Logging_LYCKSELE/kartor/A 58596-2022.png", "A 58596-2022")</f>
        <v/>
      </c>
      <c r="V7">
        <f>HYPERLINK("https://klasma.github.io/Logging_LYCKSELE/klagomål/A 58596-2022.docx", "A 58596-2022")</f>
        <v/>
      </c>
      <c r="W7">
        <f>HYPERLINK("https://klasma.github.io/Logging_LYCKSELE/klagomålsmail/A 58596-2022.docx", "A 58596-2022")</f>
        <v/>
      </c>
      <c r="X7">
        <f>HYPERLINK("https://klasma.github.io/Logging_LYCKSELE/tillsyn/A 58596-2022.docx", "A 58596-2022")</f>
        <v/>
      </c>
      <c r="Y7">
        <f>HYPERLINK("https://klasma.github.io/Logging_LYCKSELE/tillsynsmail/A 58596-2022.docx", "A 58596-2022")</f>
        <v/>
      </c>
    </row>
    <row r="8" ht="15" customHeight="1">
      <c r="A8" t="inlineStr">
        <is>
          <t>A 2768-2023</t>
        </is>
      </c>
      <c r="B8" s="1" t="n">
        <v>44944</v>
      </c>
      <c r="C8" s="1" t="n">
        <v>45204</v>
      </c>
      <c r="D8" t="inlineStr">
        <is>
          <t>VÄSTERBOTTENS LÄN</t>
        </is>
      </c>
      <c r="E8" t="inlineStr">
        <is>
          <t>LYCKSELE</t>
        </is>
      </c>
      <c r="F8" t="inlineStr">
        <is>
          <t>Kyrkan</t>
        </is>
      </c>
      <c r="G8" t="n">
        <v>13.2</v>
      </c>
      <c r="H8" t="n">
        <v>1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10</v>
      </c>
      <c r="R8" s="2" t="inlineStr">
        <is>
          <t>Garnlav
Lunglav
Orange taggsvamp
Skrovlig taggsvamp
Spillkråka
Svart taggsvamp
Svartvit taggsvamp
Tallriska
Dropptaggsvamp
Luddlav</t>
        </is>
      </c>
      <c r="S8">
        <f>HYPERLINK("https://klasma.github.io/Logging_LYCKSELE/artfynd/A 2768-2023.xlsx", "A 2768-2023")</f>
        <v/>
      </c>
      <c r="T8">
        <f>HYPERLINK("https://klasma.github.io/Logging_LYCKSELE/kartor/A 2768-2023.png", "A 2768-2023")</f>
        <v/>
      </c>
      <c r="V8">
        <f>HYPERLINK("https://klasma.github.io/Logging_LYCKSELE/klagomål/A 2768-2023.docx", "A 2768-2023")</f>
        <v/>
      </c>
      <c r="W8">
        <f>HYPERLINK("https://klasma.github.io/Logging_LYCKSELE/klagomålsmail/A 2768-2023.docx", "A 2768-2023")</f>
        <v/>
      </c>
      <c r="X8">
        <f>HYPERLINK("https://klasma.github.io/Logging_LYCKSELE/tillsyn/A 2768-2023.docx", "A 2768-2023")</f>
        <v/>
      </c>
      <c r="Y8">
        <f>HYPERLINK("https://klasma.github.io/Logging_LYCKSELE/tillsynsmail/A 2768-2023.docx", "A 2768-2023")</f>
        <v/>
      </c>
    </row>
    <row r="9" ht="15" customHeight="1">
      <c r="A9" t="inlineStr">
        <is>
          <t>A 48705-2020</t>
        </is>
      </c>
      <c r="B9" s="1" t="n">
        <v>44103</v>
      </c>
      <c r="C9" s="1" t="n">
        <v>45204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16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Granticka
Lunglav
Tretåig hackspett
Luddlav
Stor aspticka
Vedticka
Revlummer</t>
        </is>
      </c>
      <c r="S9">
        <f>HYPERLINK("https://klasma.github.io/Logging_LYCKSELE/artfynd/A 48705-2020.xlsx", "A 48705-2020")</f>
        <v/>
      </c>
      <c r="T9">
        <f>HYPERLINK("https://klasma.github.io/Logging_LYCKSELE/kartor/A 48705-2020.png", "A 48705-2020")</f>
        <v/>
      </c>
      <c r="V9">
        <f>HYPERLINK("https://klasma.github.io/Logging_LYCKSELE/klagomål/A 48705-2020.docx", "A 48705-2020")</f>
        <v/>
      </c>
      <c r="W9">
        <f>HYPERLINK("https://klasma.github.io/Logging_LYCKSELE/klagomålsmail/A 48705-2020.docx", "A 48705-2020")</f>
        <v/>
      </c>
      <c r="X9">
        <f>HYPERLINK("https://klasma.github.io/Logging_LYCKSELE/tillsyn/A 48705-2020.docx", "A 48705-2020")</f>
        <v/>
      </c>
      <c r="Y9">
        <f>HYPERLINK("https://klasma.github.io/Logging_LYCKSELE/tillsynsmail/A 48705-2020.docx", "A 48705-2020")</f>
        <v/>
      </c>
    </row>
    <row r="10" ht="15" customHeight="1">
      <c r="A10" t="inlineStr">
        <is>
          <t>A 68176-2019</t>
        </is>
      </c>
      <c r="B10" s="1" t="n">
        <v>43817</v>
      </c>
      <c r="C10" s="1" t="n">
        <v>45204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44.2</v>
      </c>
      <c r="H10" t="n">
        <v>3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Doftticka
Lunglav
Tretåig hackspett
Ullticka
Dvärgtufs
Plattlummer
Skinnlav
Stuplav</t>
        </is>
      </c>
      <c r="S10">
        <f>HYPERLINK("https://klasma.github.io/Logging_LYCKSELE/artfynd/A 68176-2019.xlsx", "A 68176-2019")</f>
        <v/>
      </c>
      <c r="T10">
        <f>HYPERLINK("https://klasma.github.io/Logging_LYCKSELE/kartor/A 68176-2019.png", "A 68176-2019")</f>
        <v/>
      </c>
      <c r="V10">
        <f>HYPERLINK("https://klasma.github.io/Logging_LYCKSELE/klagomål/A 68176-2019.docx", "A 68176-2019")</f>
        <v/>
      </c>
      <c r="W10">
        <f>HYPERLINK("https://klasma.github.io/Logging_LYCKSELE/klagomålsmail/A 68176-2019.docx", "A 68176-2019")</f>
        <v/>
      </c>
      <c r="X10">
        <f>HYPERLINK("https://klasma.github.io/Logging_LYCKSELE/tillsyn/A 68176-2019.docx", "A 68176-2019")</f>
        <v/>
      </c>
      <c r="Y10">
        <f>HYPERLINK("https://klasma.github.io/Logging_LYCKSELE/tillsynsmail/A 68176-2019.docx", "A 68176-2019")</f>
        <v/>
      </c>
    </row>
    <row r="11" ht="15" customHeight="1">
      <c r="A11" t="inlineStr">
        <is>
          <t>A 50008-2020</t>
        </is>
      </c>
      <c r="B11" s="1" t="n">
        <v>44109</v>
      </c>
      <c r="C11" s="1" t="n">
        <v>45204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1.3</v>
      </c>
      <c r="H11" t="n">
        <v>3</v>
      </c>
      <c r="I11" t="n">
        <v>0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7</v>
      </c>
      <c r="R11" s="2" t="inlineStr">
        <is>
          <t>Doftticka
Knärot
Garnlav
Granticka
Lunglav
Tretåig hackspett
Ullticka</t>
        </is>
      </c>
      <c r="S11">
        <f>HYPERLINK("https://klasma.github.io/Logging_LYCKSELE/artfynd/A 50008-2020.xlsx", "A 50008-2020")</f>
        <v/>
      </c>
      <c r="T11">
        <f>HYPERLINK("https://klasma.github.io/Logging_LYCKSELE/kartor/A 50008-2020.png", "A 50008-2020")</f>
        <v/>
      </c>
      <c r="U11">
        <f>HYPERLINK("https://klasma.github.io/Logging_LYCKSELE/knärot/A 50008-2020.png", "A 50008-2020")</f>
        <v/>
      </c>
      <c r="V11">
        <f>HYPERLINK("https://klasma.github.io/Logging_LYCKSELE/klagomål/A 50008-2020.docx", "A 50008-2020")</f>
        <v/>
      </c>
      <c r="W11">
        <f>HYPERLINK("https://klasma.github.io/Logging_LYCKSELE/klagomålsmail/A 50008-2020.docx", "A 50008-2020")</f>
        <v/>
      </c>
      <c r="X11">
        <f>HYPERLINK("https://klasma.github.io/Logging_LYCKSELE/tillsyn/A 50008-2020.docx", "A 50008-2020")</f>
        <v/>
      </c>
      <c r="Y11">
        <f>HYPERLINK("https://klasma.github.io/Logging_LYCKSELE/tillsynsmail/A 50008-2020.docx", "A 50008-2020")</f>
        <v/>
      </c>
    </row>
    <row r="12" ht="15" customHeight="1">
      <c r="A12" t="inlineStr">
        <is>
          <t>A 43734-2021</t>
        </is>
      </c>
      <c r="B12" s="1" t="n">
        <v>44433</v>
      </c>
      <c r="C12" s="1" t="n">
        <v>45204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5.5</v>
      </c>
      <c r="H12" t="n">
        <v>0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Smalfotad taggsvamp
Blå taggsvamp
Skrovlig taggsvamp
Vaddporing
Vedflamlav
Dropptaggsvamp
Vedticka</t>
        </is>
      </c>
      <c r="S12">
        <f>HYPERLINK("https://klasma.github.io/Logging_LYCKSELE/artfynd/A 43734-2021.xlsx", "A 43734-2021")</f>
        <v/>
      </c>
      <c r="T12">
        <f>HYPERLINK("https://klasma.github.io/Logging_LYCKSELE/kartor/A 43734-2021.png", "A 43734-2021")</f>
        <v/>
      </c>
      <c r="V12">
        <f>HYPERLINK("https://klasma.github.io/Logging_LYCKSELE/klagomål/A 43734-2021.docx", "A 43734-2021")</f>
        <v/>
      </c>
      <c r="W12">
        <f>HYPERLINK("https://klasma.github.io/Logging_LYCKSELE/klagomålsmail/A 43734-2021.docx", "A 43734-2021")</f>
        <v/>
      </c>
      <c r="X12">
        <f>HYPERLINK("https://klasma.github.io/Logging_LYCKSELE/tillsyn/A 43734-2021.docx", "A 43734-2021")</f>
        <v/>
      </c>
      <c r="Y12">
        <f>HYPERLINK("https://klasma.github.io/Logging_LYCKSELE/tillsynsmail/A 43734-2021.docx", "A 43734-2021")</f>
        <v/>
      </c>
    </row>
    <row r="13" ht="15" customHeight="1">
      <c r="A13" t="inlineStr">
        <is>
          <t>A 54906-2018</t>
        </is>
      </c>
      <c r="B13" s="1" t="n">
        <v>43396</v>
      </c>
      <c r="C13" s="1" t="n">
        <v>45204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15.2</v>
      </c>
      <c r="H13" t="n">
        <v>1</v>
      </c>
      <c r="I13" t="n">
        <v>1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6</v>
      </c>
      <c r="R13" s="2" t="inlineStr">
        <is>
          <t>Doftticka
Dvärgbägarlav
Gränsticka
Lunglav
Stiftgelélav
Dropptaggsvamp</t>
        </is>
      </c>
      <c r="S13">
        <f>HYPERLINK("https://klasma.github.io/Logging_LYCKSELE/artfynd/A 54906-2018.xlsx", "A 54906-2018")</f>
        <v/>
      </c>
      <c r="T13">
        <f>HYPERLINK("https://klasma.github.io/Logging_LYCKSELE/kartor/A 54906-2018.png", "A 54906-2018")</f>
        <v/>
      </c>
      <c r="V13">
        <f>HYPERLINK("https://klasma.github.io/Logging_LYCKSELE/klagomål/A 54906-2018.docx", "A 54906-2018")</f>
        <v/>
      </c>
      <c r="W13">
        <f>HYPERLINK("https://klasma.github.io/Logging_LYCKSELE/klagomålsmail/A 54906-2018.docx", "A 54906-2018")</f>
        <v/>
      </c>
      <c r="X13">
        <f>HYPERLINK("https://klasma.github.io/Logging_LYCKSELE/tillsyn/A 54906-2018.docx", "A 54906-2018")</f>
        <v/>
      </c>
      <c r="Y13">
        <f>HYPERLINK("https://klasma.github.io/Logging_LYCKSELE/tillsynsmail/A 54906-2018.docx", "A 54906-2018")</f>
        <v/>
      </c>
    </row>
    <row r="14" ht="15" customHeight="1">
      <c r="A14" t="inlineStr">
        <is>
          <t>A 32625-2023</t>
        </is>
      </c>
      <c r="B14" s="1" t="n">
        <v>45121</v>
      </c>
      <c r="C14" s="1" t="n">
        <v>45204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4.2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Rynkskinn
Garnlav
Lunglav
Rosenticka
Blodticka
Dropptaggsvamp</t>
        </is>
      </c>
      <c r="S14">
        <f>HYPERLINK("https://klasma.github.io/Logging_LYCKSELE/artfynd/A 32625-2023.xlsx", "A 32625-2023")</f>
        <v/>
      </c>
      <c r="T14">
        <f>HYPERLINK("https://klasma.github.io/Logging_LYCKSELE/kartor/A 32625-2023.png", "A 32625-2023")</f>
        <v/>
      </c>
      <c r="V14">
        <f>HYPERLINK("https://klasma.github.io/Logging_LYCKSELE/klagomål/A 32625-2023.docx", "A 32625-2023")</f>
        <v/>
      </c>
      <c r="W14">
        <f>HYPERLINK("https://klasma.github.io/Logging_LYCKSELE/klagomålsmail/A 32625-2023.docx", "A 32625-2023")</f>
        <v/>
      </c>
      <c r="X14">
        <f>HYPERLINK("https://klasma.github.io/Logging_LYCKSELE/tillsyn/A 32625-2023.docx", "A 32625-2023")</f>
        <v/>
      </c>
      <c r="Y14">
        <f>HYPERLINK("https://klasma.github.io/Logging_LYCKSELE/tillsynsmail/A 32625-2023.docx", "A 32625-2023")</f>
        <v/>
      </c>
    </row>
    <row r="15" ht="15" customHeight="1">
      <c r="A15" t="inlineStr">
        <is>
          <t>A 39032-2021</t>
        </is>
      </c>
      <c r="B15" s="1" t="n">
        <v>44412</v>
      </c>
      <c r="C15" s="1" t="n">
        <v>45204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9.300000000000001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Skrovlig taggsvamp
Talltaggsvamp
Vaddporing
Dropptaggsvamp</t>
        </is>
      </c>
      <c r="S15">
        <f>HYPERLINK("https://klasma.github.io/Logging_LYCKSELE/artfynd/A 39032-2021.xlsx", "A 39032-2021")</f>
        <v/>
      </c>
      <c r="T15">
        <f>HYPERLINK("https://klasma.github.io/Logging_LYCKSELE/kartor/A 39032-2021.png", "A 39032-2021")</f>
        <v/>
      </c>
      <c r="V15">
        <f>HYPERLINK("https://klasma.github.io/Logging_LYCKSELE/klagomål/A 39032-2021.docx", "A 39032-2021")</f>
        <v/>
      </c>
      <c r="W15">
        <f>HYPERLINK("https://klasma.github.io/Logging_LYCKSELE/klagomålsmail/A 39032-2021.docx", "A 39032-2021")</f>
        <v/>
      </c>
      <c r="X15">
        <f>HYPERLINK("https://klasma.github.io/Logging_LYCKSELE/tillsyn/A 39032-2021.docx", "A 39032-2021")</f>
        <v/>
      </c>
      <c r="Y15">
        <f>HYPERLINK("https://klasma.github.io/Logging_LYCKSELE/tillsynsmail/A 39032-2021.docx", "A 39032-2021")</f>
        <v/>
      </c>
    </row>
    <row r="16" ht="15" customHeight="1">
      <c r="A16" t="inlineStr">
        <is>
          <t>A 5617-2019</t>
        </is>
      </c>
      <c r="B16" s="1" t="n">
        <v>43482</v>
      </c>
      <c r="C16" s="1" t="n">
        <v>45204</v>
      </c>
      <c r="D16" t="inlineStr">
        <is>
          <t>VÄSTERBOTTENS LÄN</t>
        </is>
      </c>
      <c r="E16" t="inlineStr">
        <is>
          <t>LYCKSELE</t>
        </is>
      </c>
      <c r="G16" t="n">
        <v>8.699999999999999</v>
      </c>
      <c r="H16" t="n">
        <v>3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Garnlav
Spindelblomster
Fläcknycklar
Revlummer</t>
        </is>
      </c>
      <c r="S16">
        <f>HYPERLINK("https://klasma.github.io/Logging_LYCKSELE/artfynd/A 5617-2019.xlsx", "A 5617-2019")</f>
        <v/>
      </c>
      <c r="T16">
        <f>HYPERLINK("https://klasma.github.io/Logging_LYCKSELE/kartor/A 5617-2019.png", "A 5617-2019")</f>
        <v/>
      </c>
      <c r="V16">
        <f>HYPERLINK("https://klasma.github.io/Logging_LYCKSELE/klagomål/A 5617-2019.docx", "A 5617-2019")</f>
        <v/>
      </c>
      <c r="W16">
        <f>HYPERLINK("https://klasma.github.io/Logging_LYCKSELE/klagomålsmail/A 5617-2019.docx", "A 5617-2019")</f>
        <v/>
      </c>
      <c r="X16">
        <f>HYPERLINK("https://klasma.github.io/Logging_LYCKSELE/tillsyn/A 5617-2019.docx", "A 5617-2019")</f>
        <v/>
      </c>
      <c r="Y16">
        <f>HYPERLINK("https://klasma.github.io/Logging_LYCKSELE/tillsynsmail/A 5617-2019.docx", "A 5617-2019")</f>
        <v/>
      </c>
    </row>
    <row r="17" ht="15" customHeight="1">
      <c r="A17" t="inlineStr">
        <is>
          <t>A 55889-2020</t>
        </is>
      </c>
      <c r="B17" s="1" t="n">
        <v>44132</v>
      </c>
      <c r="C17" s="1" t="n">
        <v>45204</v>
      </c>
      <c r="D17" t="inlineStr">
        <is>
          <t>VÄSTERBOTTENS LÄN</t>
        </is>
      </c>
      <c r="E17" t="inlineStr">
        <is>
          <t>LYCKSELE</t>
        </is>
      </c>
      <c r="F17" t="inlineStr">
        <is>
          <t>Holmen skog AB</t>
        </is>
      </c>
      <c r="G17" t="n">
        <v>11.3</v>
      </c>
      <c r="H17" t="n">
        <v>1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Garnlav
Granticka
Tretåig hackspett
Vitgrynig nållav</t>
        </is>
      </c>
      <c r="S17">
        <f>HYPERLINK("https://klasma.github.io/Logging_LYCKSELE/artfynd/A 55889-2020.xlsx", "A 55889-2020")</f>
        <v/>
      </c>
      <c r="T17">
        <f>HYPERLINK("https://klasma.github.io/Logging_LYCKSELE/kartor/A 55889-2020.png", "A 55889-2020")</f>
        <v/>
      </c>
      <c r="V17">
        <f>HYPERLINK("https://klasma.github.io/Logging_LYCKSELE/klagomål/A 55889-2020.docx", "A 55889-2020")</f>
        <v/>
      </c>
      <c r="W17">
        <f>HYPERLINK("https://klasma.github.io/Logging_LYCKSELE/klagomålsmail/A 55889-2020.docx", "A 55889-2020")</f>
        <v/>
      </c>
      <c r="X17">
        <f>HYPERLINK("https://klasma.github.io/Logging_LYCKSELE/tillsyn/A 55889-2020.docx", "A 55889-2020")</f>
        <v/>
      </c>
      <c r="Y17">
        <f>HYPERLINK("https://klasma.github.io/Logging_LYCKSELE/tillsynsmail/A 55889-2020.docx", "A 55889-2020")</f>
        <v/>
      </c>
    </row>
    <row r="18" ht="15" customHeight="1">
      <c r="A18" t="inlineStr">
        <is>
          <t>A 54434-2021</t>
        </is>
      </c>
      <c r="B18" s="1" t="n">
        <v>44473</v>
      </c>
      <c r="C18" s="1" t="n">
        <v>45204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20.5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Rynkskinn
Doftskinn
Garnlav
Lunglav</t>
        </is>
      </c>
      <c r="S18">
        <f>HYPERLINK("https://klasma.github.io/Logging_LYCKSELE/artfynd/A 54434-2021.xlsx", "A 54434-2021")</f>
        <v/>
      </c>
      <c r="T18">
        <f>HYPERLINK("https://klasma.github.io/Logging_LYCKSELE/kartor/A 54434-2021.png", "A 54434-2021")</f>
        <v/>
      </c>
      <c r="V18">
        <f>HYPERLINK("https://klasma.github.io/Logging_LYCKSELE/klagomål/A 54434-2021.docx", "A 54434-2021")</f>
        <v/>
      </c>
      <c r="W18">
        <f>HYPERLINK("https://klasma.github.io/Logging_LYCKSELE/klagomålsmail/A 54434-2021.docx", "A 54434-2021")</f>
        <v/>
      </c>
      <c r="X18">
        <f>HYPERLINK("https://klasma.github.io/Logging_LYCKSELE/tillsyn/A 54434-2021.docx", "A 54434-2021")</f>
        <v/>
      </c>
      <c r="Y18">
        <f>HYPERLINK("https://klasma.github.io/Logging_LYCKSELE/tillsynsmail/A 54434-2021.docx", "A 54434-2021")</f>
        <v/>
      </c>
    </row>
    <row r="19" ht="15" customHeight="1">
      <c r="A19" t="inlineStr">
        <is>
          <t>A 2937-2023</t>
        </is>
      </c>
      <c r="B19" s="1" t="n">
        <v>44945</v>
      </c>
      <c r="C19" s="1" t="n">
        <v>45204</v>
      </c>
      <c r="D19" t="inlineStr">
        <is>
          <t>VÄSTERBOTTENS LÄN</t>
        </is>
      </c>
      <c r="E19" t="inlineStr">
        <is>
          <t>LYCKSELE</t>
        </is>
      </c>
      <c r="F19" t="inlineStr">
        <is>
          <t>Kyrkan</t>
        </is>
      </c>
      <c r="G19" t="n">
        <v>17.4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Blå taggsvamp
Lunglav
Orange taggsvamp
Dropptaggsvamp</t>
        </is>
      </c>
      <c r="S19">
        <f>HYPERLINK("https://klasma.github.io/Logging_LYCKSELE/artfynd/A 2937-2023.xlsx", "A 2937-2023")</f>
        <v/>
      </c>
      <c r="T19">
        <f>HYPERLINK("https://klasma.github.io/Logging_LYCKSELE/kartor/A 2937-2023.png", "A 2937-2023")</f>
        <v/>
      </c>
      <c r="V19">
        <f>HYPERLINK("https://klasma.github.io/Logging_LYCKSELE/klagomål/A 2937-2023.docx", "A 2937-2023")</f>
        <v/>
      </c>
      <c r="W19">
        <f>HYPERLINK("https://klasma.github.io/Logging_LYCKSELE/klagomålsmail/A 2937-2023.docx", "A 2937-2023")</f>
        <v/>
      </c>
      <c r="X19">
        <f>HYPERLINK("https://klasma.github.io/Logging_LYCKSELE/tillsyn/A 2937-2023.docx", "A 2937-2023")</f>
        <v/>
      </c>
      <c r="Y19">
        <f>HYPERLINK("https://klasma.github.io/Logging_LYCKSELE/tillsynsmail/A 2937-2023.docx", "A 2937-2023")</f>
        <v/>
      </c>
    </row>
    <row r="20" ht="15" customHeight="1">
      <c r="A20" t="inlineStr">
        <is>
          <t>A 47498-2021</t>
        </is>
      </c>
      <c r="B20" s="1" t="n">
        <v>44447</v>
      </c>
      <c r="C20" s="1" t="n">
        <v>45204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4.6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Doftticka
Skinnlav
Stuplav</t>
        </is>
      </c>
      <c r="S20">
        <f>HYPERLINK("https://klasma.github.io/Logging_LYCKSELE/artfynd/A 47498-2021.xlsx", "A 47498-2021")</f>
        <v/>
      </c>
      <c r="T20">
        <f>HYPERLINK("https://klasma.github.io/Logging_LYCKSELE/kartor/A 47498-2021.png", "A 47498-2021")</f>
        <v/>
      </c>
      <c r="V20">
        <f>HYPERLINK("https://klasma.github.io/Logging_LYCKSELE/klagomål/A 47498-2021.docx", "A 47498-2021")</f>
        <v/>
      </c>
      <c r="W20">
        <f>HYPERLINK("https://klasma.github.io/Logging_LYCKSELE/klagomålsmail/A 47498-2021.docx", "A 47498-2021")</f>
        <v/>
      </c>
      <c r="X20">
        <f>HYPERLINK("https://klasma.github.io/Logging_LYCKSELE/tillsyn/A 47498-2021.docx", "A 47498-2021")</f>
        <v/>
      </c>
      <c r="Y20">
        <f>HYPERLINK("https://klasma.github.io/Logging_LYCKSELE/tillsynsmail/A 47498-2021.docx", "A 47498-2021")</f>
        <v/>
      </c>
    </row>
    <row r="21" ht="15" customHeight="1">
      <c r="A21" t="inlineStr">
        <is>
          <t>A 61172-2021</t>
        </is>
      </c>
      <c r="B21" s="1" t="n">
        <v>44498</v>
      </c>
      <c r="C21" s="1" t="n">
        <v>45204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1.8</v>
      </c>
      <c r="H21" t="n">
        <v>0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Jättemusseron
Kolflarnlav
Nordtagging</t>
        </is>
      </c>
      <c r="S21">
        <f>HYPERLINK("https://klasma.github.io/Logging_LYCKSELE/artfynd/A 61172-2021.xlsx", "A 61172-2021")</f>
        <v/>
      </c>
      <c r="T21">
        <f>HYPERLINK("https://klasma.github.io/Logging_LYCKSELE/kartor/A 61172-2021.png", "A 61172-2021")</f>
        <v/>
      </c>
      <c r="V21">
        <f>HYPERLINK("https://klasma.github.io/Logging_LYCKSELE/klagomål/A 61172-2021.docx", "A 61172-2021")</f>
        <v/>
      </c>
      <c r="W21">
        <f>HYPERLINK("https://klasma.github.io/Logging_LYCKSELE/klagomålsmail/A 61172-2021.docx", "A 61172-2021")</f>
        <v/>
      </c>
      <c r="X21">
        <f>HYPERLINK("https://klasma.github.io/Logging_LYCKSELE/tillsyn/A 61172-2021.docx", "A 61172-2021")</f>
        <v/>
      </c>
      <c r="Y21">
        <f>HYPERLINK("https://klasma.github.io/Logging_LYCKSELE/tillsynsmail/A 61172-2021.docx", "A 61172-2021")</f>
        <v/>
      </c>
    </row>
    <row r="22" ht="15" customHeight="1">
      <c r="A22" t="inlineStr">
        <is>
          <t>A 61747-2021</t>
        </is>
      </c>
      <c r="B22" s="1" t="n">
        <v>44501</v>
      </c>
      <c r="C22" s="1" t="n">
        <v>45204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15.1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Vaddporing
Dropptaggsvamp
Fjällig taggsvamp s.str.</t>
        </is>
      </c>
      <c r="S22">
        <f>HYPERLINK("https://klasma.github.io/Logging_LYCKSELE/artfynd/A 61747-2021.xlsx", "A 61747-2021")</f>
        <v/>
      </c>
      <c r="T22">
        <f>HYPERLINK("https://klasma.github.io/Logging_LYCKSELE/kartor/A 61747-2021.png", "A 61747-2021")</f>
        <v/>
      </c>
      <c r="V22">
        <f>HYPERLINK("https://klasma.github.io/Logging_LYCKSELE/klagomål/A 61747-2021.docx", "A 61747-2021")</f>
        <v/>
      </c>
      <c r="W22">
        <f>HYPERLINK("https://klasma.github.io/Logging_LYCKSELE/klagomålsmail/A 61747-2021.docx", "A 61747-2021")</f>
        <v/>
      </c>
      <c r="X22">
        <f>HYPERLINK("https://klasma.github.io/Logging_LYCKSELE/tillsyn/A 61747-2021.docx", "A 61747-2021")</f>
        <v/>
      </c>
      <c r="Y22">
        <f>HYPERLINK("https://klasma.github.io/Logging_LYCKSELE/tillsynsmail/A 61747-2021.docx", "A 61747-2021")</f>
        <v/>
      </c>
    </row>
    <row r="23" ht="15" customHeight="1">
      <c r="A23" t="inlineStr">
        <is>
          <t>A 28420-2022</t>
        </is>
      </c>
      <c r="B23" s="1" t="n">
        <v>44747</v>
      </c>
      <c r="C23" s="1" t="n">
        <v>45204</v>
      </c>
      <c r="D23" t="inlineStr">
        <is>
          <t>VÄSTERBOTTENS LÄN</t>
        </is>
      </c>
      <c r="E23" t="inlineStr">
        <is>
          <t>LYCKSELE</t>
        </is>
      </c>
      <c r="G23" t="n">
        <v>6.4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Lunglav
Luddlav
Stuplav</t>
        </is>
      </c>
      <c r="S23">
        <f>HYPERLINK("https://klasma.github.io/Logging_LYCKSELE/artfynd/A 28420-2022.xlsx", "A 28420-2022")</f>
        <v/>
      </c>
      <c r="T23">
        <f>HYPERLINK("https://klasma.github.io/Logging_LYCKSELE/kartor/A 28420-2022.png", "A 28420-2022")</f>
        <v/>
      </c>
      <c r="V23">
        <f>HYPERLINK("https://klasma.github.io/Logging_LYCKSELE/klagomål/A 28420-2022.docx", "A 28420-2022")</f>
        <v/>
      </c>
      <c r="W23">
        <f>HYPERLINK("https://klasma.github.io/Logging_LYCKSELE/klagomålsmail/A 28420-2022.docx", "A 28420-2022")</f>
        <v/>
      </c>
      <c r="X23">
        <f>HYPERLINK("https://klasma.github.io/Logging_LYCKSELE/tillsyn/A 28420-2022.docx", "A 28420-2022")</f>
        <v/>
      </c>
      <c r="Y23">
        <f>HYPERLINK("https://klasma.github.io/Logging_LYCKSELE/tillsynsmail/A 28420-2022.docx", "A 28420-2022")</f>
        <v/>
      </c>
    </row>
    <row r="24" ht="15" customHeight="1">
      <c r="A24" t="inlineStr">
        <is>
          <t>A 43740-2021</t>
        </is>
      </c>
      <c r="B24" s="1" t="n">
        <v>44433</v>
      </c>
      <c r="C24" s="1" t="n">
        <v>45204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16.2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Lunglav
Bårdlav</t>
        </is>
      </c>
      <c r="S24">
        <f>HYPERLINK("https://klasma.github.io/Logging_LYCKSELE/artfynd/A 43740-2021.xlsx", "A 43740-2021")</f>
        <v/>
      </c>
      <c r="T24">
        <f>HYPERLINK("https://klasma.github.io/Logging_LYCKSELE/kartor/A 43740-2021.png", "A 43740-2021")</f>
        <v/>
      </c>
      <c r="V24">
        <f>HYPERLINK("https://klasma.github.io/Logging_LYCKSELE/klagomål/A 43740-2021.docx", "A 43740-2021")</f>
        <v/>
      </c>
      <c r="W24">
        <f>HYPERLINK("https://klasma.github.io/Logging_LYCKSELE/klagomålsmail/A 43740-2021.docx", "A 43740-2021")</f>
        <v/>
      </c>
      <c r="X24">
        <f>HYPERLINK("https://klasma.github.io/Logging_LYCKSELE/tillsyn/A 43740-2021.docx", "A 43740-2021")</f>
        <v/>
      </c>
      <c r="Y24">
        <f>HYPERLINK("https://klasma.github.io/Logging_LYCKSELE/tillsynsmail/A 43740-2021.docx", "A 43740-2021")</f>
        <v/>
      </c>
    </row>
    <row r="25" ht="15" customHeight="1">
      <c r="A25" t="inlineStr">
        <is>
          <t>A 61497-2021</t>
        </is>
      </c>
      <c r="B25" s="1" t="n">
        <v>44501</v>
      </c>
      <c r="C25" s="1" t="n">
        <v>45204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8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Vaddporing</t>
        </is>
      </c>
      <c r="S25">
        <f>HYPERLINK("https://klasma.github.io/Logging_LYCKSELE/artfynd/A 61497-2021.xlsx", "A 61497-2021")</f>
        <v/>
      </c>
      <c r="T25">
        <f>HYPERLINK("https://klasma.github.io/Logging_LYCKSELE/kartor/A 61497-2021.png", "A 61497-2021")</f>
        <v/>
      </c>
      <c r="V25">
        <f>HYPERLINK("https://klasma.github.io/Logging_LYCKSELE/klagomål/A 61497-2021.docx", "A 61497-2021")</f>
        <v/>
      </c>
      <c r="W25">
        <f>HYPERLINK("https://klasma.github.io/Logging_LYCKSELE/klagomålsmail/A 61497-2021.docx", "A 61497-2021")</f>
        <v/>
      </c>
      <c r="X25">
        <f>HYPERLINK("https://klasma.github.io/Logging_LYCKSELE/tillsyn/A 61497-2021.docx", "A 61497-2021")</f>
        <v/>
      </c>
      <c r="Y25">
        <f>HYPERLINK("https://klasma.github.io/Logging_LYCKSELE/tillsynsmail/A 61497-2021.docx", "A 61497-2021")</f>
        <v/>
      </c>
    </row>
    <row r="26" ht="15" customHeight="1">
      <c r="A26" t="inlineStr">
        <is>
          <t>A 6526-2022</t>
        </is>
      </c>
      <c r="B26" s="1" t="n">
        <v>44601</v>
      </c>
      <c r="C26" s="1" t="n">
        <v>45204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6.7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Skrovlig taggsvamp
Dropptaggsvamp</t>
        </is>
      </c>
      <c r="S26">
        <f>HYPERLINK("https://klasma.github.io/Logging_LYCKSELE/artfynd/A 6526-2022.xlsx", "A 6526-2022")</f>
        <v/>
      </c>
      <c r="T26">
        <f>HYPERLINK("https://klasma.github.io/Logging_LYCKSELE/kartor/A 6526-2022.png", "A 6526-2022")</f>
        <v/>
      </c>
      <c r="V26">
        <f>HYPERLINK("https://klasma.github.io/Logging_LYCKSELE/klagomål/A 6526-2022.docx", "A 6526-2022")</f>
        <v/>
      </c>
      <c r="W26">
        <f>HYPERLINK("https://klasma.github.io/Logging_LYCKSELE/klagomålsmail/A 6526-2022.docx", "A 6526-2022")</f>
        <v/>
      </c>
      <c r="X26">
        <f>HYPERLINK("https://klasma.github.io/Logging_LYCKSELE/tillsyn/A 6526-2022.docx", "A 6526-2022")</f>
        <v/>
      </c>
      <c r="Y26">
        <f>HYPERLINK("https://klasma.github.io/Logging_LYCKSELE/tillsynsmail/A 6526-2022.docx", "A 6526-2022")</f>
        <v/>
      </c>
    </row>
    <row r="27" ht="15" customHeight="1">
      <c r="A27" t="inlineStr">
        <is>
          <t>A 21668-2022</t>
        </is>
      </c>
      <c r="B27" s="1" t="n">
        <v>44706</v>
      </c>
      <c r="C27" s="1" t="n">
        <v>45204</v>
      </c>
      <c r="D27" t="inlineStr">
        <is>
          <t>VÄSTERBOTTENS LÄN</t>
        </is>
      </c>
      <c r="E27" t="inlineStr">
        <is>
          <t>LYCKSELE</t>
        </is>
      </c>
      <c r="F27" t="inlineStr">
        <is>
          <t>SCA</t>
        </is>
      </c>
      <c r="G27" t="n">
        <v>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Gammelgransskål
Granticka</t>
        </is>
      </c>
      <c r="S27">
        <f>HYPERLINK("https://klasma.github.io/Logging_LYCKSELE/artfynd/A 21668-2022.xlsx", "A 21668-2022")</f>
        <v/>
      </c>
      <c r="T27">
        <f>HYPERLINK("https://klasma.github.io/Logging_LYCKSELE/kartor/A 21668-2022.png", "A 21668-2022")</f>
        <v/>
      </c>
      <c r="V27">
        <f>HYPERLINK("https://klasma.github.io/Logging_LYCKSELE/klagomål/A 21668-2022.docx", "A 21668-2022")</f>
        <v/>
      </c>
      <c r="W27">
        <f>HYPERLINK("https://klasma.github.io/Logging_LYCKSELE/klagomålsmail/A 21668-2022.docx", "A 21668-2022")</f>
        <v/>
      </c>
      <c r="X27">
        <f>HYPERLINK("https://klasma.github.io/Logging_LYCKSELE/tillsyn/A 21668-2022.docx", "A 21668-2022")</f>
        <v/>
      </c>
      <c r="Y27">
        <f>HYPERLINK("https://klasma.github.io/Logging_LYCKSELE/tillsynsmail/A 21668-2022.docx", "A 21668-2022")</f>
        <v/>
      </c>
    </row>
    <row r="28" ht="15" customHeight="1">
      <c r="A28" t="inlineStr">
        <is>
          <t>A 32513-2022</t>
        </is>
      </c>
      <c r="B28" s="1" t="n">
        <v>44782</v>
      </c>
      <c r="C28" s="1" t="n">
        <v>45204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18.1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Lunglav
Skrovellav</t>
        </is>
      </c>
      <c r="S28">
        <f>HYPERLINK("https://klasma.github.io/Logging_LYCKSELE/artfynd/A 32513-2022.xlsx", "A 32513-2022")</f>
        <v/>
      </c>
      <c r="T28">
        <f>HYPERLINK("https://klasma.github.io/Logging_LYCKSELE/kartor/A 32513-2022.png", "A 32513-2022")</f>
        <v/>
      </c>
      <c r="V28">
        <f>HYPERLINK("https://klasma.github.io/Logging_LYCKSELE/klagomål/A 32513-2022.docx", "A 32513-2022")</f>
        <v/>
      </c>
      <c r="W28">
        <f>HYPERLINK("https://klasma.github.io/Logging_LYCKSELE/klagomålsmail/A 32513-2022.docx", "A 32513-2022")</f>
        <v/>
      </c>
      <c r="X28">
        <f>HYPERLINK("https://klasma.github.io/Logging_LYCKSELE/tillsyn/A 32513-2022.docx", "A 32513-2022")</f>
        <v/>
      </c>
      <c r="Y28">
        <f>HYPERLINK("https://klasma.github.io/Logging_LYCKSELE/tillsynsmail/A 32513-2022.docx", "A 32513-2022")</f>
        <v/>
      </c>
    </row>
    <row r="29" ht="15" customHeight="1">
      <c r="A29" t="inlineStr">
        <is>
          <t>A 37943-2022</t>
        </is>
      </c>
      <c r="B29" s="1" t="n">
        <v>44811</v>
      </c>
      <c r="C29" s="1" t="n">
        <v>45204</v>
      </c>
      <c r="D29" t="inlineStr">
        <is>
          <t>VÄSTERBOTTENS LÄN</t>
        </is>
      </c>
      <c r="E29" t="inlineStr">
        <is>
          <t>LYCKSELE</t>
        </is>
      </c>
      <c r="G29" t="n">
        <v>3.4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Gränsticka</t>
        </is>
      </c>
      <c r="S29">
        <f>HYPERLINK("https://klasma.github.io/Logging_LYCKSELE/artfynd/A 37943-2022.xlsx", "A 37943-2022")</f>
        <v/>
      </c>
      <c r="T29">
        <f>HYPERLINK("https://klasma.github.io/Logging_LYCKSELE/kartor/A 37943-2022.png", "A 37943-2022")</f>
        <v/>
      </c>
      <c r="V29">
        <f>HYPERLINK("https://klasma.github.io/Logging_LYCKSELE/klagomål/A 37943-2022.docx", "A 37943-2022")</f>
        <v/>
      </c>
      <c r="W29">
        <f>HYPERLINK("https://klasma.github.io/Logging_LYCKSELE/klagomålsmail/A 37943-2022.docx", "A 37943-2022")</f>
        <v/>
      </c>
      <c r="X29">
        <f>HYPERLINK("https://klasma.github.io/Logging_LYCKSELE/tillsyn/A 37943-2022.docx", "A 37943-2022")</f>
        <v/>
      </c>
      <c r="Y29">
        <f>HYPERLINK("https://klasma.github.io/Logging_LYCKSELE/tillsynsmail/A 37943-2022.docx", "A 37943-2022")</f>
        <v/>
      </c>
    </row>
    <row r="30" ht="15" customHeight="1">
      <c r="A30" t="inlineStr">
        <is>
          <t>A 58624-2022</t>
        </is>
      </c>
      <c r="B30" s="1" t="n">
        <v>44902</v>
      </c>
      <c r="C30" s="1" t="n">
        <v>45204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3.2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Blanksvart spiklav
Vedflamlav</t>
        </is>
      </c>
      <c r="S30">
        <f>HYPERLINK("https://klasma.github.io/Logging_LYCKSELE/artfynd/A 58624-2022.xlsx", "A 58624-2022")</f>
        <v/>
      </c>
      <c r="T30">
        <f>HYPERLINK("https://klasma.github.io/Logging_LYCKSELE/kartor/A 58624-2022.png", "A 58624-2022")</f>
        <v/>
      </c>
      <c r="V30">
        <f>HYPERLINK("https://klasma.github.io/Logging_LYCKSELE/klagomål/A 58624-2022.docx", "A 58624-2022")</f>
        <v/>
      </c>
      <c r="W30">
        <f>HYPERLINK("https://klasma.github.io/Logging_LYCKSELE/klagomålsmail/A 58624-2022.docx", "A 58624-2022")</f>
        <v/>
      </c>
      <c r="X30">
        <f>HYPERLINK("https://klasma.github.io/Logging_LYCKSELE/tillsyn/A 58624-2022.docx", "A 58624-2022")</f>
        <v/>
      </c>
      <c r="Y30">
        <f>HYPERLINK("https://klasma.github.io/Logging_LYCKSELE/tillsynsmail/A 58624-2022.docx", "A 58624-2022")</f>
        <v/>
      </c>
    </row>
    <row r="31" ht="15" customHeight="1">
      <c r="A31" t="inlineStr">
        <is>
          <t>A 6002-2023</t>
        </is>
      </c>
      <c r="B31" s="1" t="n">
        <v>44964</v>
      </c>
      <c r="C31" s="1" t="n">
        <v>45204</v>
      </c>
      <c r="D31" t="inlineStr">
        <is>
          <t>VÄSTERBOTTENS LÄN</t>
        </is>
      </c>
      <c r="E31" t="inlineStr">
        <is>
          <t>LYCKSELE</t>
        </is>
      </c>
      <c r="F31" t="inlineStr">
        <is>
          <t>Kyrkan</t>
        </is>
      </c>
      <c r="G31" t="n">
        <v>15.7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Violettgrå tagellav</t>
        </is>
      </c>
      <c r="S31">
        <f>HYPERLINK("https://klasma.github.io/Logging_LYCKSELE/artfynd/A 6002-2023.xlsx", "A 6002-2023")</f>
        <v/>
      </c>
      <c r="T31">
        <f>HYPERLINK("https://klasma.github.io/Logging_LYCKSELE/kartor/A 6002-2023.png", "A 6002-2023")</f>
        <v/>
      </c>
      <c r="V31">
        <f>HYPERLINK("https://klasma.github.io/Logging_LYCKSELE/klagomål/A 6002-2023.docx", "A 6002-2023")</f>
        <v/>
      </c>
      <c r="W31">
        <f>HYPERLINK("https://klasma.github.io/Logging_LYCKSELE/klagomålsmail/A 6002-2023.docx", "A 6002-2023")</f>
        <v/>
      </c>
      <c r="X31">
        <f>HYPERLINK("https://klasma.github.io/Logging_LYCKSELE/tillsyn/A 6002-2023.docx", "A 6002-2023")</f>
        <v/>
      </c>
      <c r="Y31">
        <f>HYPERLINK("https://klasma.github.io/Logging_LYCKSELE/tillsynsmail/A 6002-2023.docx", "A 6002-2023")</f>
        <v/>
      </c>
    </row>
    <row r="32" ht="15" customHeight="1">
      <c r="A32" t="inlineStr">
        <is>
          <t>A 7670-2023</t>
        </is>
      </c>
      <c r="B32" s="1" t="n">
        <v>44972</v>
      </c>
      <c r="C32" s="1" t="n">
        <v>45204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0.8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Lunglav
Dropptaggsvamp</t>
        </is>
      </c>
      <c r="S32">
        <f>HYPERLINK("https://klasma.github.io/Logging_LYCKSELE/artfynd/A 7670-2023.xlsx", "A 7670-2023")</f>
        <v/>
      </c>
      <c r="T32">
        <f>HYPERLINK("https://klasma.github.io/Logging_LYCKSELE/kartor/A 7670-2023.png", "A 7670-2023")</f>
        <v/>
      </c>
      <c r="V32">
        <f>HYPERLINK("https://klasma.github.io/Logging_LYCKSELE/klagomål/A 7670-2023.docx", "A 7670-2023")</f>
        <v/>
      </c>
      <c r="W32">
        <f>HYPERLINK("https://klasma.github.io/Logging_LYCKSELE/klagomålsmail/A 7670-2023.docx", "A 7670-2023")</f>
        <v/>
      </c>
      <c r="X32">
        <f>HYPERLINK("https://klasma.github.io/Logging_LYCKSELE/tillsyn/A 7670-2023.docx", "A 7670-2023")</f>
        <v/>
      </c>
      <c r="Y32">
        <f>HYPERLINK("https://klasma.github.io/Logging_LYCKSELE/tillsynsmail/A 7670-2023.docx", "A 7670-2023")</f>
        <v/>
      </c>
    </row>
    <row r="33" ht="15" customHeight="1">
      <c r="A33" t="inlineStr">
        <is>
          <t>A 15197-2023</t>
        </is>
      </c>
      <c r="B33" s="1" t="n">
        <v>45016</v>
      </c>
      <c r="C33" s="1" t="n">
        <v>45204</v>
      </c>
      <c r="D33" t="inlineStr">
        <is>
          <t>VÄSTERBOTTENS LÄN</t>
        </is>
      </c>
      <c r="E33" t="inlineStr">
        <is>
          <t>LYCKSELE</t>
        </is>
      </c>
      <c r="G33" t="n">
        <v>11.2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Vaddporing
Dropptaggsvamp</t>
        </is>
      </c>
      <c r="S33">
        <f>HYPERLINK("https://klasma.github.io/Logging_LYCKSELE/artfynd/A 15197-2023.xlsx", "A 15197-2023")</f>
        <v/>
      </c>
      <c r="T33">
        <f>HYPERLINK("https://klasma.github.io/Logging_LYCKSELE/kartor/A 15197-2023.png", "A 15197-2023")</f>
        <v/>
      </c>
      <c r="V33">
        <f>HYPERLINK("https://klasma.github.io/Logging_LYCKSELE/klagomål/A 15197-2023.docx", "A 15197-2023")</f>
        <v/>
      </c>
      <c r="W33">
        <f>HYPERLINK("https://klasma.github.io/Logging_LYCKSELE/klagomålsmail/A 15197-2023.docx", "A 15197-2023")</f>
        <v/>
      </c>
      <c r="X33">
        <f>HYPERLINK("https://klasma.github.io/Logging_LYCKSELE/tillsyn/A 15197-2023.docx", "A 15197-2023")</f>
        <v/>
      </c>
      <c r="Y33">
        <f>HYPERLINK("https://klasma.github.io/Logging_LYCKSELE/tillsynsmail/A 15197-2023.docx", "A 15197-2023")</f>
        <v/>
      </c>
    </row>
    <row r="34" ht="15" customHeight="1">
      <c r="A34" t="inlineStr">
        <is>
          <t>A 28515-2023</t>
        </is>
      </c>
      <c r="B34" s="1" t="n">
        <v>45103</v>
      </c>
      <c r="C34" s="1" t="n">
        <v>45204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10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Tallticka</t>
        </is>
      </c>
      <c r="S34">
        <f>HYPERLINK("https://klasma.github.io/Logging_LYCKSELE/artfynd/A 28515-2023.xlsx", "A 28515-2023")</f>
        <v/>
      </c>
      <c r="T34">
        <f>HYPERLINK("https://klasma.github.io/Logging_LYCKSELE/kartor/A 28515-2023.png", "A 28515-2023")</f>
        <v/>
      </c>
      <c r="V34">
        <f>HYPERLINK("https://klasma.github.io/Logging_LYCKSELE/klagomål/A 28515-2023.docx", "A 28515-2023")</f>
        <v/>
      </c>
      <c r="W34">
        <f>HYPERLINK("https://klasma.github.io/Logging_LYCKSELE/klagomålsmail/A 28515-2023.docx", "A 28515-2023")</f>
        <v/>
      </c>
      <c r="X34">
        <f>HYPERLINK("https://klasma.github.io/Logging_LYCKSELE/tillsyn/A 28515-2023.docx", "A 28515-2023")</f>
        <v/>
      </c>
      <c r="Y34">
        <f>HYPERLINK("https://klasma.github.io/Logging_LYCKSELE/tillsynsmail/A 28515-2023.docx", "A 28515-2023")</f>
        <v/>
      </c>
    </row>
    <row r="35" ht="15" customHeight="1">
      <c r="A35" t="inlineStr">
        <is>
          <t>A 34870-2023</t>
        </is>
      </c>
      <c r="B35" s="1" t="n">
        <v>45142</v>
      </c>
      <c r="C35" s="1" t="n">
        <v>45204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10.9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Mörk kolflarnlav</t>
        </is>
      </c>
      <c r="S35">
        <f>HYPERLINK("https://klasma.github.io/Logging_LYCKSELE/artfynd/A 34870-2023.xlsx", "A 34870-2023")</f>
        <v/>
      </c>
      <c r="T35">
        <f>HYPERLINK("https://klasma.github.io/Logging_LYCKSELE/kartor/A 34870-2023.png", "A 34870-2023")</f>
        <v/>
      </c>
      <c r="V35">
        <f>HYPERLINK("https://klasma.github.io/Logging_LYCKSELE/klagomål/A 34870-2023.docx", "A 34870-2023")</f>
        <v/>
      </c>
      <c r="W35">
        <f>HYPERLINK("https://klasma.github.io/Logging_LYCKSELE/klagomålsmail/A 34870-2023.docx", "A 34870-2023")</f>
        <v/>
      </c>
      <c r="X35">
        <f>HYPERLINK("https://klasma.github.io/Logging_LYCKSELE/tillsyn/A 34870-2023.docx", "A 34870-2023")</f>
        <v/>
      </c>
      <c r="Y35">
        <f>HYPERLINK("https://klasma.github.io/Logging_LYCKSELE/tillsynsmail/A 34870-2023.docx", "A 34870-2023")</f>
        <v/>
      </c>
    </row>
    <row r="36" ht="15" customHeight="1">
      <c r="A36" t="inlineStr">
        <is>
          <t>A 36373-2019</t>
        </is>
      </c>
      <c r="B36" s="1" t="n">
        <v>43670</v>
      </c>
      <c r="C36" s="1" t="n">
        <v>45204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Stor aspticka</t>
        </is>
      </c>
      <c r="S36">
        <f>HYPERLINK("https://klasma.github.io/Logging_LYCKSELE/artfynd/A 36373-2019.xlsx", "A 36373-2019")</f>
        <v/>
      </c>
      <c r="T36">
        <f>HYPERLINK("https://klasma.github.io/Logging_LYCKSELE/kartor/A 36373-2019.png", "A 36373-2019")</f>
        <v/>
      </c>
      <c r="U36">
        <f>HYPERLINK("https://klasma.github.io/Logging_LYCKSELE/knärot/A 36373-2019.png", "A 36373-2019")</f>
        <v/>
      </c>
      <c r="V36">
        <f>HYPERLINK("https://klasma.github.io/Logging_LYCKSELE/klagomål/A 36373-2019.docx", "A 36373-2019")</f>
        <v/>
      </c>
      <c r="W36">
        <f>HYPERLINK("https://klasma.github.io/Logging_LYCKSELE/klagomålsmail/A 36373-2019.docx", "A 36373-2019")</f>
        <v/>
      </c>
      <c r="X36">
        <f>HYPERLINK("https://klasma.github.io/Logging_LYCKSELE/tillsyn/A 36373-2019.docx", "A 36373-2019")</f>
        <v/>
      </c>
      <c r="Y36">
        <f>HYPERLINK("https://klasma.github.io/Logging_LYCKSELE/tillsynsmail/A 36373-2019.docx", "A 36373-2019")</f>
        <v/>
      </c>
    </row>
    <row r="37" ht="15" customHeight="1">
      <c r="A37" t="inlineStr">
        <is>
          <t>A 51211-2019</t>
        </is>
      </c>
      <c r="B37" s="1" t="n">
        <v>43739</v>
      </c>
      <c r="C37" s="1" t="n">
        <v>45204</v>
      </c>
      <c r="D37" t="inlineStr">
        <is>
          <t>VÄSTERBOTTENS LÄN</t>
        </is>
      </c>
      <c r="E37" t="inlineStr">
        <is>
          <t>LYCKSELE</t>
        </is>
      </c>
      <c r="F37" t="inlineStr">
        <is>
          <t>Kyrkan</t>
        </is>
      </c>
      <c r="G37" t="n">
        <v>4.1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Skarp dropptaggsvamp</t>
        </is>
      </c>
      <c r="S37">
        <f>HYPERLINK("https://klasma.github.io/Logging_LYCKSELE/artfynd/A 51211-2019.xlsx", "A 51211-2019")</f>
        <v/>
      </c>
      <c r="T37">
        <f>HYPERLINK("https://klasma.github.io/Logging_LYCKSELE/kartor/A 51211-2019.png", "A 51211-2019")</f>
        <v/>
      </c>
      <c r="V37">
        <f>HYPERLINK("https://klasma.github.io/Logging_LYCKSELE/klagomål/A 51211-2019.docx", "A 51211-2019")</f>
        <v/>
      </c>
      <c r="W37">
        <f>HYPERLINK("https://klasma.github.io/Logging_LYCKSELE/klagomålsmail/A 51211-2019.docx", "A 51211-2019")</f>
        <v/>
      </c>
      <c r="X37">
        <f>HYPERLINK("https://klasma.github.io/Logging_LYCKSELE/tillsyn/A 51211-2019.docx", "A 51211-2019")</f>
        <v/>
      </c>
      <c r="Y37">
        <f>HYPERLINK("https://klasma.github.io/Logging_LYCKSELE/tillsynsmail/A 51211-2019.docx", "A 51211-2019")</f>
        <v/>
      </c>
    </row>
    <row r="38" ht="15" customHeight="1">
      <c r="A38" t="inlineStr">
        <is>
          <t>A 60563-2019</t>
        </is>
      </c>
      <c r="B38" s="1" t="n">
        <v>43781</v>
      </c>
      <c r="C38" s="1" t="n">
        <v>45204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HYPERLINK("https://klasma.github.io/Logging_LYCKSELE/artfynd/A 60563-2019.xlsx", "A 60563-2019")</f>
        <v/>
      </c>
      <c r="T38">
        <f>HYPERLINK("https://klasma.github.io/Logging_LYCKSELE/kartor/A 60563-2019.png", "A 60563-2019")</f>
        <v/>
      </c>
      <c r="V38">
        <f>HYPERLINK("https://klasma.github.io/Logging_LYCKSELE/klagomål/A 60563-2019.docx", "A 60563-2019")</f>
        <v/>
      </c>
      <c r="W38">
        <f>HYPERLINK("https://klasma.github.io/Logging_LYCKSELE/klagomålsmail/A 60563-2019.docx", "A 60563-2019")</f>
        <v/>
      </c>
      <c r="X38">
        <f>HYPERLINK("https://klasma.github.io/Logging_LYCKSELE/tillsyn/A 60563-2019.docx", "A 60563-2019")</f>
        <v/>
      </c>
      <c r="Y38">
        <f>HYPERLINK("https://klasma.github.io/Logging_LYCKSELE/tillsynsmail/A 60563-2019.docx", "A 60563-2019")</f>
        <v/>
      </c>
    </row>
    <row r="39" ht="15" customHeight="1">
      <c r="A39" t="inlineStr">
        <is>
          <t>A 67975-2019</t>
        </is>
      </c>
      <c r="B39" s="1" t="n">
        <v>43816</v>
      </c>
      <c r="C39" s="1" t="n">
        <v>45204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11.5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HYPERLINK("https://klasma.github.io/Logging_LYCKSELE/artfynd/A 67975-2019.xlsx", "A 67975-2019")</f>
        <v/>
      </c>
      <c r="T39">
        <f>HYPERLINK("https://klasma.github.io/Logging_LYCKSELE/kartor/A 67975-2019.png", "A 67975-2019")</f>
        <v/>
      </c>
      <c r="V39">
        <f>HYPERLINK("https://klasma.github.io/Logging_LYCKSELE/klagomål/A 67975-2019.docx", "A 67975-2019")</f>
        <v/>
      </c>
      <c r="W39">
        <f>HYPERLINK("https://klasma.github.io/Logging_LYCKSELE/klagomålsmail/A 67975-2019.docx", "A 67975-2019")</f>
        <v/>
      </c>
      <c r="X39">
        <f>HYPERLINK("https://klasma.github.io/Logging_LYCKSELE/tillsyn/A 67975-2019.docx", "A 67975-2019")</f>
        <v/>
      </c>
      <c r="Y39">
        <f>HYPERLINK("https://klasma.github.io/Logging_LYCKSELE/tillsynsmail/A 67975-2019.docx", "A 67975-2019")</f>
        <v/>
      </c>
    </row>
    <row r="40" ht="15" customHeight="1">
      <c r="A40" t="inlineStr">
        <is>
          <t>A 68098-2019</t>
        </is>
      </c>
      <c r="B40" s="1" t="n">
        <v>43817</v>
      </c>
      <c r="C40" s="1" t="n">
        <v>45204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5.1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Harticka</t>
        </is>
      </c>
      <c r="S40">
        <f>HYPERLINK("https://klasma.github.io/Logging_LYCKSELE/artfynd/A 68098-2019.xlsx", "A 68098-2019")</f>
        <v/>
      </c>
      <c r="T40">
        <f>HYPERLINK("https://klasma.github.io/Logging_LYCKSELE/kartor/A 68098-2019.png", "A 68098-2019")</f>
        <v/>
      </c>
      <c r="V40">
        <f>HYPERLINK("https://klasma.github.io/Logging_LYCKSELE/klagomål/A 68098-2019.docx", "A 68098-2019")</f>
        <v/>
      </c>
      <c r="W40">
        <f>HYPERLINK("https://klasma.github.io/Logging_LYCKSELE/klagomålsmail/A 68098-2019.docx", "A 68098-2019")</f>
        <v/>
      </c>
      <c r="X40">
        <f>HYPERLINK("https://klasma.github.io/Logging_LYCKSELE/tillsyn/A 68098-2019.docx", "A 68098-2019")</f>
        <v/>
      </c>
      <c r="Y40">
        <f>HYPERLINK("https://klasma.github.io/Logging_LYCKSELE/tillsynsmail/A 68098-2019.docx", "A 68098-2019")</f>
        <v/>
      </c>
    </row>
    <row r="41" ht="15" customHeight="1">
      <c r="A41" t="inlineStr">
        <is>
          <t>A 28098-2020</t>
        </is>
      </c>
      <c r="B41" s="1" t="n">
        <v>43997</v>
      </c>
      <c r="C41" s="1" t="n">
        <v>45204</v>
      </c>
      <c r="D41" t="inlineStr">
        <is>
          <t>VÄSTERBOTTENS LÄN</t>
        </is>
      </c>
      <c r="E41" t="inlineStr">
        <is>
          <t>LYCKSELE</t>
        </is>
      </c>
      <c r="F41" t="inlineStr">
        <is>
          <t>Kyrkan</t>
        </is>
      </c>
      <c r="G41" t="n">
        <v>6.4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Mindre märgborre</t>
        </is>
      </c>
      <c r="S41">
        <f>HYPERLINK("https://klasma.github.io/Logging_LYCKSELE/artfynd/A 28098-2020.xlsx", "A 28098-2020")</f>
        <v/>
      </c>
      <c r="T41">
        <f>HYPERLINK("https://klasma.github.io/Logging_LYCKSELE/kartor/A 28098-2020.png", "A 28098-2020")</f>
        <v/>
      </c>
      <c r="V41">
        <f>HYPERLINK("https://klasma.github.io/Logging_LYCKSELE/klagomål/A 28098-2020.docx", "A 28098-2020")</f>
        <v/>
      </c>
      <c r="W41">
        <f>HYPERLINK("https://klasma.github.io/Logging_LYCKSELE/klagomålsmail/A 28098-2020.docx", "A 28098-2020")</f>
        <v/>
      </c>
      <c r="X41">
        <f>HYPERLINK("https://klasma.github.io/Logging_LYCKSELE/tillsyn/A 28098-2020.docx", "A 28098-2020")</f>
        <v/>
      </c>
      <c r="Y41">
        <f>HYPERLINK("https://klasma.github.io/Logging_LYCKSELE/tillsynsmail/A 28098-2020.docx", "A 28098-2020")</f>
        <v/>
      </c>
    </row>
    <row r="42" ht="15" customHeight="1">
      <c r="A42" t="inlineStr">
        <is>
          <t>A 31460-2021</t>
        </is>
      </c>
      <c r="B42" s="1" t="n">
        <v>44369</v>
      </c>
      <c r="C42" s="1" t="n">
        <v>45204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6.3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Nordtagging</t>
        </is>
      </c>
      <c r="S42">
        <f>HYPERLINK("https://klasma.github.io/Logging_LYCKSELE/artfynd/A 31460-2021.xlsx", "A 31460-2021")</f>
        <v/>
      </c>
      <c r="T42">
        <f>HYPERLINK("https://klasma.github.io/Logging_LYCKSELE/kartor/A 31460-2021.png", "A 31460-2021")</f>
        <v/>
      </c>
      <c r="V42">
        <f>HYPERLINK("https://klasma.github.io/Logging_LYCKSELE/klagomål/A 31460-2021.docx", "A 31460-2021")</f>
        <v/>
      </c>
      <c r="W42">
        <f>HYPERLINK("https://klasma.github.io/Logging_LYCKSELE/klagomålsmail/A 31460-2021.docx", "A 31460-2021")</f>
        <v/>
      </c>
      <c r="X42">
        <f>HYPERLINK("https://klasma.github.io/Logging_LYCKSELE/tillsyn/A 31460-2021.docx", "A 31460-2021")</f>
        <v/>
      </c>
      <c r="Y42">
        <f>HYPERLINK("https://klasma.github.io/Logging_LYCKSELE/tillsynsmail/A 31460-2021.docx", "A 31460-2021")</f>
        <v/>
      </c>
    </row>
    <row r="43" ht="15" customHeight="1">
      <c r="A43" t="inlineStr">
        <is>
          <t>A 54142-2021</t>
        </is>
      </c>
      <c r="B43" s="1" t="n">
        <v>44470</v>
      </c>
      <c r="C43" s="1" t="n">
        <v>45204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15.5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HYPERLINK("https://klasma.github.io/Logging_LYCKSELE/artfynd/A 54142-2021.xlsx", "A 54142-2021")</f>
        <v/>
      </c>
      <c r="T43">
        <f>HYPERLINK("https://klasma.github.io/Logging_LYCKSELE/kartor/A 54142-2021.png", "A 54142-2021")</f>
        <v/>
      </c>
      <c r="U43">
        <f>HYPERLINK("https://klasma.github.io/Logging_LYCKSELE/knärot/A 54142-2021.png", "A 54142-2021")</f>
        <v/>
      </c>
      <c r="V43">
        <f>HYPERLINK("https://klasma.github.io/Logging_LYCKSELE/klagomål/A 54142-2021.docx", "A 54142-2021")</f>
        <v/>
      </c>
      <c r="W43">
        <f>HYPERLINK("https://klasma.github.io/Logging_LYCKSELE/klagomålsmail/A 54142-2021.docx", "A 54142-2021")</f>
        <v/>
      </c>
      <c r="X43">
        <f>HYPERLINK("https://klasma.github.io/Logging_LYCKSELE/tillsyn/A 54142-2021.docx", "A 54142-2021")</f>
        <v/>
      </c>
      <c r="Y43">
        <f>HYPERLINK("https://klasma.github.io/Logging_LYCKSELE/tillsynsmail/A 54142-2021.docx", "A 54142-2021")</f>
        <v/>
      </c>
    </row>
    <row r="44" ht="15" customHeight="1">
      <c r="A44" t="inlineStr">
        <is>
          <t>A 59780-2021</t>
        </is>
      </c>
      <c r="B44" s="1" t="n">
        <v>44494</v>
      </c>
      <c r="C44" s="1" t="n">
        <v>45204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HYPERLINK("https://klasma.github.io/Logging_LYCKSELE/artfynd/A 59780-2021.xlsx", "A 59780-2021")</f>
        <v/>
      </c>
      <c r="T44">
        <f>HYPERLINK("https://klasma.github.io/Logging_LYCKSELE/kartor/A 59780-2021.png", "A 59780-2021")</f>
        <v/>
      </c>
      <c r="V44">
        <f>HYPERLINK("https://klasma.github.io/Logging_LYCKSELE/klagomål/A 59780-2021.docx", "A 59780-2021")</f>
        <v/>
      </c>
      <c r="W44">
        <f>HYPERLINK("https://klasma.github.io/Logging_LYCKSELE/klagomålsmail/A 59780-2021.docx", "A 59780-2021")</f>
        <v/>
      </c>
      <c r="X44">
        <f>HYPERLINK("https://klasma.github.io/Logging_LYCKSELE/tillsyn/A 59780-2021.docx", "A 59780-2021")</f>
        <v/>
      </c>
      <c r="Y44">
        <f>HYPERLINK("https://klasma.github.io/Logging_LYCKSELE/tillsynsmail/A 59780-2021.docx", "A 59780-2021")</f>
        <v/>
      </c>
    </row>
    <row r="45" ht="15" customHeight="1">
      <c r="A45" t="inlineStr">
        <is>
          <t>A 9073-2022</t>
        </is>
      </c>
      <c r="B45" s="1" t="n">
        <v>44615</v>
      </c>
      <c r="C45" s="1" t="n">
        <v>45204</v>
      </c>
      <c r="D45" t="inlineStr">
        <is>
          <t>VÄSTERBOTTENS LÄN</t>
        </is>
      </c>
      <c r="E45" t="inlineStr">
        <is>
          <t>LYCKSELE</t>
        </is>
      </c>
      <c r="G45" t="n">
        <v>3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Utter</t>
        </is>
      </c>
      <c r="S45">
        <f>HYPERLINK("https://klasma.github.io/Logging_LYCKSELE/artfynd/A 9073-2022.xlsx", "A 9073-2022")</f>
        <v/>
      </c>
      <c r="T45">
        <f>HYPERLINK("https://klasma.github.io/Logging_LYCKSELE/kartor/A 9073-2022.png", "A 9073-2022")</f>
        <v/>
      </c>
      <c r="V45">
        <f>HYPERLINK("https://klasma.github.io/Logging_LYCKSELE/klagomål/A 9073-2022.docx", "A 9073-2022")</f>
        <v/>
      </c>
      <c r="W45">
        <f>HYPERLINK("https://klasma.github.io/Logging_LYCKSELE/klagomålsmail/A 9073-2022.docx", "A 9073-2022")</f>
        <v/>
      </c>
      <c r="X45">
        <f>HYPERLINK("https://klasma.github.io/Logging_LYCKSELE/tillsyn/A 9073-2022.docx", "A 9073-2022")</f>
        <v/>
      </c>
      <c r="Y45">
        <f>HYPERLINK("https://klasma.github.io/Logging_LYCKSELE/tillsynsmail/A 9073-2022.docx", "A 9073-2022")</f>
        <v/>
      </c>
    </row>
    <row r="46" ht="15" customHeight="1">
      <c r="A46" t="inlineStr">
        <is>
          <t>A 23308-2022</t>
        </is>
      </c>
      <c r="B46" s="1" t="n">
        <v>44720</v>
      </c>
      <c r="C46" s="1" t="n">
        <v>45204</v>
      </c>
      <c r="D46" t="inlineStr">
        <is>
          <t>VÄSTERBOTTENS LÄN</t>
        </is>
      </c>
      <c r="E46" t="inlineStr">
        <is>
          <t>LYCKSELE</t>
        </is>
      </c>
      <c r="G46" t="n">
        <v>2.4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HYPERLINK("https://klasma.github.io/Logging_LYCKSELE/artfynd/A 23308-2022.xlsx", "A 23308-2022")</f>
        <v/>
      </c>
      <c r="T46">
        <f>HYPERLINK("https://klasma.github.io/Logging_LYCKSELE/kartor/A 23308-2022.png", "A 23308-2022")</f>
        <v/>
      </c>
      <c r="V46">
        <f>HYPERLINK("https://klasma.github.io/Logging_LYCKSELE/klagomål/A 23308-2022.docx", "A 23308-2022")</f>
        <v/>
      </c>
      <c r="W46">
        <f>HYPERLINK("https://klasma.github.io/Logging_LYCKSELE/klagomålsmail/A 23308-2022.docx", "A 23308-2022")</f>
        <v/>
      </c>
      <c r="X46">
        <f>HYPERLINK("https://klasma.github.io/Logging_LYCKSELE/tillsyn/A 23308-2022.docx", "A 23308-2022")</f>
        <v/>
      </c>
      <c r="Y46">
        <f>HYPERLINK("https://klasma.github.io/Logging_LYCKSELE/tillsynsmail/A 23308-2022.docx", "A 23308-2022")</f>
        <v/>
      </c>
    </row>
    <row r="47" ht="15" customHeight="1">
      <c r="A47" t="inlineStr">
        <is>
          <t>A 32638-2022</t>
        </is>
      </c>
      <c r="B47" s="1" t="n">
        <v>44783</v>
      </c>
      <c r="C47" s="1" t="n">
        <v>45204</v>
      </c>
      <c r="D47" t="inlineStr">
        <is>
          <t>VÄSTERBOTTENS LÄN</t>
        </is>
      </c>
      <c r="E47" t="inlineStr">
        <is>
          <t>LYCKSELE</t>
        </is>
      </c>
      <c r="F47" t="inlineStr">
        <is>
          <t>Holmen skog AB</t>
        </is>
      </c>
      <c r="G47" t="n">
        <v>4.2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HYPERLINK("https://klasma.github.io/Logging_LYCKSELE/artfynd/A 32638-2022.xlsx", "A 32638-2022")</f>
        <v/>
      </c>
      <c r="T47">
        <f>HYPERLINK("https://klasma.github.io/Logging_LYCKSELE/kartor/A 32638-2022.png", "A 32638-2022")</f>
        <v/>
      </c>
      <c r="V47">
        <f>HYPERLINK("https://klasma.github.io/Logging_LYCKSELE/klagomål/A 32638-2022.docx", "A 32638-2022")</f>
        <v/>
      </c>
      <c r="W47">
        <f>HYPERLINK("https://klasma.github.io/Logging_LYCKSELE/klagomålsmail/A 32638-2022.docx", "A 32638-2022")</f>
        <v/>
      </c>
      <c r="X47">
        <f>HYPERLINK("https://klasma.github.io/Logging_LYCKSELE/tillsyn/A 32638-2022.docx", "A 32638-2022")</f>
        <v/>
      </c>
      <c r="Y47">
        <f>HYPERLINK("https://klasma.github.io/Logging_LYCKSELE/tillsynsmail/A 32638-2022.docx", "A 32638-2022")</f>
        <v/>
      </c>
    </row>
    <row r="48" ht="15" customHeight="1">
      <c r="A48" t="inlineStr">
        <is>
          <t>A 34810-2022</t>
        </is>
      </c>
      <c r="B48" s="1" t="n">
        <v>44795</v>
      </c>
      <c r="C48" s="1" t="n">
        <v>45204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2.3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HYPERLINK("https://klasma.github.io/Logging_LYCKSELE/artfynd/A 34810-2022.xlsx", "A 34810-2022")</f>
        <v/>
      </c>
      <c r="T48">
        <f>HYPERLINK("https://klasma.github.io/Logging_LYCKSELE/kartor/A 34810-2022.png", "A 34810-2022")</f>
        <v/>
      </c>
      <c r="V48">
        <f>HYPERLINK("https://klasma.github.io/Logging_LYCKSELE/klagomål/A 34810-2022.docx", "A 34810-2022")</f>
        <v/>
      </c>
      <c r="W48">
        <f>HYPERLINK("https://klasma.github.io/Logging_LYCKSELE/klagomålsmail/A 34810-2022.docx", "A 34810-2022")</f>
        <v/>
      </c>
      <c r="X48">
        <f>HYPERLINK("https://klasma.github.io/Logging_LYCKSELE/tillsyn/A 34810-2022.docx", "A 34810-2022")</f>
        <v/>
      </c>
      <c r="Y48">
        <f>HYPERLINK("https://klasma.github.io/Logging_LYCKSELE/tillsynsmail/A 34810-2022.docx", "A 34810-2022")</f>
        <v/>
      </c>
    </row>
    <row r="49" ht="15" customHeight="1">
      <c r="A49" t="inlineStr">
        <is>
          <t>A 34809-2022</t>
        </is>
      </c>
      <c r="B49" s="1" t="n">
        <v>44795</v>
      </c>
      <c r="C49" s="1" t="n">
        <v>45204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Gammelgransskål</t>
        </is>
      </c>
      <c r="S49">
        <f>HYPERLINK("https://klasma.github.io/Logging_LYCKSELE/artfynd/A 34809-2022.xlsx", "A 34809-2022")</f>
        <v/>
      </c>
      <c r="T49">
        <f>HYPERLINK("https://klasma.github.io/Logging_LYCKSELE/kartor/A 34809-2022.png", "A 34809-2022")</f>
        <v/>
      </c>
      <c r="V49">
        <f>HYPERLINK("https://klasma.github.io/Logging_LYCKSELE/klagomål/A 34809-2022.docx", "A 34809-2022")</f>
        <v/>
      </c>
      <c r="W49">
        <f>HYPERLINK("https://klasma.github.io/Logging_LYCKSELE/klagomålsmail/A 34809-2022.docx", "A 34809-2022")</f>
        <v/>
      </c>
      <c r="X49">
        <f>HYPERLINK("https://klasma.github.io/Logging_LYCKSELE/tillsyn/A 34809-2022.docx", "A 34809-2022")</f>
        <v/>
      </c>
      <c r="Y49">
        <f>HYPERLINK("https://klasma.github.io/Logging_LYCKSELE/tillsynsmail/A 34809-2022.docx", "A 34809-2022")</f>
        <v/>
      </c>
    </row>
    <row r="50" ht="15" customHeight="1">
      <c r="A50" t="inlineStr">
        <is>
          <t>A 43418-2022</t>
        </is>
      </c>
      <c r="B50" s="1" t="n">
        <v>44834</v>
      </c>
      <c r="C50" s="1" t="n">
        <v>45204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8.4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Skarp dropptaggsvamp</t>
        </is>
      </c>
      <c r="S50">
        <f>HYPERLINK("https://klasma.github.io/Logging_LYCKSELE/artfynd/A 43418-2022.xlsx", "A 43418-2022")</f>
        <v/>
      </c>
      <c r="T50">
        <f>HYPERLINK("https://klasma.github.io/Logging_LYCKSELE/kartor/A 43418-2022.png", "A 43418-2022")</f>
        <v/>
      </c>
      <c r="V50">
        <f>HYPERLINK("https://klasma.github.io/Logging_LYCKSELE/klagomål/A 43418-2022.docx", "A 43418-2022")</f>
        <v/>
      </c>
      <c r="W50">
        <f>HYPERLINK("https://klasma.github.io/Logging_LYCKSELE/klagomålsmail/A 43418-2022.docx", "A 43418-2022")</f>
        <v/>
      </c>
      <c r="X50">
        <f>HYPERLINK("https://klasma.github.io/Logging_LYCKSELE/tillsyn/A 43418-2022.docx", "A 43418-2022")</f>
        <v/>
      </c>
      <c r="Y50">
        <f>HYPERLINK("https://klasma.github.io/Logging_LYCKSELE/tillsynsmail/A 43418-2022.docx", "A 43418-2022")</f>
        <v/>
      </c>
    </row>
    <row r="51" ht="15" customHeight="1">
      <c r="A51" t="inlineStr">
        <is>
          <t>A 57618-2022</t>
        </is>
      </c>
      <c r="B51" s="1" t="n">
        <v>44897</v>
      </c>
      <c r="C51" s="1" t="n">
        <v>45204</v>
      </c>
      <c r="D51" t="inlineStr">
        <is>
          <t>VÄSTERBOTTENS LÄN</t>
        </is>
      </c>
      <c r="E51" t="inlineStr">
        <is>
          <t>LYCKSELE</t>
        </is>
      </c>
      <c r="F51" t="inlineStr">
        <is>
          <t>Holmen skog AB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Flodpärlmussla</t>
        </is>
      </c>
      <c r="S51">
        <f>HYPERLINK("https://klasma.github.io/Logging_LYCKSELE/artfynd/A 57618-2022.xlsx", "A 57618-2022")</f>
        <v/>
      </c>
      <c r="T51">
        <f>HYPERLINK("https://klasma.github.io/Logging_LYCKSELE/kartor/A 57618-2022.png", "A 57618-2022")</f>
        <v/>
      </c>
      <c r="V51">
        <f>HYPERLINK("https://klasma.github.io/Logging_LYCKSELE/klagomål/A 57618-2022.docx", "A 57618-2022")</f>
        <v/>
      </c>
      <c r="W51">
        <f>HYPERLINK("https://klasma.github.io/Logging_LYCKSELE/klagomålsmail/A 57618-2022.docx", "A 57618-2022")</f>
        <v/>
      </c>
      <c r="X51">
        <f>HYPERLINK("https://klasma.github.io/Logging_LYCKSELE/tillsyn/A 57618-2022.docx", "A 57618-2022")</f>
        <v/>
      </c>
      <c r="Y51">
        <f>HYPERLINK("https://klasma.github.io/Logging_LYCKSELE/tillsynsmail/A 57618-2022.docx", "A 57618-2022")</f>
        <v/>
      </c>
    </row>
    <row r="52" ht="15" customHeight="1">
      <c r="A52" t="inlineStr">
        <is>
          <t>A 11552-2023</t>
        </is>
      </c>
      <c r="B52" s="1" t="n">
        <v>44993</v>
      </c>
      <c r="C52" s="1" t="n">
        <v>45204</v>
      </c>
      <c r="D52" t="inlineStr">
        <is>
          <t>VÄSTERBOTTENS LÄN</t>
        </is>
      </c>
      <c r="E52" t="inlineStr">
        <is>
          <t>LYCKSELE</t>
        </is>
      </c>
      <c r="F52" t="inlineStr">
        <is>
          <t>SCA</t>
        </is>
      </c>
      <c r="G52" t="n">
        <v>11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Tornseglare</t>
        </is>
      </c>
      <c r="S52">
        <f>HYPERLINK("https://klasma.github.io/Logging_LYCKSELE/artfynd/A 11552-2023.xlsx", "A 11552-2023")</f>
        <v/>
      </c>
      <c r="T52">
        <f>HYPERLINK("https://klasma.github.io/Logging_LYCKSELE/kartor/A 11552-2023.png", "A 11552-2023")</f>
        <v/>
      </c>
      <c r="V52">
        <f>HYPERLINK("https://klasma.github.io/Logging_LYCKSELE/klagomål/A 11552-2023.docx", "A 11552-2023")</f>
        <v/>
      </c>
      <c r="W52">
        <f>HYPERLINK("https://klasma.github.io/Logging_LYCKSELE/klagomålsmail/A 11552-2023.docx", "A 11552-2023")</f>
        <v/>
      </c>
      <c r="X52">
        <f>HYPERLINK("https://klasma.github.io/Logging_LYCKSELE/tillsyn/A 11552-2023.docx", "A 11552-2023")</f>
        <v/>
      </c>
      <c r="Y52">
        <f>HYPERLINK("https://klasma.github.io/Logging_LYCKSELE/tillsynsmail/A 11552-2023.docx", "A 11552-2023")</f>
        <v/>
      </c>
    </row>
    <row r="53" ht="15" customHeight="1">
      <c r="A53" t="inlineStr">
        <is>
          <t>A 20940-2023</t>
        </is>
      </c>
      <c r="B53" s="1" t="n">
        <v>45061</v>
      </c>
      <c r="C53" s="1" t="n">
        <v>45204</v>
      </c>
      <c r="D53" t="inlineStr">
        <is>
          <t>VÄSTERBOTTENS LÄN</t>
        </is>
      </c>
      <c r="E53" t="inlineStr">
        <is>
          <t>LYCKSELE</t>
        </is>
      </c>
      <c r="G53" t="n">
        <v>4.6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Dropptaggsvamp</t>
        </is>
      </c>
      <c r="S53">
        <f>HYPERLINK("https://klasma.github.io/Logging_LYCKSELE/artfynd/A 20940-2023.xlsx", "A 20940-2023")</f>
        <v/>
      </c>
      <c r="T53">
        <f>HYPERLINK("https://klasma.github.io/Logging_LYCKSELE/kartor/A 20940-2023.png", "A 20940-2023")</f>
        <v/>
      </c>
      <c r="V53">
        <f>HYPERLINK("https://klasma.github.io/Logging_LYCKSELE/klagomål/A 20940-2023.docx", "A 20940-2023")</f>
        <v/>
      </c>
      <c r="W53">
        <f>HYPERLINK("https://klasma.github.io/Logging_LYCKSELE/klagomålsmail/A 20940-2023.docx", "A 20940-2023")</f>
        <v/>
      </c>
      <c r="X53">
        <f>HYPERLINK("https://klasma.github.io/Logging_LYCKSELE/tillsyn/A 20940-2023.docx", "A 20940-2023")</f>
        <v/>
      </c>
      <c r="Y53">
        <f>HYPERLINK("https://klasma.github.io/Logging_LYCKSELE/tillsynsmail/A 20940-2023.docx", "A 20940-2023")</f>
        <v/>
      </c>
    </row>
    <row r="54" ht="15" customHeight="1">
      <c r="A54" t="inlineStr">
        <is>
          <t>A 27447-2023</t>
        </is>
      </c>
      <c r="B54" s="1" t="n">
        <v>45097</v>
      </c>
      <c r="C54" s="1" t="n">
        <v>45204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13.8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Gräddticka</t>
        </is>
      </c>
      <c r="S54">
        <f>HYPERLINK("https://klasma.github.io/Logging_LYCKSELE/artfynd/A 27447-2023.xlsx", "A 27447-2023")</f>
        <v/>
      </c>
      <c r="T54">
        <f>HYPERLINK("https://klasma.github.io/Logging_LYCKSELE/kartor/A 27447-2023.png", "A 27447-2023")</f>
        <v/>
      </c>
      <c r="V54">
        <f>HYPERLINK("https://klasma.github.io/Logging_LYCKSELE/klagomål/A 27447-2023.docx", "A 27447-2023")</f>
        <v/>
      </c>
      <c r="W54">
        <f>HYPERLINK("https://klasma.github.io/Logging_LYCKSELE/klagomålsmail/A 27447-2023.docx", "A 27447-2023")</f>
        <v/>
      </c>
      <c r="X54">
        <f>HYPERLINK("https://klasma.github.io/Logging_LYCKSELE/tillsyn/A 27447-2023.docx", "A 27447-2023")</f>
        <v/>
      </c>
      <c r="Y54">
        <f>HYPERLINK("https://klasma.github.io/Logging_LYCKSELE/tillsynsmail/A 27447-2023.docx", "A 27447-2023")</f>
        <v/>
      </c>
    </row>
    <row r="55" ht="15" customHeight="1">
      <c r="A55" t="inlineStr">
        <is>
          <t>A 29561-2023</t>
        </is>
      </c>
      <c r="B55" s="1" t="n">
        <v>45106</v>
      </c>
      <c r="C55" s="1" t="n">
        <v>45204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26.7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HYPERLINK("https://klasma.github.io/Logging_LYCKSELE/artfynd/A 29561-2023.xlsx", "A 29561-2023")</f>
        <v/>
      </c>
      <c r="T55">
        <f>HYPERLINK("https://klasma.github.io/Logging_LYCKSELE/kartor/A 29561-2023.png", "A 29561-2023")</f>
        <v/>
      </c>
      <c r="V55">
        <f>HYPERLINK("https://klasma.github.io/Logging_LYCKSELE/klagomål/A 29561-2023.docx", "A 29561-2023")</f>
        <v/>
      </c>
      <c r="W55">
        <f>HYPERLINK("https://klasma.github.io/Logging_LYCKSELE/klagomålsmail/A 29561-2023.docx", "A 29561-2023")</f>
        <v/>
      </c>
      <c r="X55">
        <f>HYPERLINK("https://klasma.github.io/Logging_LYCKSELE/tillsyn/A 29561-2023.docx", "A 29561-2023")</f>
        <v/>
      </c>
      <c r="Y55">
        <f>HYPERLINK("https://klasma.github.io/Logging_LYCKSELE/tillsynsmail/A 29561-2023.docx", "A 29561-2023")</f>
        <v/>
      </c>
    </row>
    <row r="56" ht="15" customHeight="1">
      <c r="A56" t="inlineStr">
        <is>
          <t>A 44194-2023</t>
        </is>
      </c>
      <c r="B56" s="1" t="n">
        <v>45188</v>
      </c>
      <c r="C56" s="1" t="n">
        <v>45204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12.5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Kolflarnlav</t>
        </is>
      </c>
      <c r="S56">
        <f>HYPERLINK("https://klasma.github.io/Logging_LYCKSELE/artfynd/A 44194-2023.xlsx", "A 44194-2023")</f>
        <v/>
      </c>
      <c r="T56">
        <f>HYPERLINK("https://klasma.github.io/Logging_LYCKSELE/kartor/A 44194-2023.png", "A 44194-2023")</f>
        <v/>
      </c>
      <c r="V56">
        <f>HYPERLINK("https://klasma.github.io/Logging_LYCKSELE/klagomål/A 44194-2023.docx", "A 44194-2023")</f>
        <v/>
      </c>
      <c r="W56">
        <f>HYPERLINK("https://klasma.github.io/Logging_LYCKSELE/klagomålsmail/A 44194-2023.docx", "A 44194-2023")</f>
        <v/>
      </c>
      <c r="X56">
        <f>HYPERLINK("https://klasma.github.io/Logging_LYCKSELE/tillsyn/A 44194-2023.docx", "A 44194-2023")</f>
        <v/>
      </c>
      <c r="Y56">
        <f>HYPERLINK("https://klasma.github.io/Logging_LYCKSELE/tillsynsmail/A 44194-2023.docx", "A 44194-2023")</f>
        <v/>
      </c>
    </row>
    <row r="57" ht="15" customHeight="1">
      <c r="A57" t="inlineStr">
        <is>
          <t>A 36544-2018</t>
        </is>
      </c>
      <c r="B57" s="1" t="n">
        <v>43328</v>
      </c>
      <c r="C57" s="1" t="n">
        <v>45204</v>
      </c>
      <c r="D57" t="inlineStr">
        <is>
          <t>VÄSTERBOTTENS LÄN</t>
        </is>
      </c>
      <c r="E57" t="inlineStr">
        <is>
          <t>LYCKSELE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37706-2018</t>
        </is>
      </c>
      <c r="B58" s="1" t="n">
        <v>43334</v>
      </c>
      <c r="C58" s="1" t="n">
        <v>45204</v>
      </c>
      <c r="D58" t="inlineStr">
        <is>
          <t>VÄSTERBOTTENS LÄN</t>
        </is>
      </c>
      <c r="E58" t="inlineStr">
        <is>
          <t>LYCKSELE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38681-2018</t>
        </is>
      </c>
      <c r="B59" s="1" t="n">
        <v>43335</v>
      </c>
      <c r="C59" s="1" t="n">
        <v>45204</v>
      </c>
      <c r="D59" t="inlineStr">
        <is>
          <t>VÄSTERBOTTENS LÄN</t>
        </is>
      </c>
      <c r="E59" t="inlineStr">
        <is>
          <t>LYCKSELE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38120-2018</t>
        </is>
      </c>
      <c r="B60" s="1" t="n">
        <v>43336</v>
      </c>
      <c r="C60" s="1" t="n">
        <v>45204</v>
      </c>
      <c r="D60" t="inlineStr">
        <is>
          <t>VÄSTERBOTTENS LÄN</t>
        </is>
      </c>
      <c r="E60" t="inlineStr">
        <is>
          <t>LYCKSELE</t>
        </is>
      </c>
      <c r="F60" t="inlineStr">
        <is>
          <t>Holmen skog AB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39514-2018</t>
        </is>
      </c>
      <c r="B61" s="1" t="n">
        <v>43340</v>
      </c>
      <c r="C61" s="1" t="n">
        <v>45204</v>
      </c>
      <c r="D61" t="inlineStr">
        <is>
          <t>VÄSTERBOTTENS LÄN</t>
        </is>
      </c>
      <c r="E61" t="inlineStr">
        <is>
          <t>LYCKSELE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40629-2018</t>
        </is>
      </c>
      <c r="B62" s="1" t="n">
        <v>43343</v>
      </c>
      <c r="C62" s="1" t="n">
        <v>45204</v>
      </c>
      <c r="D62" t="inlineStr">
        <is>
          <t>VÄSTERBOTTENS LÄN</t>
        </is>
      </c>
      <c r="E62" t="inlineStr">
        <is>
          <t>LYCKSELE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42519-2018</t>
        </is>
      </c>
      <c r="B63" s="1" t="n">
        <v>43349</v>
      </c>
      <c r="C63" s="1" t="n">
        <v>45204</v>
      </c>
      <c r="D63" t="inlineStr">
        <is>
          <t>VÄSTERBOTTENS LÄN</t>
        </is>
      </c>
      <c r="E63" t="inlineStr">
        <is>
          <t>LYCKSELE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42366-2018</t>
        </is>
      </c>
      <c r="B64" s="1" t="n">
        <v>43349</v>
      </c>
      <c r="C64" s="1" t="n">
        <v>45204</v>
      </c>
      <c r="D64" t="inlineStr">
        <is>
          <t>VÄSTERBOTTENS LÄN</t>
        </is>
      </c>
      <c r="E64" t="inlineStr">
        <is>
          <t>LYCKSELE</t>
        </is>
      </c>
      <c r="G64" t="n">
        <v>10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43421-2018</t>
        </is>
      </c>
      <c r="B65" s="1" t="n">
        <v>43356</v>
      </c>
      <c r="C65" s="1" t="n">
        <v>45204</v>
      </c>
      <c r="D65" t="inlineStr">
        <is>
          <t>VÄSTERBOTTENS LÄN</t>
        </is>
      </c>
      <c r="E65" t="inlineStr">
        <is>
          <t>LYCKSELE</t>
        </is>
      </c>
      <c r="F65" t="inlineStr">
        <is>
          <t>Holmen skog AB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43397-2018</t>
        </is>
      </c>
      <c r="B66" s="1" t="n">
        <v>43356</v>
      </c>
      <c r="C66" s="1" t="n">
        <v>45204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44351-2018</t>
        </is>
      </c>
      <c r="B67" s="1" t="n">
        <v>43360</v>
      </c>
      <c r="C67" s="1" t="n">
        <v>45204</v>
      </c>
      <c r="D67" t="inlineStr">
        <is>
          <t>VÄSTERBOTTENS LÄN</t>
        </is>
      </c>
      <c r="E67" t="inlineStr">
        <is>
          <t>LYCKSELE</t>
        </is>
      </c>
      <c r="F67" t="inlineStr">
        <is>
          <t>SCA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47104-2018</t>
        </is>
      </c>
      <c r="B68" s="1" t="n">
        <v>43364</v>
      </c>
      <c r="C68" s="1" t="n">
        <v>45204</v>
      </c>
      <c r="D68" t="inlineStr">
        <is>
          <t>VÄSTERBOTTENS LÄN</t>
        </is>
      </c>
      <c r="E68" t="inlineStr">
        <is>
          <t>LYCKSELE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50276-2018</t>
        </is>
      </c>
      <c r="B69" s="1" t="n">
        <v>43378</v>
      </c>
      <c r="C69" s="1" t="n">
        <v>45204</v>
      </c>
      <c r="D69" t="inlineStr">
        <is>
          <t>VÄSTERBOTTENS LÄN</t>
        </is>
      </c>
      <c r="E69" t="inlineStr">
        <is>
          <t>LYCKSELE</t>
        </is>
      </c>
      <c r="F69" t="inlineStr">
        <is>
          <t>Holmen skog AB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52361-2018</t>
        </is>
      </c>
      <c r="B70" s="1" t="n">
        <v>43382</v>
      </c>
      <c r="C70" s="1" t="n">
        <v>45204</v>
      </c>
      <c r="D70" t="inlineStr">
        <is>
          <t>VÄSTERBOTTENS LÄN</t>
        </is>
      </c>
      <c r="E70" t="inlineStr">
        <is>
          <t>LYCKSELE</t>
        </is>
      </c>
      <c r="G70" t="n">
        <v>14.2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55700-2018</t>
        </is>
      </c>
      <c r="B71" s="1" t="n">
        <v>43395</v>
      </c>
      <c r="C71" s="1" t="n">
        <v>45204</v>
      </c>
      <c r="D71" t="inlineStr">
        <is>
          <t>VÄSTERBOTTENS LÄN</t>
        </is>
      </c>
      <c r="E71" t="inlineStr">
        <is>
          <t>LYCKSELE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58386-2018</t>
        </is>
      </c>
      <c r="B72" s="1" t="n">
        <v>43398</v>
      </c>
      <c r="C72" s="1" t="n">
        <v>45204</v>
      </c>
      <c r="D72" t="inlineStr">
        <is>
          <t>VÄSTERBOTTENS LÄN</t>
        </is>
      </c>
      <c r="E72" t="inlineStr">
        <is>
          <t>LYCKSELE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59266-2018</t>
        </is>
      </c>
      <c r="B73" s="1" t="n">
        <v>43402</v>
      </c>
      <c r="C73" s="1" t="n">
        <v>45204</v>
      </c>
      <c r="D73" t="inlineStr">
        <is>
          <t>VÄSTERBOTTENS LÄN</t>
        </is>
      </c>
      <c r="E73" t="inlineStr">
        <is>
          <t>LYCKSELE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59267-2018</t>
        </is>
      </c>
      <c r="B74" s="1" t="n">
        <v>43402</v>
      </c>
      <c r="C74" s="1" t="n">
        <v>45204</v>
      </c>
      <c r="D74" t="inlineStr">
        <is>
          <t>VÄSTERBOTTENS LÄN</t>
        </is>
      </c>
      <c r="E74" t="inlineStr">
        <is>
          <t>LYCKSELE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56731-2018</t>
        </is>
      </c>
      <c r="B75" s="1" t="n">
        <v>43402</v>
      </c>
      <c r="C75" s="1" t="n">
        <v>45204</v>
      </c>
      <c r="D75" t="inlineStr">
        <is>
          <t>VÄSTERBOTTENS LÄN</t>
        </is>
      </c>
      <c r="E75" t="inlineStr">
        <is>
          <t>LYCKSELE</t>
        </is>
      </c>
      <c r="G75" t="n">
        <v>7.1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59193-2018</t>
        </is>
      </c>
      <c r="B76" s="1" t="n">
        <v>43403</v>
      </c>
      <c r="C76" s="1" t="n">
        <v>45204</v>
      </c>
      <c r="D76" t="inlineStr">
        <is>
          <t>VÄSTERBOTTENS LÄN</t>
        </is>
      </c>
      <c r="E76" t="inlineStr">
        <is>
          <t>LYCKSELE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58564-2018</t>
        </is>
      </c>
      <c r="B77" s="1" t="n">
        <v>43409</v>
      </c>
      <c r="C77" s="1" t="n">
        <v>45204</v>
      </c>
      <c r="D77" t="inlineStr">
        <is>
          <t>VÄSTERBOTTENS LÄN</t>
        </is>
      </c>
      <c r="E77" t="inlineStr">
        <is>
          <t>LYCKSELE</t>
        </is>
      </c>
      <c r="F77" t="inlineStr">
        <is>
          <t>SCA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60840-2018</t>
        </is>
      </c>
      <c r="B78" s="1" t="n">
        <v>43410</v>
      </c>
      <c r="C78" s="1" t="n">
        <v>45204</v>
      </c>
      <c r="D78" t="inlineStr">
        <is>
          <t>VÄSTERBOTTENS LÄN</t>
        </is>
      </c>
      <c r="E78" t="inlineStr">
        <is>
          <t>LYCKSELE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61145-2018</t>
        </is>
      </c>
      <c r="B79" s="1" t="n">
        <v>43411</v>
      </c>
      <c r="C79" s="1" t="n">
        <v>45204</v>
      </c>
      <c r="D79" t="inlineStr">
        <is>
          <t>VÄSTERBOTTENS LÄN</t>
        </is>
      </c>
      <c r="E79" t="inlineStr">
        <is>
          <t>LYCKSELE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62711-2018</t>
        </is>
      </c>
      <c r="B80" s="1" t="n">
        <v>43413</v>
      </c>
      <c r="C80" s="1" t="n">
        <v>45204</v>
      </c>
      <c r="D80" t="inlineStr">
        <is>
          <t>VÄSTERBOTTENS LÄN</t>
        </is>
      </c>
      <c r="E80" t="inlineStr">
        <is>
          <t>LYCKSELE</t>
        </is>
      </c>
      <c r="G80" t="n">
        <v>19.3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62993-2018</t>
        </is>
      </c>
      <c r="B81" s="1" t="n">
        <v>43417</v>
      </c>
      <c r="C81" s="1" t="n">
        <v>45204</v>
      </c>
      <c r="D81" t="inlineStr">
        <is>
          <t>VÄSTERBOTTENS LÄN</t>
        </is>
      </c>
      <c r="E81" t="inlineStr">
        <is>
          <t>LYCKSELE</t>
        </is>
      </c>
      <c r="F81" t="inlineStr">
        <is>
          <t>SCA</t>
        </is>
      </c>
      <c r="G81" t="n">
        <v>10.7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65651-2018</t>
        </is>
      </c>
      <c r="B82" s="1" t="n">
        <v>43425</v>
      </c>
      <c r="C82" s="1" t="n">
        <v>45204</v>
      </c>
      <c r="D82" t="inlineStr">
        <is>
          <t>VÄSTERBOTTENS LÄN</t>
        </is>
      </c>
      <c r="E82" t="inlineStr">
        <is>
          <t>LYCKSELE</t>
        </is>
      </c>
      <c r="G82" t="n">
        <v>11.9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66322-2018</t>
        </is>
      </c>
      <c r="B83" s="1" t="n">
        <v>43427</v>
      </c>
      <c r="C83" s="1" t="n">
        <v>45204</v>
      </c>
      <c r="D83" t="inlineStr">
        <is>
          <t>VÄSTERBOTTENS LÄN</t>
        </is>
      </c>
      <c r="E83" t="inlineStr">
        <is>
          <t>LYCKSELE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66958-2018</t>
        </is>
      </c>
      <c r="B84" s="1" t="n">
        <v>43430</v>
      </c>
      <c r="C84" s="1" t="n">
        <v>45204</v>
      </c>
      <c r="D84" t="inlineStr">
        <is>
          <t>VÄSTERBOTTENS LÄN</t>
        </is>
      </c>
      <c r="E84" t="inlineStr">
        <is>
          <t>LYCKSELE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66417-2018</t>
        </is>
      </c>
      <c r="B85" s="1" t="n">
        <v>43430</v>
      </c>
      <c r="C85" s="1" t="n">
        <v>45204</v>
      </c>
      <c r="D85" t="inlineStr">
        <is>
          <t>VÄSTERBOTTENS LÄN</t>
        </is>
      </c>
      <c r="E85" t="inlineStr">
        <is>
          <t>LYCKSELE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66452-2018</t>
        </is>
      </c>
      <c r="B86" s="1" t="n">
        <v>43430</v>
      </c>
      <c r="C86" s="1" t="n">
        <v>45204</v>
      </c>
      <c r="D86" t="inlineStr">
        <is>
          <t>VÄSTERBOTTENS LÄN</t>
        </is>
      </c>
      <c r="E86" t="inlineStr">
        <is>
          <t>LYCKSELE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64759-2018</t>
        </is>
      </c>
      <c r="B87" s="1" t="n">
        <v>43431</v>
      </c>
      <c r="C87" s="1" t="n">
        <v>45204</v>
      </c>
      <c r="D87" t="inlineStr">
        <is>
          <t>VÄSTERBOTTENS LÄN</t>
        </is>
      </c>
      <c r="E87" t="inlineStr">
        <is>
          <t>LYCKSELE</t>
        </is>
      </c>
      <c r="F87" t="inlineStr">
        <is>
          <t>Holmen skog AB</t>
        </is>
      </c>
      <c r="G87" t="n">
        <v>12.2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65069-2018</t>
        </is>
      </c>
      <c r="B88" s="1" t="n">
        <v>43432</v>
      </c>
      <c r="C88" s="1" t="n">
        <v>45204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65359-2018</t>
        </is>
      </c>
      <c r="B89" s="1" t="n">
        <v>43433</v>
      </c>
      <c r="C89" s="1" t="n">
        <v>45204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66447-2018</t>
        </is>
      </c>
      <c r="B90" s="1" t="n">
        <v>43437</v>
      </c>
      <c r="C90" s="1" t="n">
        <v>45204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68036-2018</t>
        </is>
      </c>
      <c r="B91" s="1" t="n">
        <v>43437</v>
      </c>
      <c r="C91" s="1" t="n">
        <v>45204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66610-2018</t>
        </is>
      </c>
      <c r="B92" s="1" t="n">
        <v>43437</v>
      </c>
      <c r="C92" s="1" t="n">
        <v>45204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15.6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66905-2018</t>
        </is>
      </c>
      <c r="B93" s="1" t="n">
        <v>43438</v>
      </c>
      <c r="C93" s="1" t="n">
        <v>45204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66843-2018</t>
        </is>
      </c>
      <c r="B94" s="1" t="n">
        <v>43438</v>
      </c>
      <c r="C94" s="1" t="n">
        <v>45204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66746-2018</t>
        </is>
      </c>
      <c r="B95" s="1" t="n">
        <v>43438</v>
      </c>
      <c r="C95" s="1" t="n">
        <v>45204</v>
      </c>
      <c r="D95" t="inlineStr">
        <is>
          <t>VÄSTERBOTTENS LÄN</t>
        </is>
      </c>
      <c r="E95" t="inlineStr">
        <is>
          <t>LYCKSELE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68692-2018</t>
        </is>
      </c>
      <c r="B96" s="1" t="n">
        <v>43439</v>
      </c>
      <c r="C96" s="1" t="n">
        <v>45204</v>
      </c>
      <c r="D96" t="inlineStr">
        <is>
          <t>VÄSTERBOTTENS LÄN</t>
        </is>
      </c>
      <c r="E96" t="inlineStr">
        <is>
          <t>LYCKSELE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68702-2018</t>
        </is>
      </c>
      <c r="B97" s="1" t="n">
        <v>43439</v>
      </c>
      <c r="C97" s="1" t="n">
        <v>45204</v>
      </c>
      <c r="D97" t="inlineStr">
        <is>
          <t>VÄSTERBOTTENS LÄN</t>
        </is>
      </c>
      <c r="E97" t="inlineStr">
        <is>
          <t>LYCKSELE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68085-2018</t>
        </is>
      </c>
      <c r="B98" s="1" t="n">
        <v>43441</v>
      </c>
      <c r="C98" s="1" t="n">
        <v>45204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68965-2018</t>
        </is>
      </c>
      <c r="B99" s="1" t="n">
        <v>43441</v>
      </c>
      <c r="C99" s="1" t="n">
        <v>45204</v>
      </c>
      <c r="D99" t="inlineStr">
        <is>
          <t>VÄSTERBOTTENS LÄN</t>
        </is>
      </c>
      <c r="E99" t="inlineStr">
        <is>
          <t>LYCKSELE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69902-2018</t>
        </is>
      </c>
      <c r="B100" s="1" t="n">
        <v>43444</v>
      </c>
      <c r="C100" s="1" t="n">
        <v>45204</v>
      </c>
      <c r="D100" t="inlineStr">
        <is>
          <t>VÄSTERBOTTENS LÄN</t>
        </is>
      </c>
      <c r="E100" t="inlineStr">
        <is>
          <t>LYCKSELE</t>
        </is>
      </c>
      <c r="G100" t="n">
        <v>21.1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69848-2018</t>
        </is>
      </c>
      <c r="B101" s="1" t="n">
        <v>43444</v>
      </c>
      <c r="C101" s="1" t="n">
        <v>45204</v>
      </c>
      <c r="D101" t="inlineStr">
        <is>
          <t>VÄSTERBOTTENS LÄN</t>
        </is>
      </c>
      <c r="E101" t="inlineStr">
        <is>
          <t>LYCKSELE</t>
        </is>
      </c>
      <c r="G101" t="n">
        <v>11.2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70484-2018</t>
        </is>
      </c>
      <c r="B102" s="1" t="n">
        <v>43447</v>
      </c>
      <c r="C102" s="1" t="n">
        <v>45204</v>
      </c>
      <c r="D102" t="inlineStr">
        <is>
          <t>VÄSTERBOTTENS LÄN</t>
        </is>
      </c>
      <c r="E102" t="inlineStr">
        <is>
          <t>LYCKSELE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70695-2018</t>
        </is>
      </c>
      <c r="B103" s="1" t="n">
        <v>43447</v>
      </c>
      <c r="C103" s="1" t="n">
        <v>45204</v>
      </c>
      <c r="D103" t="inlineStr">
        <is>
          <t>VÄSTERBOTTENS LÄN</t>
        </is>
      </c>
      <c r="E103" t="inlineStr">
        <is>
          <t>LYCKSELE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70491-2018</t>
        </is>
      </c>
      <c r="B104" s="1" t="n">
        <v>43447</v>
      </c>
      <c r="C104" s="1" t="n">
        <v>45204</v>
      </c>
      <c r="D104" t="inlineStr">
        <is>
          <t>VÄSTERBOTTENS LÄN</t>
        </is>
      </c>
      <c r="E104" t="inlineStr">
        <is>
          <t>LYCKSELE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70565-2018</t>
        </is>
      </c>
      <c r="B105" s="1" t="n">
        <v>43447</v>
      </c>
      <c r="C105" s="1" t="n">
        <v>45204</v>
      </c>
      <c r="D105" t="inlineStr">
        <is>
          <t>VÄSTERBOTTENS LÄN</t>
        </is>
      </c>
      <c r="E105" t="inlineStr">
        <is>
          <t>LYCKSELE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360-2019</t>
        </is>
      </c>
      <c r="B106" s="1" t="n">
        <v>43454</v>
      </c>
      <c r="C106" s="1" t="n">
        <v>45204</v>
      </c>
      <c r="D106" t="inlineStr">
        <is>
          <t>VÄSTERBOTTENS LÄN</t>
        </is>
      </c>
      <c r="E106" t="inlineStr">
        <is>
          <t>LYCKSELE</t>
        </is>
      </c>
      <c r="G106" t="n">
        <v>10.9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361-2019</t>
        </is>
      </c>
      <c r="B107" s="1" t="n">
        <v>43454</v>
      </c>
      <c r="C107" s="1" t="n">
        <v>45204</v>
      </c>
      <c r="D107" t="inlineStr">
        <is>
          <t>VÄSTERBOTTENS LÄN</t>
        </is>
      </c>
      <c r="E107" t="inlineStr">
        <is>
          <t>LYCKSELE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924-2019</t>
        </is>
      </c>
      <c r="B108" s="1" t="n">
        <v>43461</v>
      </c>
      <c r="C108" s="1" t="n">
        <v>45204</v>
      </c>
      <c r="D108" t="inlineStr">
        <is>
          <t>VÄSTERBOTTENS LÄN</t>
        </is>
      </c>
      <c r="E108" t="inlineStr">
        <is>
          <t>LYCKSELE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379-2019</t>
        </is>
      </c>
      <c r="B109" s="1" t="n">
        <v>43468</v>
      </c>
      <c r="C109" s="1" t="n">
        <v>45204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Sveaskog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696-2019</t>
        </is>
      </c>
      <c r="B110" s="1" t="n">
        <v>43469</v>
      </c>
      <c r="C110" s="1" t="n">
        <v>45204</v>
      </c>
      <c r="D110" t="inlineStr">
        <is>
          <t>VÄSTERBOTTENS LÄN</t>
        </is>
      </c>
      <c r="E110" t="inlineStr">
        <is>
          <t>LYCKSELE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900-2019</t>
        </is>
      </c>
      <c r="B111" s="1" t="n">
        <v>43472</v>
      </c>
      <c r="C111" s="1" t="n">
        <v>45204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Holmen skog AB</t>
        </is>
      </c>
      <c r="G111" t="n">
        <v>35.4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1271-2019</t>
        </is>
      </c>
      <c r="B112" s="1" t="n">
        <v>43473</v>
      </c>
      <c r="C112" s="1" t="n">
        <v>45204</v>
      </c>
      <c r="D112" t="inlineStr">
        <is>
          <t>VÄSTERBOTTENS LÄN</t>
        </is>
      </c>
      <c r="E112" t="inlineStr">
        <is>
          <t>LYCKSELE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2009-2019</t>
        </is>
      </c>
      <c r="B113" s="1" t="n">
        <v>43475</v>
      </c>
      <c r="C113" s="1" t="n">
        <v>45204</v>
      </c>
      <c r="D113" t="inlineStr">
        <is>
          <t>VÄSTERBOTTENS LÄN</t>
        </is>
      </c>
      <c r="E113" t="inlineStr">
        <is>
          <t>LYCKSELE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3104-2019</t>
        </is>
      </c>
      <c r="B114" s="1" t="n">
        <v>43479</v>
      </c>
      <c r="C114" s="1" t="n">
        <v>45204</v>
      </c>
      <c r="D114" t="inlineStr">
        <is>
          <t>VÄSTERBOTTENS LÄN</t>
        </is>
      </c>
      <c r="E114" t="inlineStr">
        <is>
          <t>LYCKSELE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5226-2019</t>
        </is>
      </c>
      <c r="B115" s="1" t="n">
        <v>43480</v>
      </c>
      <c r="C115" s="1" t="n">
        <v>45204</v>
      </c>
      <c r="D115" t="inlineStr">
        <is>
          <t>VÄSTERBOTTENS LÄN</t>
        </is>
      </c>
      <c r="E115" t="inlineStr">
        <is>
          <t>LYCKSELE</t>
        </is>
      </c>
      <c r="G115" t="n">
        <v>11.9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5220-2019</t>
        </is>
      </c>
      <c r="B116" s="1" t="n">
        <v>43480</v>
      </c>
      <c r="C116" s="1" t="n">
        <v>45204</v>
      </c>
      <c r="D116" t="inlineStr">
        <is>
          <t>VÄSTERBOTTENS LÄN</t>
        </is>
      </c>
      <c r="E116" t="inlineStr">
        <is>
          <t>LYCKSELE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5323-2019</t>
        </is>
      </c>
      <c r="B117" s="1" t="n">
        <v>43481</v>
      </c>
      <c r="C117" s="1" t="n">
        <v>45204</v>
      </c>
      <c r="D117" t="inlineStr">
        <is>
          <t>VÄSTERBOTTENS LÄN</t>
        </is>
      </c>
      <c r="E117" t="inlineStr">
        <is>
          <t>LYCKSELE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5981-2019</t>
        </is>
      </c>
      <c r="B118" s="1" t="n">
        <v>43483</v>
      </c>
      <c r="C118" s="1" t="n">
        <v>45204</v>
      </c>
      <c r="D118" t="inlineStr">
        <is>
          <t>VÄSTERBOTTENS LÄN</t>
        </is>
      </c>
      <c r="E118" t="inlineStr">
        <is>
          <t>LYCKSELE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5980-2019</t>
        </is>
      </c>
      <c r="B119" s="1" t="n">
        <v>43483</v>
      </c>
      <c r="C119" s="1" t="n">
        <v>45204</v>
      </c>
      <c r="D119" t="inlineStr">
        <is>
          <t>VÄSTERBOTTENS LÄN</t>
        </is>
      </c>
      <c r="E119" t="inlineStr">
        <is>
          <t>LYCKSELE</t>
        </is>
      </c>
      <c r="G119" t="n">
        <v>9.300000000000001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4815-2019</t>
        </is>
      </c>
      <c r="B120" s="1" t="n">
        <v>43486</v>
      </c>
      <c r="C120" s="1" t="n">
        <v>45204</v>
      </c>
      <c r="D120" t="inlineStr">
        <is>
          <t>VÄSTERBOTTENS LÄN</t>
        </is>
      </c>
      <c r="E120" t="inlineStr">
        <is>
          <t>LYCKSELE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5324-2019</t>
        </is>
      </c>
      <c r="B121" s="1" t="n">
        <v>43488</v>
      </c>
      <c r="C121" s="1" t="n">
        <v>45204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5542-2019</t>
        </is>
      </c>
      <c r="B122" s="1" t="n">
        <v>43489</v>
      </c>
      <c r="C122" s="1" t="n">
        <v>45204</v>
      </c>
      <c r="D122" t="inlineStr">
        <is>
          <t>VÄSTERBOTTENS LÄN</t>
        </is>
      </c>
      <c r="E122" t="inlineStr">
        <is>
          <t>LYCKSELE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8152-2019</t>
        </is>
      </c>
      <c r="B123" s="1" t="n">
        <v>43495</v>
      </c>
      <c r="C123" s="1" t="n">
        <v>45204</v>
      </c>
      <c r="D123" t="inlineStr">
        <is>
          <t>VÄSTERBOTTENS LÄN</t>
        </is>
      </c>
      <c r="E123" t="inlineStr">
        <is>
          <t>LYCKSELE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8163-2019</t>
        </is>
      </c>
      <c r="B124" s="1" t="n">
        <v>43495</v>
      </c>
      <c r="C124" s="1" t="n">
        <v>45204</v>
      </c>
      <c r="D124" t="inlineStr">
        <is>
          <t>VÄSTERBOTTENS LÄN</t>
        </is>
      </c>
      <c r="E124" t="inlineStr">
        <is>
          <t>LYCKSELE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8157-2019</t>
        </is>
      </c>
      <c r="B125" s="1" t="n">
        <v>43495</v>
      </c>
      <c r="C125" s="1" t="n">
        <v>45204</v>
      </c>
      <c r="D125" t="inlineStr">
        <is>
          <t>VÄSTERBOTTENS LÄN</t>
        </is>
      </c>
      <c r="E125" t="inlineStr">
        <is>
          <t>LYCKSELE</t>
        </is>
      </c>
      <c r="G125" t="n">
        <v>15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8159-2019</t>
        </is>
      </c>
      <c r="B126" s="1" t="n">
        <v>43495</v>
      </c>
      <c r="C126" s="1" t="n">
        <v>45204</v>
      </c>
      <c r="D126" t="inlineStr">
        <is>
          <t>VÄSTERBOTTENS LÄN</t>
        </is>
      </c>
      <c r="E126" t="inlineStr">
        <is>
          <t>LYCKSELE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7572-2019</t>
        </is>
      </c>
      <c r="B127" s="1" t="n">
        <v>43497</v>
      </c>
      <c r="C127" s="1" t="n">
        <v>45204</v>
      </c>
      <c r="D127" t="inlineStr">
        <is>
          <t>VÄSTERBOTTENS LÄN</t>
        </is>
      </c>
      <c r="E127" t="inlineStr">
        <is>
          <t>LYCKSELE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7573-2019</t>
        </is>
      </c>
      <c r="B128" s="1" t="n">
        <v>43497</v>
      </c>
      <c r="C128" s="1" t="n">
        <v>45204</v>
      </c>
      <c r="D128" t="inlineStr">
        <is>
          <t>VÄSTERBOTTENS LÄN</t>
        </is>
      </c>
      <c r="E128" t="inlineStr">
        <is>
          <t>LYCKSELE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9191-2019</t>
        </is>
      </c>
      <c r="B129" s="1" t="n">
        <v>43505</v>
      </c>
      <c r="C129" s="1" t="n">
        <v>45204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9250-2019</t>
        </is>
      </c>
      <c r="B130" s="1" t="n">
        <v>43507</v>
      </c>
      <c r="C130" s="1" t="n">
        <v>45204</v>
      </c>
      <c r="D130" t="inlineStr">
        <is>
          <t>VÄSTERBOTTENS LÄN</t>
        </is>
      </c>
      <c r="E130" t="inlineStr">
        <is>
          <t>LYCKSELE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10612-2019</t>
        </is>
      </c>
      <c r="B131" s="1" t="n">
        <v>43511</v>
      </c>
      <c r="C131" s="1" t="n">
        <v>45204</v>
      </c>
      <c r="D131" t="inlineStr">
        <is>
          <t>VÄSTERBOTTENS LÄN</t>
        </is>
      </c>
      <c r="E131" t="inlineStr">
        <is>
          <t>LYCKSELE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10385-2019</t>
        </is>
      </c>
      <c r="B132" s="1" t="n">
        <v>43511</v>
      </c>
      <c r="C132" s="1" t="n">
        <v>45204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10983-2019</t>
        </is>
      </c>
      <c r="B133" s="1" t="n">
        <v>43515</v>
      </c>
      <c r="C133" s="1" t="n">
        <v>45204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Holmen skog AB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11781-2019</t>
        </is>
      </c>
      <c r="B134" s="1" t="n">
        <v>43518</v>
      </c>
      <c r="C134" s="1" t="n">
        <v>45204</v>
      </c>
      <c r="D134" t="inlineStr">
        <is>
          <t>VÄSTERBOTTENS LÄN</t>
        </is>
      </c>
      <c r="E134" t="inlineStr">
        <is>
          <t>LYCKSELE</t>
        </is>
      </c>
      <c r="G134" t="n">
        <v>16.4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11803-2019</t>
        </is>
      </c>
      <c r="B135" s="1" t="n">
        <v>43518</v>
      </c>
      <c r="C135" s="1" t="n">
        <v>45204</v>
      </c>
      <c r="D135" t="inlineStr">
        <is>
          <t>VÄSTERBOTTENS LÄN</t>
        </is>
      </c>
      <c r="E135" t="inlineStr">
        <is>
          <t>LYCKSELE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12043-2019</t>
        </is>
      </c>
      <c r="B136" s="1" t="n">
        <v>43518</v>
      </c>
      <c r="C136" s="1" t="n">
        <v>45204</v>
      </c>
      <c r="D136" t="inlineStr">
        <is>
          <t>VÄSTERBOTTENS LÄN</t>
        </is>
      </c>
      <c r="E136" t="inlineStr">
        <is>
          <t>LYCKSELE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11810-2019</t>
        </is>
      </c>
      <c r="B137" s="1" t="n">
        <v>43518</v>
      </c>
      <c r="C137" s="1" t="n">
        <v>45204</v>
      </c>
      <c r="D137" t="inlineStr">
        <is>
          <t>VÄSTERBOTTENS LÄN</t>
        </is>
      </c>
      <c r="E137" t="inlineStr">
        <is>
          <t>LYCKSELE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11809-2019</t>
        </is>
      </c>
      <c r="B138" s="1" t="n">
        <v>43518</v>
      </c>
      <c r="C138" s="1" t="n">
        <v>45204</v>
      </c>
      <c r="D138" t="inlineStr">
        <is>
          <t>VÄSTERBOTTENS LÄN</t>
        </is>
      </c>
      <c r="E138" t="inlineStr">
        <is>
          <t>LYCKSELE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12516-2019</t>
        </is>
      </c>
      <c r="B139" s="1" t="n">
        <v>43523</v>
      </c>
      <c r="C139" s="1" t="n">
        <v>45204</v>
      </c>
      <c r="D139" t="inlineStr">
        <is>
          <t>VÄSTERBOTTENS LÄN</t>
        </is>
      </c>
      <c r="E139" t="inlineStr">
        <is>
          <t>LYCKSELE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12627-2019</t>
        </is>
      </c>
      <c r="B140" s="1" t="n">
        <v>43524</v>
      </c>
      <c r="C140" s="1" t="n">
        <v>45204</v>
      </c>
      <c r="D140" t="inlineStr">
        <is>
          <t>VÄSTERBOTTENS LÄN</t>
        </is>
      </c>
      <c r="E140" t="inlineStr">
        <is>
          <t>LYCKSELE</t>
        </is>
      </c>
      <c r="G140" t="n">
        <v>10.8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14701-2019</t>
        </is>
      </c>
      <c r="B141" s="1" t="n">
        <v>43535</v>
      </c>
      <c r="C141" s="1" t="n">
        <v>45204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14939-2019</t>
        </is>
      </c>
      <c r="B142" s="1" t="n">
        <v>43538</v>
      </c>
      <c r="C142" s="1" t="n">
        <v>45204</v>
      </c>
      <c r="D142" t="inlineStr">
        <is>
          <t>VÄSTERBOTTENS LÄN</t>
        </is>
      </c>
      <c r="E142" t="inlineStr">
        <is>
          <t>LYCKSELE</t>
        </is>
      </c>
      <c r="G142" t="n">
        <v>12.2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15813-2019</t>
        </is>
      </c>
      <c r="B143" s="1" t="n">
        <v>43542</v>
      </c>
      <c r="C143" s="1" t="n">
        <v>45204</v>
      </c>
      <c r="D143" t="inlineStr">
        <is>
          <t>VÄSTERBOTTENS LÄN</t>
        </is>
      </c>
      <c r="E143" t="inlineStr">
        <is>
          <t>LYCKSELE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17266-2019</t>
        </is>
      </c>
      <c r="B144" s="1" t="n">
        <v>43551</v>
      </c>
      <c r="C144" s="1" t="n">
        <v>45204</v>
      </c>
      <c r="D144" t="inlineStr">
        <is>
          <t>VÄSTERBOTTENS LÄN</t>
        </is>
      </c>
      <c r="E144" t="inlineStr">
        <is>
          <t>LYCKSELE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17594-2019</t>
        </is>
      </c>
      <c r="B145" s="1" t="n">
        <v>43553</v>
      </c>
      <c r="C145" s="1" t="n">
        <v>45204</v>
      </c>
      <c r="D145" t="inlineStr">
        <is>
          <t>VÄSTERBOTTENS LÄN</t>
        </is>
      </c>
      <c r="E145" t="inlineStr">
        <is>
          <t>LYCKSELE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18771-2019</t>
        </is>
      </c>
      <c r="B146" s="1" t="n">
        <v>43560</v>
      </c>
      <c r="C146" s="1" t="n">
        <v>45204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SCA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18986-2019</t>
        </is>
      </c>
      <c r="B147" s="1" t="n">
        <v>43563</v>
      </c>
      <c r="C147" s="1" t="n">
        <v>45204</v>
      </c>
      <c r="D147" t="inlineStr">
        <is>
          <t>VÄSTERBOTTENS LÄN</t>
        </is>
      </c>
      <c r="E147" t="inlineStr">
        <is>
          <t>LYCKSELE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19604-2019</t>
        </is>
      </c>
      <c r="B148" s="1" t="n">
        <v>43566</v>
      </c>
      <c r="C148" s="1" t="n">
        <v>45204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Holmen skog AB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20928-2019</t>
        </is>
      </c>
      <c r="B149" s="1" t="n">
        <v>43572</v>
      </c>
      <c r="C149" s="1" t="n">
        <v>45204</v>
      </c>
      <c r="D149" t="inlineStr">
        <is>
          <t>VÄSTERBOTTENS LÄN</t>
        </is>
      </c>
      <c r="E149" t="inlineStr">
        <is>
          <t>LYCKSELE</t>
        </is>
      </c>
      <c r="G149" t="n">
        <v>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21331-2019</t>
        </is>
      </c>
      <c r="B150" s="1" t="n">
        <v>43579</v>
      </c>
      <c r="C150" s="1" t="n">
        <v>45204</v>
      </c>
      <c r="D150" t="inlineStr">
        <is>
          <t>VÄSTERBOTTENS LÄN</t>
        </is>
      </c>
      <c r="E150" t="inlineStr">
        <is>
          <t>LYCKSELE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21775-2019</t>
        </is>
      </c>
      <c r="B151" s="1" t="n">
        <v>43581</v>
      </c>
      <c r="C151" s="1" t="n">
        <v>45204</v>
      </c>
      <c r="D151" t="inlineStr">
        <is>
          <t>VÄSTERBOTTENS LÄN</t>
        </is>
      </c>
      <c r="E151" t="inlineStr">
        <is>
          <t>LYCKSELE</t>
        </is>
      </c>
      <c r="G151" t="n">
        <v>12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21756-2019</t>
        </is>
      </c>
      <c r="B152" s="1" t="n">
        <v>43581</v>
      </c>
      <c r="C152" s="1" t="n">
        <v>45204</v>
      </c>
      <c r="D152" t="inlineStr">
        <is>
          <t>VÄSTERBOTTENS LÄN</t>
        </is>
      </c>
      <c r="E152" t="inlineStr">
        <is>
          <t>LYCKSELE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21766-2019</t>
        </is>
      </c>
      <c r="B153" s="1" t="n">
        <v>43581</v>
      </c>
      <c r="C153" s="1" t="n">
        <v>45204</v>
      </c>
      <c r="D153" t="inlineStr">
        <is>
          <t>VÄSTERBOTTENS LÄN</t>
        </is>
      </c>
      <c r="E153" t="inlineStr">
        <is>
          <t>LYCKSELE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21754-2019</t>
        </is>
      </c>
      <c r="B154" s="1" t="n">
        <v>43581</v>
      </c>
      <c r="C154" s="1" t="n">
        <v>45204</v>
      </c>
      <c r="D154" t="inlineStr">
        <is>
          <t>VÄSTERBOTTENS LÄN</t>
        </is>
      </c>
      <c r="E154" t="inlineStr">
        <is>
          <t>LYCKSELE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22318-2019</t>
        </is>
      </c>
      <c r="B155" s="1" t="n">
        <v>43586</v>
      </c>
      <c r="C155" s="1" t="n">
        <v>45204</v>
      </c>
      <c r="D155" t="inlineStr">
        <is>
          <t>VÄSTERBOTTENS LÄN</t>
        </is>
      </c>
      <c r="E155" t="inlineStr">
        <is>
          <t>LYCKSELE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22320-2019</t>
        </is>
      </c>
      <c r="B156" s="1" t="n">
        <v>43586</v>
      </c>
      <c r="C156" s="1" t="n">
        <v>45204</v>
      </c>
      <c r="D156" t="inlineStr">
        <is>
          <t>VÄSTERBOTTENS LÄN</t>
        </is>
      </c>
      <c r="E156" t="inlineStr">
        <is>
          <t>LYCKSELE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23106-2019</t>
        </is>
      </c>
      <c r="B157" s="1" t="n">
        <v>43592</v>
      </c>
      <c r="C157" s="1" t="n">
        <v>45204</v>
      </c>
      <c r="D157" t="inlineStr">
        <is>
          <t>VÄSTERBOTTENS LÄN</t>
        </is>
      </c>
      <c r="E157" t="inlineStr">
        <is>
          <t>LYCKSELE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23158-2019</t>
        </is>
      </c>
      <c r="B158" s="1" t="n">
        <v>43592</v>
      </c>
      <c r="C158" s="1" t="n">
        <v>45204</v>
      </c>
      <c r="D158" t="inlineStr">
        <is>
          <t>VÄSTERBOTTENS LÄN</t>
        </is>
      </c>
      <c r="E158" t="inlineStr">
        <is>
          <t>LYCKSELE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23103-2019</t>
        </is>
      </c>
      <c r="B159" s="1" t="n">
        <v>43592</v>
      </c>
      <c r="C159" s="1" t="n">
        <v>45204</v>
      </c>
      <c r="D159" t="inlineStr">
        <is>
          <t>VÄSTERBOTTENS LÄN</t>
        </is>
      </c>
      <c r="E159" t="inlineStr">
        <is>
          <t>LYCKSELE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23282-2019</t>
        </is>
      </c>
      <c r="B160" s="1" t="n">
        <v>43593</v>
      </c>
      <c r="C160" s="1" t="n">
        <v>45204</v>
      </c>
      <c r="D160" t="inlineStr">
        <is>
          <t>VÄSTERBOTTENS LÄN</t>
        </is>
      </c>
      <c r="E160" t="inlineStr">
        <is>
          <t>LYCKSELE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23520-2019</t>
        </is>
      </c>
      <c r="B161" s="1" t="n">
        <v>43593</v>
      </c>
      <c r="C161" s="1" t="n">
        <v>45204</v>
      </c>
      <c r="D161" t="inlineStr">
        <is>
          <t>VÄSTERBOTTENS LÄN</t>
        </is>
      </c>
      <c r="E161" t="inlineStr">
        <is>
          <t>LYCKSELE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23536-2019</t>
        </is>
      </c>
      <c r="B162" s="1" t="n">
        <v>43594</v>
      </c>
      <c r="C162" s="1" t="n">
        <v>45204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23938-2019</t>
        </is>
      </c>
      <c r="B163" s="1" t="n">
        <v>43595</v>
      </c>
      <c r="C163" s="1" t="n">
        <v>45204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SCA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24335-2019</t>
        </is>
      </c>
      <c r="B164" s="1" t="n">
        <v>43598</v>
      </c>
      <c r="C164" s="1" t="n">
        <v>45204</v>
      </c>
      <c r="D164" t="inlineStr">
        <is>
          <t>VÄSTERBOTTENS LÄN</t>
        </is>
      </c>
      <c r="E164" t="inlineStr">
        <is>
          <t>LYCKSELE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24332-2019</t>
        </is>
      </c>
      <c r="B165" s="1" t="n">
        <v>43598</v>
      </c>
      <c r="C165" s="1" t="n">
        <v>45204</v>
      </c>
      <c r="D165" t="inlineStr">
        <is>
          <t>VÄSTERBOTTENS LÄN</t>
        </is>
      </c>
      <c r="E165" t="inlineStr">
        <is>
          <t>LYCKSELE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24581-2019</t>
        </is>
      </c>
      <c r="B166" s="1" t="n">
        <v>43600</v>
      </c>
      <c r="C166" s="1" t="n">
        <v>45204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SCA</t>
        </is>
      </c>
      <c r="G166" t="n">
        <v>11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29088-2019</t>
        </is>
      </c>
      <c r="B167" s="1" t="n">
        <v>43621</v>
      </c>
      <c r="C167" s="1" t="n">
        <v>45204</v>
      </c>
      <c r="D167" t="inlineStr">
        <is>
          <t>VÄSTERBOTTENS LÄN</t>
        </is>
      </c>
      <c r="E167" t="inlineStr">
        <is>
          <t>LYCKSELE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28569-2019</t>
        </is>
      </c>
      <c r="B168" s="1" t="n">
        <v>43626</v>
      </c>
      <c r="C168" s="1" t="n">
        <v>45204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Holmen skog AB</t>
        </is>
      </c>
      <c r="G168" t="n">
        <v>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29397-2019</t>
        </is>
      </c>
      <c r="B169" s="1" t="n">
        <v>43627</v>
      </c>
      <c r="C169" s="1" t="n">
        <v>45204</v>
      </c>
      <c r="D169" t="inlineStr">
        <is>
          <t>VÄSTERBOTTENS LÄN</t>
        </is>
      </c>
      <c r="E169" t="inlineStr">
        <is>
          <t>LYCKSELE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29394-2019</t>
        </is>
      </c>
      <c r="B170" s="1" t="n">
        <v>43627</v>
      </c>
      <c r="C170" s="1" t="n">
        <v>45204</v>
      </c>
      <c r="D170" t="inlineStr">
        <is>
          <t>VÄSTERBOTTENS LÄN</t>
        </is>
      </c>
      <c r="E170" t="inlineStr">
        <is>
          <t>LYCKSELE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30082-2019</t>
        </is>
      </c>
      <c r="B171" s="1" t="n">
        <v>43633</v>
      </c>
      <c r="C171" s="1" t="n">
        <v>45204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SCA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30420-2019</t>
        </is>
      </c>
      <c r="B172" s="1" t="n">
        <v>43633</v>
      </c>
      <c r="C172" s="1" t="n">
        <v>45204</v>
      </c>
      <c r="D172" t="inlineStr">
        <is>
          <t>VÄSTERBOTTENS LÄN</t>
        </is>
      </c>
      <c r="E172" t="inlineStr">
        <is>
          <t>LYCKSELE</t>
        </is>
      </c>
      <c r="G172" t="n">
        <v>21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30335-2019</t>
        </is>
      </c>
      <c r="B173" s="1" t="n">
        <v>43634</v>
      </c>
      <c r="C173" s="1" t="n">
        <v>45204</v>
      </c>
      <c r="D173" t="inlineStr">
        <is>
          <t>VÄSTERBOTTENS LÄN</t>
        </is>
      </c>
      <c r="E173" t="inlineStr">
        <is>
          <t>LYCKSELE</t>
        </is>
      </c>
      <c r="F173" t="inlineStr">
        <is>
          <t>Sveaskog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30333-2019</t>
        </is>
      </c>
      <c r="B174" s="1" t="n">
        <v>43634</v>
      </c>
      <c r="C174" s="1" t="n">
        <v>45204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8.4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31917-2019</t>
        </is>
      </c>
      <c r="B175" s="1" t="n">
        <v>43641</v>
      </c>
      <c r="C175" s="1" t="n">
        <v>45204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32074-2019</t>
        </is>
      </c>
      <c r="B176" s="1" t="n">
        <v>43642</v>
      </c>
      <c r="C176" s="1" t="n">
        <v>45204</v>
      </c>
      <c r="D176" t="inlineStr">
        <is>
          <t>VÄSTERBOTTENS LÄN</t>
        </is>
      </c>
      <c r="E176" t="inlineStr">
        <is>
          <t>LYCKSELE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31876-2019</t>
        </is>
      </c>
      <c r="B177" s="1" t="n">
        <v>43642</v>
      </c>
      <c r="C177" s="1" t="n">
        <v>45204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31886-2019</t>
        </is>
      </c>
      <c r="B178" s="1" t="n">
        <v>43642</v>
      </c>
      <c r="C178" s="1" t="n">
        <v>45204</v>
      </c>
      <c r="D178" t="inlineStr">
        <is>
          <t>VÄSTERBOTTENS LÄN</t>
        </is>
      </c>
      <c r="E178" t="inlineStr">
        <is>
          <t>LYCKSELE</t>
        </is>
      </c>
      <c r="F178" t="inlineStr">
        <is>
          <t>Holmen skog AB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31883-2019</t>
        </is>
      </c>
      <c r="B179" s="1" t="n">
        <v>43642</v>
      </c>
      <c r="C179" s="1" t="n">
        <v>45204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32083-2019</t>
        </is>
      </c>
      <c r="B180" s="1" t="n">
        <v>43642</v>
      </c>
      <c r="C180" s="1" t="n">
        <v>45204</v>
      </c>
      <c r="D180" t="inlineStr">
        <is>
          <t>VÄSTERBOTTENS LÄN</t>
        </is>
      </c>
      <c r="E180" t="inlineStr">
        <is>
          <t>LYCKSELE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33203-2019</t>
        </is>
      </c>
      <c r="B181" s="1" t="n">
        <v>43649</v>
      </c>
      <c r="C181" s="1" t="n">
        <v>45204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20.2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34852-2019</t>
        </is>
      </c>
      <c r="B182" s="1" t="n">
        <v>43649</v>
      </c>
      <c r="C182" s="1" t="n">
        <v>45204</v>
      </c>
      <c r="D182" t="inlineStr">
        <is>
          <t>VÄSTERBOTTENS LÄN</t>
        </is>
      </c>
      <c r="E182" t="inlineStr">
        <is>
          <t>LYCKSELE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33414-2019</t>
        </is>
      </c>
      <c r="B183" s="1" t="n">
        <v>43650</v>
      </c>
      <c r="C183" s="1" t="n">
        <v>45204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33810-2019</t>
        </is>
      </c>
      <c r="B184" s="1" t="n">
        <v>43651</v>
      </c>
      <c r="C184" s="1" t="n">
        <v>45204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Sveaskog</t>
        </is>
      </c>
      <c r="G184" t="n">
        <v>18.9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34249-2019</t>
        </is>
      </c>
      <c r="B185" s="1" t="n">
        <v>43655</v>
      </c>
      <c r="C185" s="1" t="n">
        <v>45204</v>
      </c>
      <c r="D185" t="inlineStr">
        <is>
          <t>VÄSTERBOTTENS LÄN</t>
        </is>
      </c>
      <c r="E185" t="inlineStr">
        <is>
          <t>LYCKSELE</t>
        </is>
      </c>
      <c r="G185" t="n">
        <v>13.4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36154-2019</t>
        </is>
      </c>
      <c r="B186" s="1" t="n">
        <v>43658</v>
      </c>
      <c r="C186" s="1" t="n">
        <v>45204</v>
      </c>
      <c r="D186" t="inlineStr">
        <is>
          <t>VÄSTERBOTTENS LÄN</t>
        </is>
      </c>
      <c r="E186" t="inlineStr">
        <is>
          <t>LYCKSELE</t>
        </is>
      </c>
      <c r="G186" t="n">
        <v>6.3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35092-2019</t>
        </is>
      </c>
      <c r="B187" s="1" t="n">
        <v>43661</v>
      </c>
      <c r="C187" s="1" t="n">
        <v>45204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5.6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35091-2019</t>
        </is>
      </c>
      <c r="B188" s="1" t="n">
        <v>43661</v>
      </c>
      <c r="C188" s="1" t="n">
        <v>45204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36155-2019</t>
        </is>
      </c>
      <c r="B189" s="1" t="n">
        <v>43668</v>
      </c>
      <c r="C189" s="1" t="n">
        <v>45204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18.2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37162-2019</t>
        </is>
      </c>
      <c r="B190" s="1" t="n">
        <v>43677</v>
      </c>
      <c r="C190" s="1" t="n">
        <v>45204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38133-2019</t>
        </is>
      </c>
      <c r="B191" s="1" t="n">
        <v>43684</v>
      </c>
      <c r="C191" s="1" t="n">
        <v>45204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Sveaskog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38551-2019</t>
        </is>
      </c>
      <c r="B192" s="1" t="n">
        <v>43685</v>
      </c>
      <c r="C192" s="1" t="n">
        <v>45204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Holmen skog AB</t>
        </is>
      </c>
      <c r="G192" t="n">
        <v>16.2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38800-2019</t>
        </is>
      </c>
      <c r="B193" s="1" t="n">
        <v>43688</v>
      </c>
      <c r="C193" s="1" t="n">
        <v>45204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39201-2019</t>
        </is>
      </c>
      <c r="B194" s="1" t="n">
        <v>43690</v>
      </c>
      <c r="C194" s="1" t="n">
        <v>45204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Sveaskog</t>
        </is>
      </c>
      <c r="G194" t="n">
        <v>9.1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39373-2019</t>
        </is>
      </c>
      <c r="B195" s="1" t="n">
        <v>43690</v>
      </c>
      <c r="C195" s="1" t="n">
        <v>45204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11.5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41150-2019</t>
        </is>
      </c>
      <c r="B196" s="1" t="n">
        <v>43691</v>
      </c>
      <c r="C196" s="1" t="n">
        <v>45204</v>
      </c>
      <c r="D196" t="inlineStr">
        <is>
          <t>VÄSTERBOTTENS LÄN</t>
        </is>
      </c>
      <c r="E196" t="inlineStr">
        <is>
          <t>LYCKSELE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40310-2019</t>
        </is>
      </c>
      <c r="B197" s="1" t="n">
        <v>43696</v>
      </c>
      <c r="C197" s="1" t="n">
        <v>45204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41375-2019</t>
        </is>
      </c>
      <c r="B198" s="1" t="n">
        <v>43696</v>
      </c>
      <c r="C198" s="1" t="n">
        <v>45204</v>
      </c>
      <c r="D198" t="inlineStr">
        <is>
          <t>VÄSTERBOTTENS LÄN</t>
        </is>
      </c>
      <c r="E198" t="inlineStr">
        <is>
          <t>LYCKSELE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42373-2019</t>
        </is>
      </c>
      <c r="B199" s="1" t="n">
        <v>43703</v>
      </c>
      <c r="C199" s="1" t="n">
        <v>45204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43465-2019</t>
        </is>
      </c>
      <c r="B200" s="1" t="n">
        <v>43703</v>
      </c>
      <c r="C200" s="1" t="n">
        <v>45204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42368-2019</t>
        </is>
      </c>
      <c r="B201" s="1" t="n">
        <v>43703</v>
      </c>
      <c r="C201" s="1" t="n">
        <v>45204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43480-2019</t>
        </is>
      </c>
      <c r="B202" s="1" t="n">
        <v>43703</v>
      </c>
      <c r="C202" s="1" t="n">
        <v>45204</v>
      </c>
      <c r="D202" t="inlineStr">
        <is>
          <t>VÄSTERBOTTENS LÄN</t>
        </is>
      </c>
      <c r="E202" t="inlineStr">
        <is>
          <t>LYCKSELE</t>
        </is>
      </c>
      <c r="G202" t="n">
        <v>13.6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42588-2019</t>
        </is>
      </c>
      <c r="B203" s="1" t="n">
        <v>43704</v>
      </c>
      <c r="C203" s="1" t="n">
        <v>45204</v>
      </c>
      <c r="D203" t="inlineStr">
        <is>
          <t>VÄSTERBOTTENS LÄN</t>
        </is>
      </c>
      <c r="E203" t="inlineStr">
        <is>
          <t>LYCKSELE</t>
        </is>
      </c>
      <c r="F203" t="inlineStr">
        <is>
          <t>Holmen skog AB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44031-2019</t>
        </is>
      </c>
      <c r="B204" s="1" t="n">
        <v>43704</v>
      </c>
      <c r="C204" s="1" t="n">
        <v>45204</v>
      </c>
      <c r="D204" t="inlineStr">
        <is>
          <t>VÄSTERBOTTENS LÄN</t>
        </is>
      </c>
      <c r="E204" t="inlineStr">
        <is>
          <t>LYCKSELE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44858-2019</t>
        </is>
      </c>
      <c r="B205" s="1" t="n">
        <v>43707</v>
      </c>
      <c r="C205" s="1" t="n">
        <v>45204</v>
      </c>
      <c r="D205" t="inlineStr">
        <is>
          <t>VÄSTERBOTTENS LÄN</t>
        </is>
      </c>
      <c r="E205" t="inlineStr">
        <is>
          <t>LYCKSELE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44024-2019</t>
        </is>
      </c>
      <c r="B206" s="1" t="n">
        <v>43710</v>
      </c>
      <c r="C206" s="1" t="n">
        <v>45204</v>
      </c>
      <c r="D206" t="inlineStr">
        <is>
          <t>VÄSTERBOTTENS LÄN</t>
        </is>
      </c>
      <c r="E206" t="inlineStr">
        <is>
          <t>LYCKSELE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44590-2019</t>
        </is>
      </c>
      <c r="B207" s="1" t="n">
        <v>43711</v>
      </c>
      <c r="C207" s="1" t="n">
        <v>45204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6.7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46252-2019</t>
        </is>
      </c>
      <c r="B208" s="1" t="n">
        <v>43712</v>
      </c>
      <c r="C208" s="1" t="n">
        <v>45204</v>
      </c>
      <c r="D208" t="inlineStr">
        <is>
          <t>VÄSTERBOTTENS LÄN</t>
        </is>
      </c>
      <c r="E208" t="inlineStr">
        <is>
          <t>LYCKSELE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45227-2019</t>
        </is>
      </c>
      <c r="B209" s="1" t="n">
        <v>43713</v>
      </c>
      <c r="C209" s="1" t="n">
        <v>45204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Holmen skog AB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45228-2019</t>
        </is>
      </c>
      <c r="B210" s="1" t="n">
        <v>43713</v>
      </c>
      <c r="C210" s="1" t="n">
        <v>45204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Holmen skog AB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46284-2019</t>
        </is>
      </c>
      <c r="B211" s="1" t="n">
        <v>43713</v>
      </c>
      <c r="C211" s="1" t="n">
        <v>45204</v>
      </c>
      <c r="D211" t="inlineStr">
        <is>
          <t>VÄSTERBOTTENS LÄN</t>
        </is>
      </c>
      <c r="E211" t="inlineStr">
        <is>
          <t>LYCKSELE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45264-2019</t>
        </is>
      </c>
      <c r="B212" s="1" t="n">
        <v>43713</v>
      </c>
      <c r="C212" s="1" t="n">
        <v>45204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46271-2019</t>
        </is>
      </c>
      <c r="B213" s="1" t="n">
        <v>43713</v>
      </c>
      <c r="C213" s="1" t="n">
        <v>45204</v>
      </c>
      <c r="D213" t="inlineStr">
        <is>
          <t>VÄSTERBOTTENS LÄN</t>
        </is>
      </c>
      <c r="E213" t="inlineStr">
        <is>
          <t>LYCKSELE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45758-2019</t>
        </is>
      </c>
      <c r="B214" s="1" t="n">
        <v>43717</v>
      </c>
      <c r="C214" s="1" t="n">
        <v>45204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47062-2019</t>
        </is>
      </c>
      <c r="B215" s="1" t="n">
        <v>43720</v>
      </c>
      <c r="C215" s="1" t="n">
        <v>45204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Holmen skog AB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48784-2019</t>
        </is>
      </c>
      <c r="B216" s="1" t="n">
        <v>43727</v>
      </c>
      <c r="C216" s="1" t="n">
        <v>45204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49112-2019</t>
        </is>
      </c>
      <c r="B217" s="1" t="n">
        <v>43731</v>
      </c>
      <c r="C217" s="1" t="n">
        <v>45204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Sveaskog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50603-2019</t>
        </is>
      </c>
      <c r="B218" s="1" t="n">
        <v>43735</v>
      </c>
      <c r="C218" s="1" t="n">
        <v>45204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51135-2019</t>
        </is>
      </c>
      <c r="B219" s="1" t="n">
        <v>43739</v>
      </c>
      <c r="C219" s="1" t="n">
        <v>45204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6.6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51155-2019</t>
        </is>
      </c>
      <c r="B220" s="1" t="n">
        <v>43739</v>
      </c>
      <c r="C220" s="1" t="n">
        <v>45204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11.3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51152-2019</t>
        </is>
      </c>
      <c r="B221" s="1" t="n">
        <v>43739</v>
      </c>
      <c r="C221" s="1" t="n">
        <v>45204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9.800000000000001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51144-2019</t>
        </is>
      </c>
      <c r="B222" s="1" t="n">
        <v>43739</v>
      </c>
      <c r="C222" s="1" t="n">
        <v>45204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Kyrkan</t>
        </is>
      </c>
      <c r="G222" t="n">
        <v>8.800000000000001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52437-2019</t>
        </is>
      </c>
      <c r="B223" s="1" t="n">
        <v>43745</v>
      </c>
      <c r="C223" s="1" t="n">
        <v>45204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Kyrkan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52603-2019</t>
        </is>
      </c>
      <c r="B224" s="1" t="n">
        <v>43746</v>
      </c>
      <c r="C224" s="1" t="n">
        <v>45204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52630-2019</t>
        </is>
      </c>
      <c r="B225" s="1" t="n">
        <v>43746</v>
      </c>
      <c r="C225" s="1" t="n">
        <v>45204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52621-2019</t>
        </is>
      </c>
      <c r="B226" s="1" t="n">
        <v>43746</v>
      </c>
      <c r="C226" s="1" t="n">
        <v>45204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54435-2019</t>
        </is>
      </c>
      <c r="B227" s="1" t="n">
        <v>43747</v>
      </c>
      <c r="C227" s="1" t="n">
        <v>45204</v>
      </c>
      <c r="D227" t="inlineStr">
        <is>
          <t>VÄSTERBOTTENS LÄN</t>
        </is>
      </c>
      <c r="E227" t="inlineStr">
        <is>
          <t>LYCKSELE</t>
        </is>
      </c>
      <c r="G227" t="n">
        <v>10.5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55329-2019</t>
        </is>
      </c>
      <c r="B228" s="1" t="n">
        <v>43756</v>
      </c>
      <c r="C228" s="1" t="n">
        <v>45204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7.4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55395-2019</t>
        </is>
      </c>
      <c r="B229" s="1" t="n">
        <v>43758</v>
      </c>
      <c r="C229" s="1" t="n">
        <v>45204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Sveaskog</t>
        </is>
      </c>
      <c r="G229" t="n">
        <v>8.800000000000001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55396-2019</t>
        </is>
      </c>
      <c r="B230" s="1" t="n">
        <v>43758</v>
      </c>
      <c r="C230" s="1" t="n">
        <v>45204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Sveaskog</t>
        </is>
      </c>
      <c r="G230" t="n">
        <v>17.5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56679-2019</t>
        </is>
      </c>
      <c r="B231" s="1" t="n">
        <v>43759</v>
      </c>
      <c r="C231" s="1" t="n">
        <v>45204</v>
      </c>
      <c r="D231" t="inlineStr">
        <is>
          <t>VÄSTERBOTTENS LÄN</t>
        </is>
      </c>
      <c r="E231" t="inlineStr">
        <is>
          <t>LYCKSELE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56685-2019</t>
        </is>
      </c>
      <c r="B232" s="1" t="n">
        <v>43759</v>
      </c>
      <c r="C232" s="1" t="n">
        <v>45204</v>
      </c>
      <c r="D232" t="inlineStr">
        <is>
          <t>VÄSTERBOTTENS LÄN</t>
        </is>
      </c>
      <c r="E232" t="inlineStr">
        <is>
          <t>LYCKSELE</t>
        </is>
      </c>
      <c r="G232" t="n">
        <v>9.6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56191-2019</t>
        </is>
      </c>
      <c r="B233" s="1" t="n">
        <v>43761</v>
      </c>
      <c r="C233" s="1" t="n">
        <v>45204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SCA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57972-2019</t>
        </is>
      </c>
      <c r="B234" s="1" t="n">
        <v>43762</v>
      </c>
      <c r="C234" s="1" t="n">
        <v>45204</v>
      </c>
      <c r="D234" t="inlineStr">
        <is>
          <t>VÄSTERBOTTENS LÄN</t>
        </is>
      </c>
      <c r="E234" t="inlineStr">
        <is>
          <t>LYCKSELE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58655-2019</t>
        </is>
      </c>
      <c r="B235" s="1" t="n">
        <v>43767</v>
      </c>
      <c r="C235" s="1" t="n">
        <v>45204</v>
      </c>
      <c r="D235" t="inlineStr">
        <is>
          <t>VÄSTERBOTTENS LÄN</t>
        </is>
      </c>
      <c r="E235" t="inlineStr">
        <is>
          <t>LYCKSELE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58648-2019</t>
        </is>
      </c>
      <c r="B236" s="1" t="n">
        <v>43768</v>
      </c>
      <c r="C236" s="1" t="n">
        <v>45204</v>
      </c>
      <c r="D236" t="inlineStr">
        <is>
          <t>VÄSTERBOTTENS LÄN</t>
        </is>
      </c>
      <c r="E236" t="inlineStr">
        <is>
          <t>LYCKSELE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57838-2019</t>
        </is>
      </c>
      <c r="B237" s="1" t="n">
        <v>43768</v>
      </c>
      <c r="C237" s="1" t="n">
        <v>45204</v>
      </c>
      <c r="D237" t="inlineStr">
        <is>
          <t>VÄSTERBOTTENS LÄN</t>
        </is>
      </c>
      <c r="E237" t="inlineStr">
        <is>
          <t>LYCKSELE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59632-2019</t>
        </is>
      </c>
      <c r="B238" s="1" t="n">
        <v>43776</v>
      </c>
      <c r="C238" s="1" t="n">
        <v>45204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60438-2019</t>
        </is>
      </c>
      <c r="B239" s="1" t="n">
        <v>43780</v>
      </c>
      <c r="C239" s="1" t="n">
        <v>45204</v>
      </c>
      <c r="D239" t="inlineStr">
        <is>
          <t>VÄSTERBOTTENS LÄN</t>
        </is>
      </c>
      <c r="E239" t="inlineStr">
        <is>
          <t>LYCKSELE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60567-2019</t>
        </is>
      </c>
      <c r="B240" s="1" t="n">
        <v>43781</v>
      </c>
      <c r="C240" s="1" t="n">
        <v>45204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Sveaskog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63313-2019</t>
        </is>
      </c>
      <c r="B241" s="1" t="n">
        <v>43787</v>
      </c>
      <c r="C241" s="1" t="n">
        <v>45204</v>
      </c>
      <c r="D241" t="inlineStr">
        <is>
          <t>VÄSTERBOTTENS LÄN</t>
        </is>
      </c>
      <c r="E241" t="inlineStr">
        <is>
          <t>LYCKSELE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63305-2019</t>
        </is>
      </c>
      <c r="B242" s="1" t="n">
        <v>43787</v>
      </c>
      <c r="C242" s="1" t="n">
        <v>45204</v>
      </c>
      <c r="D242" t="inlineStr">
        <is>
          <t>VÄSTERBOTTENS LÄN</t>
        </is>
      </c>
      <c r="E242" t="inlineStr">
        <is>
          <t>LYCKSELE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63506-2019</t>
        </is>
      </c>
      <c r="B243" s="1" t="n">
        <v>43788</v>
      </c>
      <c r="C243" s="1" t="n">
        <v>45204</v>
      </c>
      <c r="D243" t="inlineStr">
        <is>
          <t>VÄSTERBOTTENS LÄN</t>
        </is>
      </c>
      <c r="E243" t="inlineStr">
        <is>
          <t>LYCKSELE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62507-2019</t>
        </is>
      </c>
      <c r="B244" s="1" t="n">
        <v>43788</v>
      </c>
      <c r="C244" s="1" t="n">
        <v>45204</v>
      </c>
      <c r="D244" t="inlineStr">
        <is>
          <t>VÄSTERBOTTENS LÄN</t>
        </is>
      </c>
      <c r="E244" t="inlineStr">
        <is>
          <t>LYCKSELE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63236-2019</t>
        </is>
      </c>
      <c r="B245" s="1" t="n">
        <v>43791</v>
      </c>
      <c r="C245" s="1" t="n">
        <v>45204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64371-2019</t>
        </is>
      </c>
      <c r="B246" s="1" t="n">
        <v>43797</v>
      </c>
      <c r="C246" s="1" t="n">
        <v>45204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Holmen skog AB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64478-2019</t>
        </is>
      </c>
      <c r="B247" s="1" t="n">
        <v>43797</v>
      </c>
      <c r="C247" s="1" t="n">
        <v>45204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SCA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67650-2019</t>
        </is>
      </c>
      <c r="B248" s="1" t="n">
        <v>43809</v>
      </c>
      <c r="C248" s="1" t="n">
        <v>45204</v>
      </c>
      <c r="D248" t="inlineStr">
        <is>
          <t>VÄSTERBOTTENS LÄN</t>
        </is>
      </c>
      <c r="E248" t="inlineStr">
        <is>
          <t>LYCKSELE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67636-2019</t>
        </is>
      </c>
      <c r="B249" s="1" t="n">
        <v>43809</v>
      </c>
      <c r="C249" s="1" t="n">
        <v>45204</v>
      </c>
      <c r="D249" t="inlineStr">
        <is>
          <t>VÄSTERBOTTENS LÄN</t>
        </is>
      </c>
      <c r="E249" t="inlineStr">
        <is>
          <t>LYCKSELE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67652-2019</t>
        </is>
      </c>
      <c r="B250" s="1" t="n">
        <v>43809</v>
      </c>
      <c r="C250" s="1" t="n">
        <v>45204</v>
      </c>
      <c r="D250" t="inlineStr">
        <is>
          <t>VÄSTERBOTTENS LÄN</t>
        </is>
      </c>
      <c r="E250" t="inlineStr">
        <is>
          <t>LYCKSELE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69024-2019</t>
        </is>
      </c>
      <c r="B251" s="1" t="n">
        <v>43815</v>
      </c>
      <c r="C251" s="1" t="n">
        <v>45204</v>
      </c>
      <c r="D251" t="inlineStr">
        <is>
          <t>VÄSTERBOTTENS LÄN</t>
        </is>
      </c>
      <c r="E251" t="inlineStr">
        <is>
          <t>LYCKSELE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67935-2019</t>
        </is>
      </c>
      <c r="B252" s="1" t="n">
        <v>43816</v>
      </c>
      <c r="C252" s="1" t="n">
        <v>45204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67928-2019</t>
        </is>
      </c>
      <c r="B253" s="1" t="n">
        <v>43816</v>
      </c>
      <c r="C253" s="1" t="n">
        <v>45204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12.7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67949-2019</t>
        </is>
      </c>
      <c r="B254" s="1" t="n">
        <v>43816</v>
      </c>
      <c r="C254" s="1" t="n">
        <v>45204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68106-2019</t>
        </is>
      </c>
      <c r="B255" s="1" t="n">
        <v>43817</v>
      </c>
      <c r="C255" s="1" t="n">
        <v>45204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68179-2019</t>
        </is>
      </c>
      <c r="B256" s="1" t="n">
        <v>43817</v>
      </c>
      <c r="C256" s="1" t="n">
        <v>45204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68194-2019</t>
        </is>
      </c>
      <c r="B257" s="1" t="n">
        <v>43817</v>
      </c>
      <c r="C257" s="1" t="n">
        <v>45204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68185-2019</t>
        </is>
      </c>
      <c r="B258" s="1" t="n">
        <v>43817</v>
      </c>
      <c r="C258" s="1" t="n">
        <v>45204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68172-2019</t>
        </is>
      </c>
      <c r="B259" s="1" t="n">
        <v>43817</v>
      </c>
      <c r="C259" s="1" t="n">
        <v>45204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23.7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68614-2019</t>
        </is>
      </c>
      <c r="B260" s="1" t="n">
        <v>43818</v>
      </c>
      <c r="C260" s="1" t="n">
        <v>45204</v>
      </c>
      <c r="D260" t="inlineStr">
        <is>
          <t>VÄSTERBOTTENS LÄN</t>
        </is>
      </c>
      <c r="E260" t="inlineStr">
        <is>
          <t>LYCKSELE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1716-2020</t>
        </is>
      </c>
      <c r="B261" s="1" t="n">
        <v>43833</v>
      </c>
      <c r="C261" s="1" t="n">
        <v>45204</v>
      </c>
      <c r="D261" t="inlineStr">
        <is>
          <t>VÄSTERBOTTENS LÄN</t>
        </is>
      </c>
      <c r="E261" t="inlineStr">
        <is>
          <t>LYCKSELE</t>
        </is>
      </c>
      <c r="G261" t="n">
        <v>17.4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1691-2020</t>
        </is>
      </c>
      <c r="B262" s="1" t="n">
        <v>43833</v>
      </c>
      <c r="C262" s="1" t="n">
        <v>45204</v>
      </c>
      <c r="D262" t="inlineStr">
        <is>
          <t>VÄSTERBOTTENS LÄN</t>
        </is>
      </c>
      <c r="E262" t="inlineStr">
        <is>
          <t>LYCKSELE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954-2020</t>
        </is>
      </c>
      <c r="B263" s="1" t="n">
        <v>43839</v>
      </c>
      <c r="C263" s="1" t="n">
        <v>45204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884-2020</t>
        </is>
      </c>
      <c r="B264" s="1" t="n">
        <v>43839</v>
      </c>
      <c r="C264" s="1" t="n">
        <v>45204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Naturvårdsverket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1108-2020</t>
        </is>
      </c>
      <c r="B265" s="1" t="n">
        <v>43840</v>
      </c>
      <c r="C265" s="1" t="n">
        <v>45204</v>
      </c>
      <c r="D265" t="inlineStr">
        <is>
          <t>VÄSTERBOTTENS LÄN</t>
        </is>
      </c>
      <c r="E265" t="inlineStr">
        <is>
          <t>LYCKSELE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1133-2020</t>
        </is>
      </c>
      <c r="B266" s="1" t="n">
        <v>43840</v>
      </c>
      <c r="C266" s="1" t="n">
        <v>45204</v>
      </c>
      <c r="D266" t="inlineStr">
        <is>
          <t>VÄSTERBOTTENS LÄN</t>
        </is>
      </c>
      <c r="E266" t="inlineStr">
        <is>
          <t>LYCKSELE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1142-2020</t>
        </is>
      </c>
      <c r="B267" s="1" t="n">
        <v>43840</v>
      </c>
      <c r="C267" s="1" t="n">
        <v>45204</v>
      </c>
      <c r="D267" t="inlineStr">
        <is>
          <t>VÄSTERBOTTENS LÄN</t>
        </is>
      </c>
      <c r="E267" t="inlineStr">
        <is>
          <t>LYCKSELE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1270-2020</t>
        </is>
      </c>
      <c r="B268" s="1" t="n">
        <v>43841</v>
      </c>
      <c r="C268" s="1" t="n">
        <v>45204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Naturvårdsverket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3620-2020</t>
        </is>
      </c>
      <c r="B269" s="1" t="n">
        <v>43845</v>
      </c>
      <c r="C269" s="1" t="n">
        <v>45204</v>
      </c>
      <c r="D269" t="inlineStr">
        <is>
          <t>VÄSTERBOTTENS LÄN</t>
        </is>
      </c>
      <c r="E269" t="inlineStr">
        <is>
          <t>LYCKSELE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4041-2020</t>
        </is>
      </c>
      <c r="B270" s="1" t="n">
        <v>43857</v>
      </c>
      <c r="C270" s="1" t="n">
        <v>45204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5501-2020</t>
        </is>
      </c>
      <c r="B271" s="1" t="n">
        <v>43858</v>
      </c>
      <c r="C271" s="1" t="n">
        <v>45204</v>
      </c>
      <c r="D271" t="inlineStr">
        <is>
          <t>VÄSTERBOTTENS LÄN</t>
        </is>
      </c>
      <c r="E271" t="inlineStr">
        <is>
          <t>LYCKSELE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6097-2020</t>
        </is>
      </c>
      <c r="B272" s="1" t="n">
        <v>43864</v>
      </c>
      <c r="C272" s="1" t="n">
        <v>45204</v>
      </c>
      <c r="D272" t="inlineStr">
        <is>
          <t>VÄSTERBOTTENS LÄN</t>
        </is>
      </c>
      <c r="E272" t="inlineStr">
        <is>
          <t>LYCKSELE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7632-2020</t>
        </is>
      </c>
      <c r="B273" s="1" t="n">
        <v>43871</v>
      </c>
      <c r="C273" s="1" t="n">
        <v>45204</v>
      </c>
      <c r="D273" t="inlineStr">
        <is>
          <t>VÄSTERBOTTENS LÄN</t>
        </is>
      </c>
      <c r="E273" t="inlineStr">
        <is>
          <t>LYCKSELE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7618-2020</t>
        </is>
      </c>
      <c r="B274" s="1" t="n">
        <v>43871</v>
      </c>
      <c r="C274" s="1" t="n">
        <v>45204</v>
      </c>
      <c r="D274" t="inlineStr">
        <is>
          <t>VÄSTERBOTTENS LÄN</t>
        </is>
      </c>
      <c r="E274" t="inlineStr">
        <is>
          <t>LYCKSELE</t>
        </is>
      </c>
      <c r="G274" t="n">
        <v>17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9994-2020</t>
        </is>
      </c>
      <c r="B275" s="1" t="n">
        <v>43882</v>
      </c>
      <c r="C275" s="1" t="n">
        <v>45204</v>
      </c>
      <c r="D275" t="inlineStr">
        <is>
          <t>VÄSTERBOTTENS LÄN</t>
        </is>
      </c>
      <c r="E275" t="inlineStr">
        <is>
          <t>LYCKSELE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14940-2020</t>
        </is>
      </c>
      <c r="B276" s="1" t="n">
        <v>43910</v>
      </c>
      <c r="C276" s="1" t="n">
        <v>45204</v>
      </c>
      <c r="D276" t="inlineStr">
        <is>
          <t>VÄSTERBOTTENS LÄN</t>
        </is>
      </c>
      <c r="E276" t="inlineStr">
        <is>
          <t>LYCKSELE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17126-2020</t>
        </is>
      </c>
      <c r="B277" s="1" t="n">
        <v>43922</v>
      </c>
      <c r="C277" s="1" t="n">
        <v>45204</v>
      </c>
      <c r="D277" t="inlineStr">
        <is>
          <t>VÄSTERBOTTENS LÄN</t>
        </is>
      </c>
      <c r="E277" t="inlineStr">
        <is>
          <t>LYCKSELE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17137-2020</t>
        </is>
      </c>
      <c r="B278" s="1" t="n">
        <v>43922</v>
      </c>
      <c r="C278" s="1" t="n">
        <v>45204</v>
      </c>
      <c r="D278" t="inlineStr">
        <is>
          <t>VÄSTERBOTTENS LÄN</t>
        </is>
      </c>
      <c r="E278" t="inlineStr">
        <is>
          <t>LYCKSELE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18609-2020</t>
        </is>
      </c>
      <c r="B279" s="1" t="n">
        <v>43929</v>
      </c>
      <c r="C279" s="1" t="n">
        <v>45204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18898-2020</t>
        </is>
      </c>
      <c r="B280" s="1" t="n">
        <v>43930</v>
      </c>
      <c r="C280" s="1" t="n">
        <v>45204</v>
      </c>
      <c r="D280" t="inlineStr">
        <is>
          <t>VÄSTERBOTTENS LÄN</t>
        </is>
      </c>
      <c r="E280" t="inlineStr">
        <is>
          <t>LYCKSELE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20383-2020</t>
        </is>
      </c>
      <c r="B281" s="1" t="n">
        <v>43945</v>
      </c>
      <c r="C281" s="1" t="n">
        <v>45204</v>
      </c>
      <c r="D281" t="inlineStr">
        <is>
          <t>VÄSTERBOTTENS LÄN</t>
        </is>
      </c>
      <c r="E281" t="inlineStr">
        <is>
          <t>LYCKSELE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20388-2020</t>
        </is>
      </c>
      <c r="B282" s="1" t="n">
        <v>43945</v>
      </c>
      <c r="C282" s="1" t="n">
        <v>45204</v>
      </c>
      <c r="D282" t="inlineStr">
        <is>
          <t>VÄSTERBOTTENS LÄN</t>
        </is>
      </c>
      <c r="E282" t="inlineStr">
        <is>
          <t>LYCKSELE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20445-2020</t>
        </is>
      </c>
      <c r="B283" s="1" t="n">
        <v>43945</v>
      </c>
      <c r="C283" s="1" t="n">
        <v>45204</v>
      </c>
      <c r="D283" t="inlineStr">
        <is>
          <t>VÄSTERBOTTENS LÄN</t>
        </is>
      </c>
      <c r="E283" t="inlineStr">
        <is>
          <t>LYCKSELE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25258-2020</t>
        </is>
      </c>
      <c r="B284" s="1" t="n">
        <v>43980</v>
      </c>
      <c r="C284" s="1" t="n">
        <v>45204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Holmen skog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25608-2020</t>
        </is>
      </c>
      <c r="B285" s="1" t="n">
        <v>43983</v>
      </c>
      <c r="C285" s="1" t="n">
        <v>45204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25916-2020</t>
        </is>
      </c>
      <c r="B286" s="1" t="n">
        <v>43984</v>
      </c>
      <c r="C286" s="1" t="n">
        <v>45204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SCA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26096-2020</t>
        </is>
      </c>
      <c r="B287" s="1" t="n">
        <v>43985</v>
      </c>
      <c r="C287" s="1" t="n">
        <v>45204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Holmen skog AB</t>
        </is>
      </c>
      <c r="G287" t="n">
        <v>9.800000000000001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27094-2020</t>
        </is>
      </c>
      <c r="B288" s="1" t="n">
        <v>43985</v>
      </c>
      <c r="C288" s="1" t="n">
        <v>45204</v>
      </c>
      <c r="D288" t="inlineStr">
        <is>
          <t>VÄSTERBOTTENS LÄN</t>
        </is>
      </c>
      <c r="E288" t="inlineStr">
        <is>
          <t>LYCKSELE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26082-2020</t>
        </is>
      </c>
      <c r="B289" s="1" t="n">
        <v>43985</v>
      </c>
      <c r="C289" s="1" t="n">
        <v>45204</v>
      </c>
      <c r="D289" t="inlineStr">
        <is>
          <t>VÄSTERBOTTENS LÄN</t>
        </is>
      </c>
      <c r="E289" t="inlineStr">
        <is>
          <t>LYCKSELE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26457-2020</t>
        </is>
      </c>
      <c r="B290" s="1" t="n">
        <v>43987</v>
      </c>
      <c r="C290" s="1" t="n">
        <v>45204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29446-2020</t>
        </is>
      </c>
      <c r="B291" s="1" t="n">
        <v>44004</v>
      </c>
      <c r="C291" s="1" t="n">
        <v>45204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30029-2020</t>
        </is>
      </c>
      <c r="B292" s="1" t="n">
        <v>44006</v>
      </c>
      <c r="C292" s="1" t="n">
        <v>45204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Holmen skog AB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30009-2020</t>
        </is>
      </c>
      <c r="B293" s="1" t="n">
        <v>44006</v>
      </c>
      <c r="C293" s="1" t="n">
        <v>45204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Holmen skog AB</t>
        </is>
      </c>
      <c r="G293" t="n">
        <v>9.9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30386-2020</t>
        </is>
      </c>
      <c r="B294" s="1" t="n">
        <v>44007</v>
      </c>
      <c r="C294" s="1" t="n">
        <v>45204</v>
      </c>
      <c r="D294" t="inlineStr">
        <is>
          <t>VÄSTERBOTTENS LÄN</t>
        </is>
      </c>
      <c r="E294" t="inlineStr">
        <is>
          <t>LYCKSELE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30964-2020</t>
        </is>
      </c>
      <c r="B295" s="1" t="n">
        <v>44011</v>
      </c>
      <c r="C295" s="1" t="n">
        <v>45204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19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31743-2020</t>
        </is>
      </c>
      <c r="B296" s="1" t="n">
        <v>44014</v>
      </c>
      <c r="C296" s="1" t="n">
        <v>45204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Holmen skog AB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32188-2020</t>
        </is>
      </c>
      <c r="B297" s="1" t="n">
        <v>44015</v>
      </c>
      <c r="C297" s="1" t="n">
        <v>45204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32176-2020</t>
        </is>
      </c>
      <c r="B298" s="1" t="n">
        <v>44015</v>
      </c>
      <c r="C298" s="1" t="n">
        <v>45204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Sveaskog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33082-2020</t>
        </is>
      </c>
      <c r="B299" s="1" t="n">
        <v>44021</v>
      </c>
      <c r="C299" s="1" t="n">
        <v>45204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33347-2020</t>
        </is>
      </c>
      <c r="B300" s="1" t="n">
        <v>44021</v>
      </c>
      <c r="C300" s="1" t="n">
        <v>45204</v>
      </c>
      <c r="D300" t="inlineStr">
        <is>
          <t>VÄSTERBOTTENS LÄN</t>
        </is>
      </c>
      <c r="E300" t="inlineStr">
        <is>
          <t>LYCKSELE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33109-2020</t>
        </is>
      </c>
      <c r="B301" s="1" t="n">
        <v>44021</v>
      </c>
      <c r="C301" s="1" t="n">
        <v>45204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Holmen skog AB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33484-2020</t>
        </is>
      </c>
      <c r="B302" s="1" t="n">
        <v>44024</v>
      </c>
      <c r="C302" s="1" t="n">
        <v>45204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33487-2020</t>
        </is>
      </c>
      <c r="B303" s="1" t="n">
        <v>44024</v>
      </c>
      <c r="C303" s="1" t="n">
        <v>45204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34151-2020</t>
        </is>
      </c>
      <c r="B304" s="1" t="n">
        <v>44027</v>
      </c>
      <c r="C304" s="1" t="n">
        <v>45204</v>
      </c>
      <c r="D304" t="inlineStr">
        <is>
          <t>VÄSTERBOTTENS LÄN</t>
        </is>
      </c>
      <c r="E304" t="inlineStr">
        <is>
          <t>LYCKSELE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33841-2020</t>
        </is>
      </c>
      <c r="B305" s="1" t="n">
        <v>44027</v>
      </c>
      <c r="C305" s="1" t="n">
        <v>45204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Holmen skog AB</t>
        </is>
      </c>
      <c r="G305" t="n">
        <v>13.1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34060-2020</t>
        </is>
      </c>
      <c r="B306" s="1" t="n">
        <v>44028</v>
      </c>
      <c r="C306" s="1" t="n">
        <v>45204</v>
      </c>
      <c r="D306" t="inlineStr">
        <is>
          <t>VÄSTERBOTTENS LÄN</t>
        </is>
      </c>
      <c r="E306" t="inlineStr">
        <is>
          <t>LYCKSELE</t>
        </is>
      </c>
      <c r="G306" t="n">
        <v>9.300000000000001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34479-2020</t>
        </is>
      </c>
      <c r="B307" s="1" t="n">
        <v>44032</v>
      </c>
      <c r="C307" s="1" t="n">
        <v>45204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Naturvårdsverket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34770-2020</t>
        </is>
      </c>
      <c r="B308" s="1" t="n">
        <v>44035</v>
      </c>
      <c r="C308" s="1" t="n">
        <v>45204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34762-2020</t>
        </is>
      </c>
      <c r="B309" s="1" t="n">
        <v>44035</v>
      </c>
      <c r="C309" s="1" t="n">
        <v>45204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34763-2020</t>
        </is>
      </c>
      <c r="B310" s="1" t="n">
        <v>44035</v>
      </c>
      <c r="C310" s="1" t="n">
        <v>45204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Sveaskog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37227-2020</t>
        </is>
      </c>
      <c r="B311" s="1" t="n">
        <v>44054</v>
      </c>
      <c r="C311" s="1" t="n">
        <v>45204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37512-2020</t>
        </is>
      </c>
      <c r="B312" s="1" t="n">
        <v>44055</v>
      </c>
      <c r="C312" s="1" t="n">
        <v>45204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SCA</t>
        </is>
      </c>
      <c r="G312" t="n">
        <v>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38067-2020</t>
        </is>
      </c>
      <c r="B313" s="1" t="n">
        <v>44057</v>
      </c>
      <c r="C313" s="1" t="n">
        <v>45204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SCA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37978-2020</t>
        </is>
      </c>
      <c r="B314" s="1" t="n">
        <v>44057</v>
      </c>
      <c r="C314" s="1" t="n">
        <v>45204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38980-2020</t>
        </is>
      </c>
      <c r="B315" s="1" t="n">
        <v>44062</v>
      </c>
      <c r="C315" s="1" t="n">
        <v>45204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Holmen skog AB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38944-2020</t>
        </is>
      </c>
      <c r="B316" s="1" t="n">
        <v>44062</v>
      </c>
      <c r="C316" s="1" t="n">
        <v>45204</v>
      </c>
      <c r="D316" t="inlineStr">
        <is>
          <t>VÄSTERBOTTENS LÄN</t>
        </is>
      </c>
      <c r="E316" t="inlineStr">
        <is>
          <t>LYCKSELE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40355-2020</t>
        </is>
      </c>
      <c r="B317" s="1" t="n">
        <v>44067</v>
      </c>
      <c r="C317" s="1" t="n">
        <v>45204</v>
      </c>
      <c r="D317" t="inlineStr">
        <is>
          <t>VÄSTERBOTTENS LÄN</t>
        </is>
      </c>
      <c r="E317" t="inlineStr">
        <is>
          <t>LYCKSELE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43063-2020</t>
        </is>
      </c>
      <c r="B318" s="1" t="n">
        <v>44078</v>
      </c>
      <c r="C318" s="1" t="n">
        <v>45204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SCA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44041-2020</t>
        </is>
      </c>
      <c r="B319" s="1" t="n">
        <v>44081</v>
      </c>
      <c r="C319" s="1" t="n">
        <v>45204</v>
      </c>
      <c r="D319" t="inlineStr">
        <is>
          <t>VÄSTERBOTTENS LÄN</t>
        </is>
      </c>
      <c r="E319" t="inlineStr">
        <is>
          <t>LYCKSELE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44198-2020</t>
        </is>
      </c>
      <c r="B320" s="1" t="n">
        <v>44083</v>
      </c>
      <c r="C320" s="1" t="n">
        <v>45204</v>
      </c>
      <c r="D320" t="inlineStr">
        <is>
          <t>VÄSTERBOTTENS LÄN</t>
        </is>
      </c>
      <c r="E320" t="inlineStr">
        <is>
          <t>LYCKSELE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44529-2020</t>
        </is>
      </c>
      <c r="B321" s="1" t="n">
        <v>44085</v>
      </c>
      <c r="C321" s="1" t="n">
        <v>45204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45974-2020</t>
        </is>
      </c>
      <c r="B322" s="1" t="n">
        <v>44091</v>
      </c>
      <c r="C322" s="1" t="n">
        <v>45204</v>
      </c>
      <c r="D322" t="inlineStr">
        <is>
          <t>VÄSTERBOTTENS LÄN</t>
        </is>
      </c>
      <c r="E322" t="inlineStr">
        <is>
          <t>LYCKSELE</t>
        </is>
      </c>
      <c r="G322" t="n">
        <v>14.1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46595-2020</t>
        </is>
      </c>
      <c r="B323" s="1" t="n">
        <v>44095</v>
      </c>
      <c r="C323" s="1" t="n">
        <v>45204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Sveaskog</t>
        </is>
      </c>
      <c r="G323" t="n">
        <v>56.3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46632-2020</t>
        </is>
      </c>
      <c r="B324" s="1" t="n">
        <v>44095</v>
      </c>
      <c r="C324" s="1" t="n">
        <v>45204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46764-2020</t>
        </is>
      </c>
      <c r="B325" s="1" t="n">
        <v>44095</v>
      </c>
      <c r="C325" s="1" t="n">
        <v>45204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47487-2020</t>
        </is>
      </c>
      <c r="B326" s="1" t="n">
        <v>44098</v>
      </c>
      <c r="C326" s="1" t="n">
        <v>45204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Holmen skog AB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48370-2020</t>
        </is>
      </c>
      <c r="B327" s="1" t="n">
        <v>44102</v>
      </c>
      <c r="C327" s="1" t="n">
        <v>45204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48782-2020</t>
        </is>
      </c>
      <c r="B328" s="1" t="n">
        <v>44103</v>
      </c>
      <c r="C328" s="1" t="n">
        <v>45204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49378-2020</t>
        </is>
      </c>
      <c r="B329" s="1" t="n">
        <v>44105</v>
      </c>
      <c r="C329" s="1" t="n">
        <v>45204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49482-2020</t>
        </is>
      </c>
      <c r="B330" s="1" t="n">
        <v>44105</v>
      </c>
      <c r="C330" s="1" t="n">
        <v>45204</v>
      </c>
      <c r="D330" t="inlineStr">
        <is>
          <t>VÄSTERBOTTENS LÄN</t>
        </is>
      </c>
      <c r="E330" t="inlineStr">
        <is>
          <t>LYCKSELE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50012-2020</t>
        </is>
      </c>
      <c r="B331" s="1" t="n">
        <v>44109</v>
      </c>
      <c r="C331" s="1" t="n">
        <v>45204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50218-2020</t>
        </is>
      </c>
      <c r="B332" s="1" t="n">
        <v>44109</v>
      </c>
      <c r="C332" s="1" t="n">
        <v>45204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50217-2020</t>
        </is>
      </c>
      <c r="B333" s="1" t="n">
        <v>44109</v>
      </c>
      <c r="C333" s="1" t="n">
        <v>45204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50468-2020</t>
        </is>
      </c>
      <c r="B334" s="1" t="n">
        <v>44110</v>
      </c>
      <c r="C334" s="1" t="n">
        <v>45204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52578-2020</t>
        </is>
      </c>
      <c r="B335" s="1" t="n">
        <v>44116</v>
      </c>
      <c r="C335" s="1" t="n">
        <v>45204</v>
      </c>
      <c r="D335" t="inlineStr">
        <is>
          <t>VÄSTERBOTTENS LÄN</t>
        </is>
      </c>
      <c r="E335" t="inlineStr">
        <is>
          <t>LYCKSELE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53053-2020</t>
        </is>
      </c>
      <c r="B336" s="1" t="n">
        <v>44120</v>
      </c>
      <c r="C336" s="1" t="n">
        <v>45204</v>
      </c>
      <c r="D336" t="inlineStr">
        <is>
          <t>VÄSTERBOTTENS LÄN</t>
        </is>
      </c>
      <c r="E336" t="inlineStr">
        <is>
          <t>LYCKSELE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53146-2020</t>
        </is>
      </c>
      <c r="B337" s="1" t="n">
        <v>44120</v>
      </c>
      <c r="C337" s="1" t="n">
        <v>45204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53074-2020</t>
        </is>
      </c>
      <c r="B338" s="1" t="n">
        <v>44120</v>
      </c>
      <c r="C338" s="1" t="n">
        <v>45204</v>
      </c>
      <c r="D338" t="inlineStr">
        <is>
          <t>VÄSTERBOTTENS LÄN</t>
        </is>
      </c>
      <c r="E338" t="inlineStr">
        <is>
          <t>LYCKSELE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53180-2020</t>
        </is>
      </c>
      <c r="B339" s="1" t="n">
        <v>44120</v>
      </c>
      <c r="C339" s="1" t="n">
        <v>45204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SCA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53408-2020</t>
        </is>
      </c>
      <c r="B340" s="1" t="n">
        <v>44123</v>
      </c>
      <c r="C340" s="1" t="n">
        <v>45204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53469-2020</t>
        </is>
      </c>
      <c r="B341" s="1" t="n">
        <v>44123</v>
      </c>
      <c r="C341" s="1" t="n">
        <v>45204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53446-2020</t>
        </is>
      </c>
      <c r="B342" s="1" t="n">
        <v>44123</v>
      </c>
      <c r="C342" s="1" t="n">
        <v>45204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Holmen skog AB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54554-2020</t>
        </is>
      </c>
      <c r="B343" s="1" t="n">
        <v>44126</v>
      </c>
      <c r="C343" s="1" t="n">
        <v>45204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Holmen skog AB</t>
        </is>
      </c>
      <c r="G343" t="n">
        <v>8.9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54805-2020</t>
        </is>
      </c>
      <c r="B344" s="1" t="n">
        <v>44127</v>
      </c>
      <c r="C344" s="1" t="n">
        <v>45204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13.2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55782-2020</t>
        </is>
      </c>
      <c r="B345" s="1" t="n">
        <v>44132</v>
      </c>
      <c r="C345" s="1" t="n">
        <v>45204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57085-2020</t>
        </is>
      </c>
      <c r="B346" s="1" t="n">
        <v>44138</v>
      </c>
      <c r="C346" s="1" t="n">
        <v>45204</v>
      </c>
      <c r="D346" t="inlineStr">
        <is>
          <t>VÄSTERBOTTENS LÄN</t>
        </is>
      </c>
      <c r="E346" t="inlineStr">
        <is>
          <t>LYCKSELE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59029-2020</t>
        </is>
      </c>
      <c r="B347" s="1" t="n">
        <v>44147</v>
      </c>
      <c r="C347" s="1" t="n">
        <v>45204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59261-2020</t>
        </is>
      </c>
      <c r="B348" s="1" t="n">
        <v>44147</v>
      </c>
      <c r="C348" s="1" t="n">
        <v>45204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59264-2020</t>
        </is>
      </c>
      <c r="B349" s="1" t="n">
        <v>44147</v>
      </c>
      <c r="C349" s="1" t="n">
        <v>45204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59546-2020</t>
        </is>
      </c>
      <c r="B350" s="1" t="n">
        <v>44148</v>
      </c>
      <c r="C350" s="1" t="n">
        <v>45204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Holmen skog AB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59829-2020</t>
        </is>
      </c>
      <c r="B351" s="1" t="n">
        <v>44151</v>
      </c>
      <c r="C351" s="1" t="n">
        <v>45204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6.7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61630-2020</t>
        </is>
      </c>
      <c r="B352" s="1" t="n">
        <v>44158</v>
      </c>
      <c r="C352" s="1" t="n">
        <v>45204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61634-2020</t>
        </is>
      </c>
      <c r="B353" s="1" t="n">
        <v>44158</v>
      </c>
      <c r="C353" s="1" t="n">
        <v>45204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63037-2020</t>
        </is>
      </c>
      <c r="B354" s="1" t="n">
        <v>44162</v>
      </c>
      <c r="C354" s="1" t="n">
        <v>45204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Sveaskog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63871-2020</t>
        </is>
      </c>
      <c r="B355" s="1" t="n">
        <v>44166</v>
      </c>
      <c r="C355" s="1" t="n">
        <v>45204</v>
      </c>
      <c r="D355" t="inlineStr">
        <is>
          <t>VÄSTERBOTTENS LÄN</t>
        </is>
      </c>
      <c r="E355" t="inlineStr">
        <is>
          <t>LYCKSELE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63878-2020</t>
        </is>
      </c>
      <c r="B356" s="1" t="n">
        <v>44166</v>
      </c>
      <c r="C356" s="1" t="n">
        <v>45204</v>
      </c>
      <c r="D356" t="inlineStr">
        <is>
          <t>VÄSTERBOTTENS LÄN</t>
        </is>
      </c>
      <c r="E356" t="inlineStr">
        <is>
          <t>LYCKSELE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68253-2020</t>
        </is>
      </c>
      <c r="B357" s="1" t="n">
        <v>44182</v>
      </c>
      <c r="C357" s="1" t="n">
        <v>45204</v>
      </c>
      <c r="D357" t="inlineStr">
        <is>
          <t>VÄSTERBOTTENS LÄN</t>
        </is>
      </c>
      <c r="E357" t="inlineStr">
        <is>
          <t>LYCKSELE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68405-2020</t>
        </is>
      </c>
      <c r="B358" s="1" t="n">
        <v>44182</v>
      </c>
      <c r="C358" s="1" t="n">
        <v>45204</v>
      </c>
      <c r="D358" t="inlineStr">
        <is>
          <t>VÄSTERBOTTENS LÄN</t>
        </is>
      </c>
      <c r="E358" t="inlineStr">
        <is>
          <t>LYCKSELE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68409-2020</t>
        </is>
      </c>
      <c r="B359" s="1" t="n">
        <v>44182</v>
      </c>
      <c r="C359" s="1" t="n">
        <v>45204</v>
      </c>
      <c r="D359" t="inlineStr">
        <is>
          <t>VÄSTERBOTTENS LÄN</t>
        </is>
      </c>
      <c r="E359" t="inlineStr">
        <is>
          <t>LYCKSELE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68510-2020</t>
        </is>
      </c>
      <c r="B360" s="1" t="n">
        <v>44183</v>
      </c>
      <c r="C360" s="1" t="n">
        <v>45204</v>
      </c>
      <c r="D360" t="inlineStr">
        <is>
          <t>VÄSTERBOTTENS LÄN</t>
        </is>
      </c>
      <c r="E360" t="inlineStr">
        <is>
          <t>LYCKSELE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441-2021</t>
        </is>
      </c>
      <c r="B361" s="1" t="n">
        <v>44201</v>
      </c>
      <c r="C361" s="1" t="n">
        <v>45204</v>
      </c>
      <c r="D361" t="inlineStr">
        <is>
          <t>VÄSTERBOTTENS LÄN</t>
        </is>
      </c>
      <c r="E361" t="inlineStr">
        <is>
          <t>LYCKSELE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5316-2021</t>
        </is>
      </c>
      <c r="B362" s="1" t="n">
        <v>44229</v>
      </c>
      <c r="C362" s="1" t="n">
        <v>45204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13955-2021</t>
        </is>
      </c>
      <c r="B363" s="1" t="n">
        <v>44277</v>
      </c>
      <c r="C363" s="1" t="n">
        <v>45204</v>
      </c>
      <c r="D363" t="inlineStr">
        <is>
          <t>VÄSTERBOTTENS LÄN</t>
        </is>
      </c>
      <c r="E363" t="inlineStr">
        <is>
          <t>LYCKSELE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13903-2021</t>
        </is>
      </c>
      <c r="B364" s="1" t="n">
        <v>44277</v>
      </c>
      <c r="C364" s="1" t="n">
        <v>45204</v>
      </c>
      <c r="D364" t="inlineStr">
        <is>
          <t>VÄSTERBOTTENS LÄN</t>
        </is>
      </c>
      <c r="E364" t="inlineStr">
        <is>
          <t>LYCKSELE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13911-2021</t>
        </is>
      </c>
      <c r="B365" s="1" t="n">
        <v>44277</v>
      </c>
      <c r="C365" s="1" t="n">
        <v>45204</v>
      </c>
      <c r="D365" t="inlineStr">
        <is>
          <t>VÄSTERBOTTENS LÄN</t>
        </is>
      </c>
      <c r="E365" t="inlineStr">
        <is>
          <t>LYCKSELE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13924-2021</t>
        </is>
      </c>
      <c r="B366" s="1" t="n">
        <v>44277</v>
      </c>
      <c r="C366" s="1" t="n">
        <v>45204</v>
      </c>
      <c r="D366" t="inlineStr">
        <is>
          <t>VÄSTERBOTTENS LÄN</t>
        </is>
      </c>
      <c r="E366" t="inlineStr">
        <is>
          <t>LYCKSELE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15112-2021</t>
        </is>
      </c>
      <c r="B367" s="1" t="n">
        <v>44282</v>
      </c>
      <c r="C367" s="1" t="n">
        <v>45204</v>
      </c>
      <c r="D367" t="inlineStr">
        <is>
          <t>VÄSTERBOTTENS LÄN</t>
        </is>
      </c>
      <c r="E367" t="inlineStr">
        <is>
          <t>LYCKSELE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22379-2021</t>
        </is>
      </c>
      <c r="B368" s="1" t="n">
        <v>44323</v>
      </c>
      <c r="C368" s="1" t="n">
        <v>45204</v>
      </c>
      <c r="D368" t="inlineStr">
        <is>
          <t>VÄSTERBOTTENS LÄN</t>
        </is>
      </c>
      <c r="E368" t="inlineStr">
        <is>
          <t>LYCKSELE</t>
        </is>
      </c>
      <c r="G368" t="n">
        <v>8.9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21961-2021</t>
        </is>
      </c>
      <c r="B369" s="1" t="n">
        <v>44323</v>
      </c>
      <c r="C369" s="1" t="n">
        <v>45204</v>
      </c>
      <c r="D369" t="inlineStr">
        <is>
          <t>VÄSTERBOTTENS LÄN</t>
        </is>
      </c>
      <c r="E369" t="inlineStr">
        <is>
          <t>LYCKSELE</t>
        </is>
      </c>
      <c r="G369" t="n">
        <v>11.1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26635-2021</t>
        </is>
      </c>
      <c r="B370" s="1" t="n">
        <v>44348</v>
      </c>
      <c r="C370" s="1" t="n">
        <v>45204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10.4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27945-2021</t>
        </is>
      </c>
      <c r="B371" s="1" t="n">
        <v>44354</v>
      </c>
      <c r="C371" s="1" t="n">
        <v>45204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Holmen skog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29150-2021</t>
        </is>
      </c>
      <c r="B372" s="1" t="n">
        <v>44358</v>
      </c>
      <c r="C372" s="1" t="n">
        <v>45204</v>
      </c>
      <c r="D372" t="inlineStr">
        <is>
          <t>VÄSTERBOTTENS LÄN</t>
        </is>
      </c>
      <c r="E372" t="inlineStr">
        <is>
          <t>LYCKSELE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29278-2021</t>
        </is>
      </c>
      <c r="B373" s="1" t="n">
        <v>44361</v>
      </c>
      <c r="C373" s="1" t="n">
        <v>45204</v>
      </c>
      <c r="D373" t="inlineStr">
        <is>
          <t>VÄSTERBOTTENS LÄN</t>
        </is>
      </c>
      <c r="E373" t="inlineStr">
        <is>
          <t>LYCKSELE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31469-2021</t>
        </is>
      </c>
      <c r="B374" s="1" t="n">
        <v>44369</v>
      </c>
      <c r="C374" s="1" t="n">
        <v>45204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Sveaskog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31466-2021</t>
        </is>
      </c>
      <c r="B375" s="1" t="n">
        <v>44369</v>
      </c>
      <c r="C375" s="1" t="n">
        <v>45204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18.3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33222-2021</t>
        </is>
      </c>
      <c r="B376" s="1" t="n">
        <v>44376</v>
      </c>
      <c r="C376" s="1" t="n">
        <v>45204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SCA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35021-2021</t>
        </is>
      </c>
      <c r="B377" s="1" t="n">
        <v>44383</v>
      </c>
      <c r="C377" s="1" t="n">
        <v>45204</v>
      </c>
      <c r="D377" t="inlineStr">
        <is>
          <t>VÄSTERBOTTENS LÄN</t>
        </is>
      </c>
      <c r="E377" t="inlineStr">
        <is>
          <t>LYCKSELE</t>
        </is>
      </c>
      <c r="F377" t="inlineStr">
        <is>
          <t>Holmen skog AB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35700-2021</t>
        </is>
      </c>
      <c r="B378" s="1" t="n">
        <v>44386</v>
      </c>
      <c r="C378" s="1" t="n">
        <v>45204</v>
      </c>
      <c r="D378" t="inlineStr">
        <is>
          <t>VÄSTERBOTTENS LÄN</t>
        </is>
      </c>
      <c r="E378" t="inlineStr">
        <is>
          <t>LYCKSELE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36005-2021</t>
        </is>
      </c>
      <c r="B379" s="1" t="n">
        <v>44386</v>
      </c>
      <c r="C379" s="1" t="n">
        <v>45204</v>
      </c>
      <c r="D379" t="inlineStr">
        <is>
          <t>VÄSTERBOTTENS LÄN</t>
        </is>
      </c>
      <c r="E379" t="inlineStr">
        <is>
          <t>LYCKSELE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36046-2021</t>
        </is>
      </c>
      <c r="B380" s="1" t="n">
        <v>44386</v>
      </c>
      <c r="C380" s="1" t="n">
        <v>45204</v>
      </c>
      <c r="D380" t="inlineStr">
        <is>
          <t>VÄSTERBOTTENS LÄN</t>
        </is>
      </c>
      <c r="E380" t="inlineStr">
        <is>
          <t>LYCKSELE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36632-2021</t>
        </is>
      </c>
      <c r="B381" s="1" t="n">
        <v>44391</v>
      </c>
      <c r="C381" s="1" t="n">
        <v>45204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SCA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36758-2021</t>
        </is>
      </c>
      <c r="B382" s="1" t="n">
        <v>44392</v>
      </c>
      <c r="C382" s="1" t="n">
        <v>45204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36855-2021</t>
        </is>
      </c>
      <c r="B383" s="1" t="n">
        <v>44393</v>
      </c>
      <c r="C383" s="1" t="n">
        <v>45204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7.2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37598-2021</t>
        </is>
      </c>
      <c r="B384" s="1" t="n">
        <v>44399</v>
      </c>
      <c r="C384" s="1" t="n">
        <v>45204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37583-2021</t>
        </is>
      </c>
      <c r="B385" s="1" t="n">
        <v>44399</v>
      </c>
      <c r="C385" s="1" t="n">
        <v>45204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Holmen skog AB</t>
        </is>
      </c>
      <c r="G385" t="n">
        <v>10.9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37593-2021</t>
        </is>
      </c>
      <c r="B386" s="1" t="n">
        <v>44399</v>
      </c>
      <c r="C386" s="1" t="n">
        <v>45204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10.5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37731-2021</t>
        </is>
      </c>
      <c r="B387" s="1" t="n">
        <v>44400</v>
      </c>
      <c r="C387" s="1" t="n">
        <v>45204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37727-2021</t>
        </is>
      </c>
      <c r="B388" s="1" t="n">
        <v>44400</v>
      </c>
      <c r="C388" s="1" t="n">
        <v>45204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14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37733-2021</t>
        </is>
      </c>
      <c r="B389" s="1" t="n">
        <v>44400</v>
      </c>
      <c r="C389" s="1" t="n">
        <v>45204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37987-2021</t>
        </is>
      </c>
      <c r="B390" s="1" t="n">
        <v>44403</v>
      </c>
      <c r="C390" s="1" t="n">
        <v>45204</v>
      </c>
      <c r="D390" t="inlineStr">
        <is>
          <t>VÄSTERBOTTENS LÄN</t>
        </is>
      </c>
      <c r="E390" t="inlineStr">
        <is>
          <t>LYCKSELE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37979-2021</t>
        </is>
      </c>
      <c r="B391" s="1" t="n">
        <v>44403</v>
      </c>
      <c r="C391" s="1" t="n">
        <v>45204</v>
      </c>
      <c r="D391" t="inlineStr">
        <is>
          <t>VÄSTERBOTTENS LÄN</t>
        </is>
      </c>
      <c r="E391" t="inlineStr">
        <is>
          <t>LYCKSELE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37984-2021</t>
        </is>
      </c>
      <c r="B392" s="1" t="n">
        <v>44403</v>
      </c>
      <c r="C392" s="1" t="n">
        <v>45204</v>
      </c>
      <c r="D392" t="inlineStr">
        <is>
          <t>VÄSTERBOTTENS LÄN</t>
        </is>
      </c>
      <c r="E392" t="inlineStr">
        <is>
          <t>LYCKSELE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37986-2021</t>
        </is>
      </c>
      <c r="B393" s="1" t="n">
        <v>44403</v>
      </c>
      <c r="C393" s="1" t="n">
        <v>45204</v>
      </c>
      <c r="D393" t="inlineStr">
        <is>
          <t>VÄSTERBOTTENS LÄN</t>
        </is>
      </c>
      <c r="E393" t="inlineStr">
        <is>
          <t>LYCKSELE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38712-2021</t>
        </is>
      </c>
      <c r="B394" s="1" t="n">
        <v>44405</v>
      </c>
      <c r="C394" s="1" t="n">
        <v>45204</v>
      </c>
      <c r="D394" t="inlineStr">
        <is>
          <t>VÄSTERBOTTENS LÄN</t>
        </is>
      </c>
      <c r="E394" t="inlineStr">
        <is>
          <t>LYCKSELE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38544-2021</t>
        </is>
      </c>
      <c r="B395" s="1" t="n">
        <v>44407</v>
      </c>
      <c r="C395" s="1" t="n">
        <v>45204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39165-2021</t>
        </is>
      </c>
      <c r="B396" s="1" t="n">
        <v>44412</v>
      </c>
      <c r="C396" s="1" t="n">
        <v>45204</v>
      </c>
      <c r="D396" t="inlineStr">
        <is>
          <t>VÄSTERBOTTENS LÄN</t>
        </is>
      </c>
      <c r="E396" t="inlineStr">
        <is>
          <t>LYCKSELE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39415-2021</t>
        </is>
      </c>
      <c r="B397" s="1" t="n">
        <v>44412</v>
      </c>
      <c r="C397" s="1" t="n">
        <v>45204</v>
      </c>
      <c r="D397" t="inlineStr">
        <is>
          <t>VÄSTERBOTTENS LÄN</t>
        </is>
      </c>
      <c r="E397" t="inlineStr">
        <is>
          <t>LYCKSELE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41497-2021</t>
        </is>
      </c>
      <c r="B398" s="1" t="n">
        <v>44424</v>
      </c>
      <c r="C398" s="1" t="n">
        <v>45204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SCA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42144-2021</t>
        </is>
      </c>
      <c r="B399" s="1" t="n">
        <v>44426</v>
      </c>
      <c r="C399" s="1" t="n">
        <v>45204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Sveaskog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42818-2021</t>
        </is>
      </c>
      <c r="B400" s="1" t="n">
        <v>44429</v>
      </c>
      <c r="C400" s="1" t="n">
        <v>45204</v>
      </c>
      <c r="D400" t="inlineStr">
        <is>
          <t>VÄSTERBOTTENS LÄN</t>
        </is>
      </c>
      <c r="E400" t="inlineStr">
        <is>
          <t>LYCKSELE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42967-2021</t>
        </is>
      </c>
      <c r="B401" s="1" t="n">
        <v>44431</v>
      </c>
      <c r="C401" s="1" t="n">
        <v>45204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17.7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43579-2021</t>
        </is>
      </c>
      <c r="B402" s="1" t="n">
        <v>44433</v>
      </c>
      <c r="C402" s="1" t="n">
        <v>45204</v>
      </c>
      <c r="D402" t="inlineStr">
        <is>
          <t>VÄSTERBOTTENS LÄN</t>
        </is>
      </c>
      <c r="E402" t="inlineStr">
        <is>
          <t>LYCKSELE</t>
        </is>
      </c>
      <c r="G402" t="n">
        <v>7.7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45266-2021</t>
        </is>
      </c>
      <c r="B403" s="1" t="n">
        <v>44439</v>
      </c>
      <c r="C403" s="1" t="n">
        <v>45204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Sveaskog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45270-2021</t>
        </is>
      </c>
      <c r="B404" s="1" t="n">
        <v>44439</v>
      </c>
      <c r="C404" s="1" t="n">
        <v>45204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45503-2021</t>
        </is>
      </c>
      <c r="B405" s="1" t="n">
        <v>44440</v>
      </c>
      <c r="C405" s="1" t="n">
        <v>45204</v>
      </c>
      <c r="D405" t="inlineStr">
        <is>
          <t>VÄSTERBOTTENS LÄN</t>
        </is>
      </c>
      <c r="E405" t="inlineStr">
        <is>
          <t>LYCKSELE</t>
        </is>
      </c>
      <c r="G405" t="n">
        <v>29.1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45544-2021</t>
        </is>
      </c>
      <c r="B406" s="1" t="n">
        <v>44440</v>
      </c>
      <c r="C406" s="1" t="n">
        <v>45204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45946-2021</t>
        </is>
      </c>
      <c r="B407" s="1" t="n">
        <v>44441</v>
      </c>
      <c r="C407" s="1" t="n">
        <v>45204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Holmen skog AB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47497-2021</t>
        </is>
      </c>
      <c r="B408" s="1" t="n">
        <v>44447</v>
      </c>
      <c r="C408" s="1" t="n">
        <v>45204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49816-2021</t>
        </is>
      </c>
      <c r="B409" s="1" t="n">
        <v>44454</v>
      </c>
      <c r="C409" s="1" t="n">
        <v>45204</v>
      </c>
      <c r="D409" t="inlineStr">
        <is>
          <t>VÄSTERBOTTENS LÄN</t>
        </is>
      </c>
      <c r="E409" t="inlineStr">
        <is>
          <t>LYCKSELE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50279-2021</t>
        </is>
      </c>
      <c r="B410" s="1" t="n">
        <v>44459</v>
      </c>
      <c r="C410" s="1" t="n">
        <v>45204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50317-2021</t>
        </is>
      </c>
      <c r="B411" s="1" t="n">
        <v>44459</v>
      </c>
      <c r="C411" s="1" t="n">
        <v>45204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16.6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50340-2021</t>
        </is>
      </c>
      <c r="B412" s="1" t="n">
        <v>44459</v>
      </c>
      <c r="C412" s="1" t="n">
        <v>45204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14.1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51932-2021</t>
        </is>
      </c>
      <c r="B413" s="1" t="n">
        <v>44462</v>
      </c>
      <c r="C413" s="1" t="n">
        <v>45204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SCA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51580-2021</t>
        </is>
      </c>
      <c r="B414" s="1" t="n">
        <v>44462</v>
      </c>
      <c r="C414" s="1" t="n">
        <v>45204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51616-2021</t>
        </is>
      </c>
      <c r="B415" s="1" t="n">
        <v>44462</v>
      </c>
      <c r="C415" s="1" t="n">
        <v>45204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Sveaskog</t>
        </is>
      </c>
      <c r="G415" t="n">
        <v>8.4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52210-2021</t>
        </is>
      </c>
      <c r="B416" s="1" t="n">
        <v>44463</v>
      </c>
      <c r="C416" s="1" t="n">
        <v>45204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52699-2021</t>
        </is>
      </c>
      <c r="B417" s="1" t="n">
        <v>44466</v>
      </c>
      <c r="C417" s="1" t="n">
        <v>45204</v>
      </c>
      <c r="D417" t="inlineStr">
        <is>
          <t>VÄSTERBOTTENS LÄN</t>
        </is>
      </c>
      <c r="E417" t="inlineStr">
        <is>
          <t>LYCKSELE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53979-2021</t>
        </is>
      </c>
      <c r="B418" s="1" t="n">
        <v>44469</v>
      </c>
      <c r="C418" s="1" t="n">
        <v>45204</v>
      </c>
      <c r="D418" t="inlineStr">
        <is>
          <t>VÄSTERBOTTENS LÄN</t>
        </is>
      </c>
      <c r="E418" t="inlineStr">
        <is>
          <t>LYCKSELE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53974-2021</t>
        </is>
      </c>
      <c r="B419" s="1" t="n">
        <v>44469</v>
      </c>
      <c r="C419" s="1" t="n">
        <v>45204</v>
      </c>
      <c r="D419" t="inlineStr">
        <is>
          <t>VÄSTERBOTTENS LÄN</t>
        </is>
      </c>
      <c r="E419" t="inlineStr">
        <is>
          <t>LYCKSELE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54735-2021</t>
        </is>
      </c>
      <c r="B420" s="1" t="n">
        <v>44473</v>
      </c>
      <c r="C420" s="1" t="n">
        <v>45204</v>
      </c>
      <c r="D420" t="inlineStr">
        <is>
          <t>VÄSTERBOTTENS LÄN</t>
        </is>
      </c>
      <c r="E420" t="inlineStr">
        <is>
          <t>LYCKSELE</t>
        </is>
      </c>
      <c r="G420" t="n">
        <v>11.2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54790-2021</t>
        </is>
      </c>
      <c r="B421" s="1" t="n">
        <v>44473</v>
      </c>
      <c r="C421" s="1" t="n">
        <v>45204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SCA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55565-2021</t>
        </is>
      </c>
      <c r="B422" s="1" t="n">
        <v>44475</v>
      </c>
      <c r="C422" s="1" t="n">
        <v>45204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Holmen skog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55658-2021</t>
        </is>
      </c>
      <c r="B423" s="1" t="n">
        <v>44476</v>
      </c>
      <c r="C423" s="1" t="n">
        <v>45204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56206-2021</t>
        </is>
      </c>
      <c r="B424" s="1" t="n">
        <v>44477</v>
      </c>
      <c r="C424" s="1" t="n">
        <v>45204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SCA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56401-2021</t>
        </is>
      </c>
      <c r="B425" s="1" t="n">
        <v>44477</v>
      </c>
      <c r="C425" s="1" t="n">
        <v>45204</v>
      </c>
      <c r="D425" t="inlineStr">
        <is>
          <t>VÄSTERBOTTENS LÄN</t>
        </is>
      </c>
      <c r="E425" t="inlineStr">
        <is>
          <t>LYCKSELE</t>
        </is>
      </c>
      <c r="G425" t="n">
        <v>11.5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56898-2021</t>
        </is>
      </c>
      <c r="B426" s="1" t="n">
        <v>44481</v>
      </c>
      <c r="C426" s="1" t="n">
        <v>45204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Naturvårdsverket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57848-2021</t>
        </is>
      </c>
      <c r="B427" s="1" t="n">
        <v>44484</v>
      </c>
      <c r="C427" s="1" t="n">
        <v>45204</v>
      </c>
      <c r="D427" t="inlineStr">
        <is>
          <t>VÄSTERBOTTENS LÄN</t>
        </is>
      </c>
      <c r="E427" t="inlineStr">
        <is>
          <t>LYCKSELE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57663-2021</t>
        </is>
      </c>
      <c r="B428" s="1" t="n">
        <v>44484</v>
      </c>
      <c r="C428" s="1" t="n">
        <v>45204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57666-2021</t>
        </is>
      </c>
      <c r="B429" s="1" t="n">
        <v>44484</v>
      </c>
      <c r="C429" s="1" t="n">
        <v>45204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59074-2021</t>
        </is>
      </c>
      <c r="B430" s="1" t="n">
        <v>44489</v>
      </c>
      <c r="C430" s="1" t="n">
        <v>45204</v>
      </c>
      <c r="D430" t="inlineStr">
        <is>
          <t>VÄSTERBOTTENS LÄN</t>
        </is>
      </c>
      <c r="E430" t="inlineStr">
        <is>
          <t>LYCKSELE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59445-2021</t>
        </is>
      </c>
      <c r="B431" s="1" t="n">
        <v>44490</v>
      </c>
      <c r="C431" s="1" t="n">
        <v>45204</v>
      </c>
      <c r="D431" t="inlineStr">
        <is>
          <t>VÄSTERBOTTENS LÄN</t>
        </is>
      </c>
      <c r="E431" t="inlineStr">
        <is>
          <t>LYCKSELE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59516-2021</t>
        </is>
      </c>
      <c r="B432" s="1" t="n">
        <v>44491</v>
      </c>
      <c r="C432" s="1" t="n">
        <v>45204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Holmen skog AB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59555-2021</t>
        </is>
      </c>
      <c r="B433" s="1" t="n">
        <v>44491</v>
      </c>
      <c r="C433" s="1" t="n">
        <v>45204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Holmen skog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59920-2021</t>
        </is>
      </c>
      <c r="B434" s="1" t="n">
        <v>44494</v>
      </c>
      <c r="C434" s="1" t="n">
        <v>45204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60044-2021</t>
        </is>
      </c>
      <c r="B435" s="1" t="n">
        <v>44495</v>
      </c>
      <c r="C435" s="1" t="n">
        <v>45204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Sveaskog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60437-2021</t>
        </is>
      </c>
      <c r="B436" s="1" t="n">
        <v>44496</v>
      </c>
      <c r="C436" s="1" t="n">
        <v>45204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61224-2021</t>
        </is>
      </c>
      <c r="B437" s="1" t="n">
        <v>44496</v>
      </c>
      <c r="C437" s="1" t="n">
        <v>45204</v>
      </c>
      <c r="D437" t="inlineStr">
        <is>
          <t>VÄSTERBOTTENS LÄN</t>
        </is>
      </c>
      <c r="E437" t="inlineStr">
        <is>
          <t>LYCKSELE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60425-2021</t>
        </is>
      </c>
      <c r="B438" s="1" t="n">
        <v>44496</v>
      </c>
      <c r="C438" s="1" t="n">
        <v>45204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60586-2021</t>
        </is>
      </c>
      <c r="B439" s="1" t="n">
        <v>44496</v>
      </c>
      <c r="C439" s="1" t="n">
        <v>45204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61169-2021</t>
        </is>
      </c>
      <c r="B440" s="1" t="n">
        <v>44498</v>
      </c>
      <c r="C440" s="1" t="n">
        <v>45204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Sveaskog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61432-2021</t>
        </is>
      </c>
      <c r="B441" s="1" t="n">
        <v>44500</v>
      </c>
      <c r="C441" s="1" t="n">
        <v>45204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SCA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61581-2021</t>
        </is>
      </c>
      <c r="B442" s="1" t="n">
        <v>44501</v>
      </c>
      <c r="C442" s="1" t="n">
        <v>45204</v>
      </c>
      <c r="D442" t="inlineStr">
        <is>
          <t>VÄSTERBOTTENS LÄN</t>
        </is>
      </c>
      <c r="E442" t="inlineStr">
        <is>
          <t>LYCKSELE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61665-2021</t>
        </is>
      </c>
      <c r="B443" s="1" t="n">
        <v>44501</v>
      </c>
      <c r="C443" s="1" t="n">
        <v>45204</v>
      </c>
      <c r="D443" t="inlineStr">
        <is>
          <t>VÄSTERBOTTENS LÄN</t>
        </is>
      </c>
      <c r="E443" t="inlineStr">
        <is>
          <t>LYCKSELE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61506-2021</t>
        </is>
      </c>
      <c r="B444" s="1" t="n">
        <v>44501</v>
      </c>
      <c r="C444" s="1" t="n">
        <v>45204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Sveaskog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61588-2021</t>
        </is>
      </c>
      <c r="B445" s="1" t="n">
        <v>44501</v>
      </c>
      <c r="C445" s="1" t="n">
        <v>45204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63172-2021</t>
        </is>
      </c>
      <c r="B446" s="1" t="n">
        <v>44506</v>
      </c>
      <c r="C446" s="1" t="n">
        <v>45204</v>
      </c>
      <c r="D446" t="inlineStr">
        <is>
          <t>VÄSTERBOTTENS LÄN</t>
        </is>
      </c>
      <c r="E446" t="inlineStr">
        <is>
          <t>LYCKSELE</t>
        </is>
      </c>
      <c r="G446" t="n">
        <v>11.5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63827-2021</t>
        </is>
      </c>
      <c r="B447" s="1" t="n">
        <v>44509</v>
      </c>
      <c r="C447" s="1" t="n">
        <v>45204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Sveaskog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65019-2021</t>
        </is>
      </c>
      <c r="B448" s="1" t="n">
        <v>44512</v>
      </c>
      <c r="C448" s="1" t="n">
        <v>45204</v>
      </c>
      <c r="D448" t="inlineStr">
        <is>
          <t>VÄSTERBOTTENS LÄN</t>
        </is>
      </c>
      <c r="E448" t="inlineStr">
        <is>
          <t>LYCKSELE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65231-2021</t>
        </is>
      </c>
      <c r="B449" s="1" t="n">
        <v>44513</v>
      </c>
      <c r="C449" s="1" t="n">
        <v>45204</v>
      </c>
      <c r="D449" t="inlineStr">
        <is>
          <t>VÄSTERBOTTENS LÄN</t>
        </is>
      </c>
      <c r="E449" t="inlineStr">
        <is>
          <t>LYCKSELE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65487-2021</t>
        </is>
      </c>
      <c r="B450" s="1" t="n">
        <v>44515</v>
      </c>
      <c r="C450" s="1" t="n">
        <v>45204</v>
      </c>
      <c r="D450" t="inlineStr">
        <is>
          <t>VÄSTERBOTTENS LÄN</t>
        </is>
      </c>
      <c r="E450" t="inlineStr">
        <is>
          <t>LYCKSELE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66249-2021</t>
        </is>
      </c>
      <c r="B451" s="1" t="n">
        <v>44518</v>
      </c>
      <c r="C451" s="1" t="n">
        <v>45204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5.9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67092-2021</t>
        </is>
      </c>
      <c r="B452" s="1" t="n">
        <v>44522</v>
      </c>
      <c r="C452" s="1" t="n">
        <v>45204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68169-2021</t>
        </is>
      </c>
      <c r="B453" s="1" t="n">
        <v>44526</v>
      </c>
      <c r="C453" s="1" t="n">
        <v>45204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68110-2021</t>
        </is>
      </c>
      <c r="B454" s="1" t="n">
        <v>44526</v>
      </c>
      <c r="C454" s="1" t="n">
        <v>45204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68665-2021</t>
        </is>
      </c>
      <c r="B455" s="1" t="n">
        <v>44529</v>
      </c>
      <c r="C455" s="1" t="n">
        <v>45204</v>
      </c>
      <c r="D455" t="inlineStr">
        <is>
          <t>VÄSTERBOTTENS LÄN</t>
        </is>
      </c>
      <c r="E455" t="inlineStr">
        <is>
          <t>LYCKSELE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68790-2021</t>
        </is>
      </c>
      <c r="B456" s="1" t="n">
        <v>44529</v>
      </c>
      <c r="C456" s="1" t="n">
        <v>45204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SCA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69674-2021</t>
        </is>
      </c>
      <c r="B457" s="1" t="n">
        <v>44531</v>
      </c>
      <c r="C457" s="1" t="n">
        <v>45204</v>
      </c>
      <c r="D457" t="inlineStr">
        <is>
          <t>VÄSTERBOTTENS LÄN</t>
        </is>
      </c>
      <c r="E457" t="inlineStr">
        <is>
          <t>LYCKSELE</t>
        </is>
      </c>
      <c r="G457" t="n">
        <v>6.7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69226-2021</t>
        </is>
      </c>
      <c r="B458" s="1" t="n">
        <v>44531</v>
      </c>
      <c r="C458" s="1" t="n">
        <v>45204</v>
      </c>
      <c r="D458" t="inlineStr">
        <is>
          <t>VÄSTERBOTTENS LÄN</t>
        </is>
      </c>
      <c r="E458" t="inlineStr">
        <is>
          <t>LYCKSELE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69705-2021</t>
        </is>
      </c>
      <c r="B459" s="1" t="n">
        <v>44531</v>
      </c>
      <c r="C459" s="1" t="n">
        <v>45204</v>
      </c>
      <c r="D459" t="inlineStr">
        <is>
          <t>VÄSTERBOTTENS LÄN</t>
        </is>
      </c>
      <c r="E459" t="inlineStr">
        <is>
          <t>LYCKSELE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70193-2021</t>
        </is>
      </c>
      <c r="B460" s="1" t="n">
        <v>44534</v>
      </c>
      <c r="C460" s="1" t="n">
        <v>45204</v>
      </c>
      <c r="D460" t="inlineStr">
        <is>
          <t>VÄSTERBOTTENS LÄN</t>
        </is>
      </c>
      <c r="E460" t="inlineStr">
        <is>
          <t>LYCKSELE</t>
        </is>
      </c>
      <c r="G460" t="n">
        <v>27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70817-2021</t>
        </is>
      </c>
      <c r="B461" s="1" t="n">
        <v>44537</v>
      </c>
      <c r="C461" s="1" t="n">
        <v>45204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Naturvårdsverket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71228-2021</t>
        </is>
      </c>
      <c r="B462" s="1" t="n">
        <v>44538</v>
      </c>
      <c r="C462" s="1" t="n">
        <v>45204</v>
      </c>
      <c r="D462" t="inlineStr">
        <is>
          <t>VÄSTERBOTTENS LÄN</t>
        </is>
      </c>
      <c r="E462" t="inlineStr">
        <is>
          <t>LYCKSELE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72131-2021</t>
        </is>
      </c>
      <c r="B463" s="1" t="n">
        <v>44543</v>
      </c>
      <c r="C463" s="1" t="n">
        <v>45204</v>
      </c>
      <c r="D463" t="inlineStr">
        <is>
          <t>VÄSTERBOTTENS LÄN</t>
        </is>
      </c>
      <c r="E463" t="inlineStr">
        <is>
          <t>LYCKSELE</t>
        </is>
      </c>
      <c r="G463" t="n">
        <v>19.1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72145-2021</t>
        </is>
      </c>
      <c r="B464" s="1" t="n">
        <v>44543</v>
      </c>
      <c r="C464" s="1" t="n">
        <v>45204</v>
      </c>
      <c r="D464" t="inlineStr">
        <is>
          <t>VÄSTERBOTTENS LÄN</t>
        </is>
      </c>
      <c r="E464" t="inlineStr">
        <is>
          <t>LYCKSELE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72377-2021</t>
        </is>
      </c>
      <c r="B465" s="1" t="n">
        <v>44544</v>
      </c>
      <c r="C465" s="1" t="n">
        <v>45204</v>
      </c>
      <c r="D465" t="inlineStr">
        <is>
          <t>VÄSTERBOTTENS LÄN</t>
        </is>
      </c>
      <c r="E465" t="inlineStr">
        <is>
          <t>LYCKSELE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72332-2021</t>
        </is>
      </c>
      <c r="B466" s="1" t="n">
        <v>44545</v>
      </c>
      <c r="C466" s="1" t="n">
        <v>45204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72505-2021</t>
        </is>
      </c>
      <c r="B467" s="1" t="n">
        <v>44546</v>
      </c>
      <c r="C467" s="1" t="n">
        <v>45204</v>
      </c>
      <c r="D467" t="inlineStr">
        <is>
          <t>VÄSTERBOTTENS LÄN</t>
        </is>
      </c>
      <c r="E467" t="inlineStr">
        <is>
          <t>LYCKSELE</t>
        </is>
      </c>
      <c r="G467" t="n">
        <v>15.1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73113-2021</t>
        </is>
      </c>
      <c r="B468" s="1" t="n">
        <v>44550</v>
      </c>
      <c r="C468" s="1" t="n">
        <v>45204</v>
      </c>
      <c r="D468" t="inlineStr">
        <is>
          <t>VÄSTERBOTTENS LÄN</t>
        </is>
      </c>
      <c r="E468" t="inlineStr">
        <is>
          <t>LYCKSELE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73596-2021</t>
        </is>
      </c>
      <c r="B469" s="1" t="n">
        <v>44551</v>
      </c>
      <c r="C469" s="1" t="n">
        <v>45204</v>
      </c>
      <c r="D469" t="inlineStr">
        <is>
          <t>VÄSTERBOTTENS LÄN</t>
        </is>
      </c>
      <c r="E469" t="inlineStr">
        <is>
          <t>LYCKSELE</t>
        </is>
      </c>
      <c r="G469" t="n">
        <v>20.6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73851-2021</t>
        </is>
      </c>
      <c r="B470" s="1" t="n">
        <v>44552</v>
      </c>
      <c r="C470" s="1" t="n">
        <v>45204</v>
      </c>
      <c r="D470" t="inlineStr">
        <is>
          <t>VÄSTERBOTTENS LÄN</t>
        </is>
      </c>
      <c r="E470" t="inlineStr">
        <is>
          <t>LYCKSELE</t>
        </is>
      </c>
      <c r="G470" t="n">
        <v>16.5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74179-2021</t>
        </is>
      </c>
      <c r="B471" s="1" t="n">
        <v>44558</v>
      </c>
      <c r="C471" s="1" t="n">
        <v>45204</v>
      </c>
      <c r="D471" t="inlineStr">
        <is>
          <t>VÄSTERBOTTENS LÄN</t>
        </is>
      </c>
      <c r="E471" t="inlineStr">
        <is>
          <t>LYCKSELE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151-2022</t>
        </is>
      </c>
      <c r="B472" s="1" t="n">
        <v>44560</v>
      </c>
      <c r="C472" s="1" t="n">
        <v>45204</v>
      </c>
      <c r="D472" t="inlineStr">
        <is>
          <t>VÄSTERBOTTENS LÄN</t>
        </is>
      </c>
      <c r="E472" t="inlineStr">
        <is>
          <t>LYCKSELE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325-2022</t>
        </is>
      </c>
      <c r="B473" s="1" t="n">
        <v>44564</v>
      </c>
      <c r="C473" s="1" t="n">
        <v>45204</v>
      </c>
      <c r="D473" t="inlineStr">
        <is>
          <t>VÄSTERBOTTENS LÄN</t>
        </is>
      </c>
      <c r="E473" t="inlineStr">
        <is>
          <t>LYCKSELE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526-2022</t>
        </is>
      </c>
      <c r="B474" s="1" t="n">
        <v>44566</v>
      </c>
      <c r="C474" s="1" t="n">
        <v>45204</v>
      </c>
      <c r="D474" t="inlineStr">
        <is>
          <t>VÄSTERBOTTENS LÄN</t>
        </is>
      </c>
      <c r="E474" t="inlineStr">
        <is>
          <t>LYCKSELE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578-2022</t>
        </is>
      </c>
      <c r="B475" s="1" t="n">
        <v>44566</v>
      </c>
      <c r="C475" s="1" t="n">
        <v>45204</v>
      </c>
      <c r="D475" t="inlineStr">
        <is>
          <t>VÄSTERBOTTENS LÄN</t>
        </is>
      </c>
      <c r="E475" t="inlineStr">
        <is>
          <t>LYCKSELE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932-2022</t>
        </is>
      </c>
      <c r="B476" s="1" t="n">
        <v>44571</v>
      </c>
      <c r="C476" s="1" t="n">
        <v>45204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929-2022</t>
        </is>
      </c>
      <c r="B477" s="1" t="n">
        <v>44571</v>
      </c>
      <c r="C477" s="1" t="n">
        <v>45204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1048-2022</t>
        </is>
      </c>
      <c r="B478" s="1" t="n">
        <v>44571</v>
      </c>
      <c r="C478" s="1" t="n">
        <v>45204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1023-2022</t>
        </is>
      </c>
      <c r="B479" s="1" t="n">
        <v>44571</v>
      </c>
      <c r="C479" s="1" t="n">
        <v>45204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1161-2022</t>
        </is>
      </c>
      <c r="B480" s="1" t="n">
        <v>44571</v>
      </c>
      <c r="C480" s="1" t="n">
        <v>45204</v>
      </c>
      <c r="D480" t="inlineStr">
        <is>
          <t>VÄSTERBOTTENS LÄN</t>
        </is>
      </c>
      <c r="E480" t="inlineStr">
        <is>
          <t>LYCKSELE</t>
        </is>
      </c>
      <c r="G480" t="n">
        <v>7.9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2236-2022</t>
        </is>
      </c>
      <c r="B481" s="1" t="n">
        <v>44578</v>
      </c>
      <c r="C481" s="1" t="n">
        <v>45204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17.6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2245-2022</t>
        </is>
      </c>
      <c r="B482" s="1" t="n">
        <v>44578</v>
      </c>
      <c r="C482" s="1" t="n">
        <v>45204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Sveaskog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2576-2022</t>
        </is>
      </c>
      <c r="B483" s="1" t="n">
        <v>44580</v>
      </c>
      <c r="C483" s="1" t="n">
        <v>45204</v>
      </c>
      <c r="D483" t="inlineStr">
        <is>
          <t>VÄSTERBOTTENS LÄN</t>
        </is>
      </c>
      <c r="E483" t="inlineStr">
        <is>
          <t>LYCKSELE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2859-2022</t>
        </is>
      </c>
      <c r="B484" s="1" t="n">
        <v>44581</v>
      </c>
      <c r="C484" s="1" t="n">
        <v>45204</v>
      </c>
      <c r="D484" t="inlineStr">
        <is>
          <t>VÄSTERBOTTENS LÄN</t>
        </is>
      </c>
      <c r="E484" t="inlineStr">
        <is>
          <t>LYCKSELE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3368-2022</t>
        </is>
      </c>
      <c r="B485" s="1" t="n">
        <v>44585</v>
      </c>
      <c r="C485" s="1" t="n">
        <v>45204</v>
      </c>
      <c r="D485" t="inlineStr">
        <is>
          <t>VÄSTERBOTTENS LÄN</t>
        </is>
      </c>
      <c r="E485" t="inlineStr">
        <is>
          <t>LYCKSELE</t>
        </is>
      </c>
      <c r="G485" t="n">
        <v>11.8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3400-2022</t>
        </is>
      </c>
      <c r="B486" s="1" t="n">
        <v>44585</v>
      </c>
      <c r="C486" s="1" t="n">
        <v>45204</v>
      </c>
      <c r="D486" t="inlineStr">
        <is>
          <t>VÄSTERBOTTENS LÄN</t>
        </is>
      </c>
      <c r="E486" t="inlineStr">
        <is>
          <t>LYCKSELE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5162-2022</t>
        </is>
      </c>
      <c r="B487" s="1" t="n">
        <v>44594</v>
      </c>
      <c r="C487" s="1" t="n">
        <v>45204</v>
      </c>
      <c r="D487" t="inlineStr">
        <is>
          <t>VÄSTERBOTTENS LÄN</t>
        </is>
      </c>
      <c r="E487" t="inlineStr">
        <is>
          <t>LYCKSELE</t>
        </is>
      </c>
      <c r="G487" t="n">
        <v>17.4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7001-2022</t>
        </is>
      </c>
      <c r="B488" s="1" t="n">
        <v>44603</v>
      </c>
      <c r="C488" s="1" t="n">
        <v>45204</v>
      </c>
      <c r="D488" t="inlineStr">
        <is>
          <t>VÄSTERBOTTENS LÄN</t>
        </is>
      </c>
      <c r="E488" t="inlineStr">
        <is>
          <t>LYCKSELE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7063-2022</t>
        </is>
      </c>
      <c r="B489" s="1" t="n">
        <v>44603</v>
      </c>
      <c r="C489" s="1" t="n">
        <v>45204</v>
      </c>
      <c r="D489" t="inlineStr">
        <is>
          <t>VÄSTERBOTTENS LÄN</t>
        </is>
      </c>
      <c r="E489" t="inlineStr">
        <is>
          <t>LYCKSELE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7433-2022</t>
        </is>
      </c>
      <c r="B490" s="1" t="n">
        <v>44606</v>
      </c>
      <c r="C490" s="1" t="n">
        <v>45204</v>
      </c>
      <c r="D490" t="inlineStr">
        <is>
          <t>VÄSTERBOTTENS LÄN</t>
        </is>
      </c>
      <c r="E490" t="inlineStr">
        <is>
          <t>LYCKSELE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9341-2022</t>
        </is>
      </c>
      <c r="B491" s="1" t="n">
        <v>44616</v>
      </c>
      <c r="C491" s="1" t="n">
        <v>45204</v>
      </c>
      <c r="D491" t="inlineStr">
        <is>
          <t>VÄSTERBOTTENS LÄN</t>
        </is>
      </c>
      <c r="E491" t="inlineStr">
        <is>
          <t>LYCKSELE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9327-2022</t>
        </is>
      </c>
      <c r="B492" s="1" t="n">
        <v>44616</v>
      </c>
      <c r="C492" s="1" t="n">
        <v>45204</v>
      </c>
      <c r="D492" t="inlineStr">
        <is>
          <t>VÄSTERBOTTENS LÄN</t>
        </is>
      </c>
      <c r="E492" t="inlineStr">
        <is>
          <t>LYCKSELE</t>
        </is>
      </c>
      <c r="G492" t="n">
        <v>10.1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9879-2022</t>
        </is>
      </c>
      <c r="B493" s="1" t="n">
        <v>44620</v>
      </c>
      <c r="C493" s="1" t="n">
        <v>45204</v>
      </c>
      <c r="D493" t="inlineStr">
        <is>
          <t>VÄSTERBOTTENS LÄN</t>
        </is>
      </c>
      <c r="E493" t="inlineStr">
        <is>
          <t>LYCKSELE</t>
        </is>
      </c>
      <c r="G493" t="n">
        <v>8.699999999999999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9892-2022</t>
        </is>
      </c>
      <c r="B494" s="1" t="n">
        <v>44620</v>
      </c>
      <c r="C494" s="1" t="n">
        <v>45204</v>
      </c>
      <c r="D494" t="inlineStr">
        <is>
          <t>VÄSTERBOTTENS LÄN</t>
        </is>
      </c>
      <c r="E494" t="inlineStr">
        <is>
          <t>LYCKSELE</t>
        </is>
      </c>
      <c r="G494" t="n">
        <v>14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12261-2022</t>
        </is>
      </c>
      <c r="B495" s="1" t="n">
        <v>44637</v>
      </c>
      <c r="C495" s="1" t="n">
        <v>45204</v>
      </c>
      <c r="D495" t="inlineStr">
        <is>
          <t>VÄSTERBOTTENS LÄN</t>
        </is>
      </c>
      <c r="E495" t="inlineStr">
        <is>
          <t>LYCKSELE</t>
        </is>
      </c>
      <c r="G495" t="n">
        <v>30.8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12760-2022</t>
        </is>
      </c>
      <c r="B496" s="1" t="n">
        <v>44641</v>
      </c>
      <c r="C496" s="1" t="n">
        <v>45204</v>
      </c>
      <c r="D496" t="inlineStr">
        <is>
          <t>VÄSTERBOTTENS LÄN</t>
        </is>
      </c>
      <c r="E496" t="inlineStr">
        <is>
          <t>LYCKSELE</t>
        </is>
      </c>
      <c r="G496" t="n">
        <v>11.6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12839-2022</t>
        </is>
      </c>
      <c r="B497" s="1" t="n">
        <v>44642</v>
      </c>
      <c r="C497" s="1" t="n">
        <v>45204</v>
      </c>
      <c r="D497" t="inlineStr">
        <is>
          <t>VÄSTERBOTTENS LÄN</t>
        </is>
      </c>
      <c r="E497" t="inlineStr">
        <is>
          <t>LYCKSELE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13385-2022</t>
        </is>
      </c>
      <c r="B498" s="1" t="n">
        <v>44645</v>
      </c>
      <c r="C498" s="1" t="n">
        <v>45204</v>
      </c>
      <c r="D498" t="inlineStr">
        <is>
          <t>VÄSTERBOTTENS LÄN</t>
        </is>
      </c>
      <c r="E498" t="inlineStr">
        <is>
          <t>LYCKSELE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14069-2022</t>
        </is>
      </c>
      <c r="B499" s="1" t="n">
        <v>44650</v>
      </c>
      <c r="C499" s="1" t="n">
        <v>45204</v>
      </c>
      <c r="D499" t="inlineStr">
        <is>
          <t>VÄSTERBOTTENS LÄN</t>
        </is>
      </c>
      <c r="E499" t="inlineStr">
        <is>
          <t>LYCKSELE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14349-2022</t>
        </is>
      </c>
      <c r="B500" s="1" t="n">
        <v>44652</v>
      </c>
      <c r="C500" s="1" t="n">
        <v>45204</v>
      </c>
      <c r="D500" t="inlineStr">
        <is>
          <t>VÄSTERBOTTENS LÄN</t>
        </is>
      </c>
      <c r="E500" t="inlineStr">
        <is>
          <t>LYCKSELE</t>
        </is>
      </c>
      <c r="G500" t="n">
        <v>13.9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16274-2022</t>
        </is>
      </c>
      <c r="B501" s="1" t="n">
        <v>44670</v>
      </c>
      <c r="C501" s="1" t="n">
        <v>45204</v>
      </c>
      <c r="D501" t="inlineStr">
        <is>
          <t>VÄSTERBOTTENS LÄN</t>
        </is>
      </c>
      <c r="E501" t="inlineStr">
        <is>
          <t>LYCKSELE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16272-2022</t>
        </is>
      </c>
      <c r="B502" s="1" t="n">
        <v>44670</v>
      </c>
      <c r="C502" s="1" t="n">
        <v>45204</v>
      </c>
      <c r="D502" t="inlineStr">
        <is>
          <t>VÄSTERBOTTENS LÄN</t>
        </is>
      </c>
      <c r="E502" t="inlineStr">
        <is>
          <t>LYCKSELE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16845-2022</t>
        </is>
      </c>
      <c r="B503" s="1" t="n">
        <v>44673</v>
      </c>
      <c r="C503" s="1" t="n">
        <v>45204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SCA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17890-2022</t>
        </is>
      </c>
      <c r="B504" s="1" t="n">
        <v>44683</v>
      </c>
      <c r="C504" s="1" t="n">
        <v>45204</v>
      </c>
      <c r="D504" t="inlineStr">
        <is>
          <t>VÄSTERBOTTENS LÄN</t>
        </is>
      </c>
      <c r="E504" t="inlineStr">
        <is>
          <t>LYCKSELE</t>
        </is>
      </c>
      <c r="G504" t="n">
        <v>6.9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17888-2022</t>
        </is>
      </c>
      <c r="B505" s="1" t="n">
        <v>44683</v>
      </c>
      <c r="C505" s="1" t="n">
        <v>45204</v>
      </c>
      <c r="D505" t="inlineStr">
        <is>
          <t>VÄSTERBOTTENS LÄN</t>
        </is>
      </c>
      <c r="E505" t="inlineStr">
        <is>
          <t>LYCKSELE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19769-2022</t>
        </is>
      </c>
      <c r="B506" s="1" t="n">
        <v>44694</v>
      </c>
      <c r="C506" s="1" t="n">
        <v>45204</v>
      </c>
      <c r="D506" t="inlineStr">
        <is>
          <t>VÄSTERBOTTENS LÄN</t>
        </is>
      </c>
      <c r="E506" t="inlineStr">
        <is>
          <t>LYCKSELE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20287-2022</t>
        </is>
      </c>
      <c r="B507" s="1" t="n">
        <v>44698</v>
      </c>
      <c r="C507" s="1" t="n">
        <v>45204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11.5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21058-2022</t>
        </is>
      </c>
      <c r="B508" s="1" t="n">
        <v>44704</v>
      </c>
      <c r="C508" s="1" t="n">
        <v>45204</v>
      </c>
      <c r="D508" t="inlineStr">
        <is>
          <t>VÄSTERBOTTENS LÄN</t>
        </is>
      </c>
      <c r="E508" t="inlineStr">
        <is>
          <t>LYCKSELE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21683-2022</t>
        </is>
      </c>
      <c r="B509" s="1" t="n">
        <v>44707</v>
      </c>
      <c r="C509" s="1" t="n">
        <v>45204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Holmen skog AB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22076-2022</t>
        </is>
      </c>
      <c r="B510" s="1" t="n">
        <v>44711</v>
      </c>
      <c r="C510" s="1" t="n">
        <v>45204</v>
      </c>
      <c r="D510" t="inlineStr">
        <is>
          <t>VÄSTERBOTTENS LÄN</t>
        </is>
      </c>
      <c r="E510" t="inlineStr">
        <is>
          <t>LYCKSELE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22075-2022</t>
        </is>
      </c>
      <c r="B511" s="1" t="n">
        <v>44711</v>
      </c>
      <c r="C511" s="1" t="n">
        <v>45204</v>
      </c>
      <c r="D511" t="inlineStr">
        <is>
          <t>VÄSTERBOTTENS LÄN</t>
        </is>
      </c>
      <c r="E511" t="inlineStr">
        <is>
          <t>LYCKSELE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23164-2022</t>
        </is>
      </c>
      <c r="B512" s="1" t="n">
        <v>44719</v>
      </c>
      <c r="C512" s="1" t="n">
        <v>45204</v>
      </c>
      <c r="D512" t="inlineStr">
        <is>
          <t>VÄSTERBOTTENS LÄN</t>
        </is>
      </c>
      <c r="E512" t="inlineStr">
        <is>
          <t>LYCKSELE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24478-2022</t>
        </is>
      </c>
      <c r="B513" s="1" t="n">
        <v>44726</v>
      </c>
      <c r="C513" s="1" t="n">
        <v>45204</v>
      </c>
      <c r="D513" t="inlineStr">
        <is>
          <t>VÄSTERBOTTENS LÄN</t>
        </is>
      </c>
      <c r="E513" t="inlineStr">
        <is>
          <t>LYCKSELE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25257-2022</t>
        </is>
      </c>
      <c r="B514" s="1" t="n">
        <v>44729</v>
      </c>
      <c r="C514" s="1" t="n">
        <v>45204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Naturvårdsverket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25902-2022</t>
        </is>
      </c>
      <c r="B515" s="1" t="n">
        <v>44733</v>
      </c>
      <c r="C515" s="1" t="n">
        <v>45204</v>
      </c>
      <c r="D515" t="inlineStr">
        <is>
          <t>VÄSTERBOTTENS LÄN</t>
        </is>
      </c>
      <c r="E515" t="inlineStr">
        <is>
          <t>LYCKSELE</t>
        </is>
      </c>
      <c r="G515" t="n">
        <v>8.199999999999999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25752-2022</t>
        </is>
      </c>
      <c r="B516" s="1" t="n">
        <v>44733</v>
      </c>
      <c r="C516" s="1" t="n">
        <v>45204</v>
      </c>
      <c r="D516" t="inlineStr">
        <is>
          <t>VÄSTERBOTTENS LÄN</t>
        </is>
      </c>
      <c r="E516" t="inlineStr">
        <is>
          <t>LYCKSELE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26351-2022</t>
        </is>
      </c>
      <c r="B517" s="1" t="n">
        <v>44735</v>
      </c>
      <c r="C517" s="1" t="n">
        <v>45204</v>
      </c>
      <c r="D517" t="inlineStr">
        <is>
          <t>VÄSTERBOTTENS LÄN</t>
        </is>
      </c>
      <c r="E517" t="inlineStr">
        <is>
          <t>LYCKSELE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26396-2022</t>
        </is>
      </c>
      <c r="B518" s="1" t="n">
        <v>44735</v>
      </c>
      <c r="C518" s="1" t="n">
        <v>45204</v>
      </c>
      <c r="D518" t="inlineStr">
        <is>
          <t>VÄSTERBOTTENS LÄN</t>
        </is>
      </c>
      <c r="E518" t="inlineStr">
        <is>
          <t>LYCKSELE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26397-2022</t>
        </is>
      </c>
      <c r="B519" s="1" t="n">
        <v>44735</v>
      </c>
      <c r="C519" s="1" t="n">
        <v>45204</v>
      </c>
      <c r="D519" t="inlineStr">
        <is>
          <t>VÄSTERBOTTENS LÄN</t>
        </is>
      </c>
      <c r="E519" t="inlineStr">
        <is>
          <t>LYCKSELE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27548-2022</t>
        </is>
      </c>
      <c r="B520" s="1" t="n">
        <v>44742</v>
      </c>
      <c r="C520" s="1" t="n">
        <v>45204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Holmen skog AB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27761-2022</t>
        </is>
      </c>
      <c r="B521" s="1" t="n">
        <v>44743</v>
      </c>
      <c r="C521" s="1" t="n">
        <v>45204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Sveaskog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28699-2022</t>
        </is>
      </c>
      <c r="B522" s="1" t="n">
        <v>44748</v>
      </c>
      <c r="C522" s="1" t="n">
        <v>45204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28993-2022</t>
        </is>
      </c>
      <c r="B523" s="1" t="n">
        <v>44749</v>
      </c>
      <c r="C523" s="1" t="n">
        <v>45204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Holmen skog AB</t>
        </is>
      </c>
      <c r="G523" t="n">
        <v>6.9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28994-2022</t>
        </is>
      </c>
      <c r="B524" s="1" t="n">
        <v>44749</v>
      </c>
      <c r="C524" s="1" t="n">
        <v>45204</v>
      </c>
      <c r="D524" t="inlineStr">
        <is>
          <t>VÄSTERBOTTENS LÄN</t>
        </is>
      </c>
      <c r="E524" t="inlineStr">
        <is>
          <t>LYCKSELE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30026-2022</t>
        </is>
      </c>
      <c r="B525" s="1" t="n">
        <v>44756</v>
      </c>
      <c r="C525" s="1" t="n">
        <v>45204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SCA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30296-2022</t>
        </is>
      </c>
      <c r="B526" s="1" t="n">
        <v>44760</v>
      </c>
      <c r="C526" s="1" t="n">
        <v>45204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12.3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30291-2022</t>
        </is>
      </c>
      <c r="B527" s="1" t="n">
        <v>44760</v>
      </c>
      <c r="C527" s="1" t="n">
        <v>45204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30298-2022</t>
        </is>
      </c>
      <c r="B528" s="1" t="n">
        <v>44760</v>
      </c>
      <c r="C528" s="1" t="n">
        <v>45204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30470-2022</t>
        </is>
      </c>
      <c r="B529" s="1" t="n">
        <v>44761</v>
      </c>
      <c r="C529" s="1" t="n">
        <v>45204</v>
      </c>
      <c r="D529" t="inlineStr">
        <is>
          <t>VÄSTERBOTTENS LÄN</t>
        </is>
      </c>
      <c r="E529" t="inlineStr">
        <is>
          <t>LYCKSELE</t>
        </is>
      </c>
      <c r="G529" t="n">
        <v>11.9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30474-2022</t>
        </is>
      </c>
      <c r="B530" s="1" t="n">
        <v>44761</v>
      </c>
      <c r="C530" s="1" t="n">
        <v>45204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14.9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31686-2022</t>
        </is>
      </c>
      <c r="B531" s="1" t="n">
        <v>44776</v>
      </c>
      <c r="C531" s="1" t="n">
        <v>45204</v>
      </c>
      <c r="D531" t="inlineStr">
        <is>
          <t>VÄSTERBOTTENS LÄN</t>
        </is>
      </c>
      <c r="E531" t="inlineStr">
        <is>
          <t>LYCKSELE</t>
        </is>
      </c>
      <c r="G531" t="n">
        <v>11.1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31913-2022</t>
        </is>
      </c>
      <c r="B532" s="1" t="n">
        <v>44777</v>
      </c>
      <c r="C532" s="1" t="n">
        <v>45204</v>
      </c>
      <c r="D532" t="inlineStr">
        <is>
          <t>VÄSTERBOTTENS LÄN</t>
        </is>
      </c>
      <c r="E532" t="inlineStr">
        <is>
          <t>LYCKSELE</t>
        </is>
      </c>
      <c r="G532" t="n">
        <v>9.300000000000001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31979-2022</t>
        </is>
      </c>
      <c r="B533" s="1" t="n">
        <v>44777</v>
      </c>
      <c r="C533" s="1" t="n">
        <v>45204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SCA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32552-2022</t>
        </is>
      </c>
      <c r="B534" s="1" t="n">
        <v>44783</v>
      </c>
      <c r="C534" s="1" t="n">
        <v>45204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Sveaskog</t>
        </is>
      </c>
      <c r="G534" t="n">
        <v>11.1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32546-2022</t>
        </is>
      </c>
      <c r="B535" s="1" t="n">
        <v>44783</v>
      </c>
      <c r="C535" s="1" t="n">
        <v>45204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9.199999999999999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32998-2022</t>
        </is>
      </c>
      <c r="B536" s="1" t="n">
        <v>44784</v>
      </c>
      <c r="C536" s="1" t="n">
        <v>45204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33478-2022</t>
        </is>
      </c>
      <c r="B537" s="1" t="n">
        <v>44788</v>
      </c>
      <c r="C537" s="1" t="n">
        <v>45204</v>
      </c>
      <c r="D537" t="inlineStr">
        <is>
          <t>VÄSTERBOTTENS LÄN</t>
        </is>
      </c>
      <c r="E537" t="inlineStr">
        <is>
          <t>LYCKSELE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33513-2022</t>
        </is>
      </c>
      <c r="B538" s="1" t="n">
        <v>44788</v>
      </c>
      <c r="C538" s="1" t="n">
        <v>45204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SCA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33726-2022</t>
        </is>
      </c>
      <c r="B539" s="1" t="n">
        <v>44789</v>
      </c>
      <c r="C539" s="1" t="n">
        <v>45204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12.7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36859-2022</t>
        </is>
      </c>
      <c r="B540" s="1" t="n">
        <v>44805</v>
      </c>
      <c r="C540" s="1" t="n">
        <v>45204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36869-2022</t>
        </is>
      </c>
      <c r="B541" s="1" t="n">
        <v>44805</v>
      </c>
      <c r="C541" s="1" t="n">
        <v>45204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36819-2022</t>
        </is>
      </c>
      <c r="B542" s="1" t="n">
        <v>44805</v>
      </c>
      <c r="C542" s="1" t="n">
        <v>45204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37423-2022</t>
        </is>
      </c>
      <c r="B543" s="1" t="n">
        <v>44809</v>
      </c>
      <c r="C543" s="1" t="n">
        <v>45204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SCA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37976-2022</t>
        </is>
      </c>
      <c r="B544" s="1" t="n">
        <v>44811</v>
      </c>
      <c r="C544" s="1" t="n">
        <v>45204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Holmen skog AB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38178-2022</t>
        </is>
      </c>
      <c r="B545" s="1" t="n">
        <v>44812</v>
      </c>
      <c r="C545" s="1" t="n">
        <v>45204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Holmen skog AB</t>
        </is>
      </c>
      <c r="G545" t="n">
        <v>6.5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40101-2022</t>
        </is>
      </c>
      <c r="B546" s="1" t="n">
        <v>44820</v>
      </c>
      <c r="C546" s="1" t="n">
        <v>45204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41101-2022</t>
        </is>
      </c>
      <c r="B547" s="1" t="n">
        <v>44820</v>
      </c>
      <c r="C547" s="1" t="n">
        <v>45204</v>
      </c>
      <c r="D547" t="inlineStr">
        <is>
          <t>VÄSTERBOTTENS LÄN</t>
        </is>
      </c>
      <c r="E547" t="inlineStr">
        <is>
          <t>LYCKSELE</t>
        </is>
      </c>
      <c r="G547" t="n">
        <v>13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40262-2022</t>
        </is>
      </c>
      <c r="B548" s="1" t="n">
        <v>44820</v>
      </c>
      <c r="C548" s="1" t="n">
        <v>45204</v>
      </c>
      <c r="D548" t="inlineStr">
        <is>
          <t>VÄSTERBOTTENS LÄN</t>
        </is>
      </c>
      <c r="E548" t="inlineStr">
        <is>
          <t>LYCKSELE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41094-2022</t>
        </is>
      </c>
      <c r="B549" s="1" t="n">
        <v>44820</v>
      </c>
      <c r="C549" s="1" t="n">
        <v>45204</v>
      </c>
      <c r="D549" t="inlineStr">
        <is>
          <t>VÄSTERBOTTENS LÄN</t>
        </is>
      </c>
      <c r="E549" t="inlineStr">
        <is>
          <t>LYCKSELE</t>
        </is>
      </c>
      <c r="G549" t="n">
        <v>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40497-2022</t>
        </is>
      </c>
      <c r="B550" s="1" t="n">
        <v>44823</v>
      </c>
      <c r="C550" s="1" t="n">
        <v>45204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Naturvårdsverket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41256-2022</t>
        </is>
      </c>
      <c r="B551" s="1" t="n">
        <v>44826</v>
      </c>
      <c r="C551" s="1" t="n">
        <v>45204</v>
      </c>
      <c r="D551" t="inlineStr">
        <is>
          <t>VÄSTERBOTTENS LÄN</t>
        </is>
      </c>
      <c r="E551" t="inlineStr">
        <is>
          <t>LYCKSELE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41280-2022</t>
        </is>
      </c>
      <c r="B552" s="1" t="n">
        <v>44826</v>
      </c>
      <c r="C552" s="1" t="n">
        <v>45204</v>
      </c>
      <c r="D552" t="inlineStr">
        <is>
          <t>VÄSTERBOTTENS LÄN</t>
        </is>
      </c>
      <c r="E552" t="inlineStr">
        <is>
          <t>LYCKSELE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41358-2022</t>
        </is>
      </c>
      <c r="B553" s="1" t="n">
        <v>44826</v>
      </c>
      <c r="C553" s="1" t="n">
        <v>45204</v>
      </c>
      <c r="D553" t="inlineStr">
        <is>
          <t>VÄSTERBOTTENS LÄN</t>
        </is>
      </c>
      <c r="E553" t="inlineStr">
        <is>
          <t>LYCKSELE</t>
        </is>
      </c>
      <c r="G553" t="n">
        <v>6.2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41419-2022</t>
        </is>
      </c>
      <c r="B554" s="1" t="n">
        <v>44826</v>
      </c>
      <c r="C554" s="1" t="n">
        <v>45204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Naturvårdsverket</t>
        </is>
      </c>
      <c r="G554" t="n">
        <v>32.1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42190-2022</t>
        </is>
      </c>
      <c r="B555" s="1" t="n">
        <v>44830</v>
      </c>
      <c r="C555" s="1" t="n">
        <v>45204</v>
      </c>
      <c r="D555" t="inlineStr">
        <is>
          <t>VÄSTERBOTTENS LÄN</t>
        </is>
      </c>
      <c r="E555" t="inlineStr">
        <is>
          <t>LYCKSELE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42216-2022</t>
        </is>
      </c>
      <c r="B556" s="1" t="n">
        <v>44830</v>
      </c>
      <c r="C556" s="1" t="n">
        <v>45204</v>
      </c>
      <c r="D556" t="inlineStr">
        <is>
          <t>VÄSTERBOTTENS LÄN</t>
        </is>
      </c>
      <c r="E556" t="inlineStr">
        <is>
          <t>LYCKSELE</t>
        </is>
      </c>
      <c r="G556" t="n">
        <v>15.9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42208-2022</t>
        </is>
      </c>
      <c r="B557" s="1" t="n">
        <v>44830</v>
      </c>
      <c r="C557" s="1" t="n">
        <v>45204</v>
      </c>
      <c r="D557" t="inlineStr">
        <is>
          <t>VÄSTERBOTTENS LÄN</t>
        </is>
      </c>
      <c r="E557" t="inlineStr">
        <is>
          <t>LYCKSELE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43708-2022</t>
        </is>
      </c>
      <c r="B558" s="1" t="n">
        <v>44837</v>
      </c>
      <c r="C558" s="1" t="n">
        <v>45204</v>
      </c>
      <c r="D558" t="inlineStr">
        <is>
          <t>VÄSTERBOTTENS LÄN</t>
        </is>
      </c>
      <c r="E558" t="inlineStr">
        <is>
          <t>LYCKSELE</t>
        </is>
      </c>
      <c r="G558" t="n">
        <v>9.699999999999999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43556-2022</t>
        </is>
      </c>
      <c r="B559" s="1" t="n">
        <v>44837</v>
      </c>
      <c r="C559" s="1" t="n">
        <v>45204</v>
      </c>
      <c r="D559" t="inlineStr">
        <is>
          <t>VÄSTERBOTTENS LÄN</t>
        </is>
      </c>
      <c r="E559" t="inlineStr">
        <is>
          <t>LYCKSELE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44097-2022</t>
        </is>
      </c>
      <c r="B560" s="1" t="n">
        <v>44839</v>
      </c>
      <c r="C560" s="1" t="n">
        <v>45204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44394-2022</t>
        </is>
      </c>
      <c r="B561" s="1" t="n">
        <v>44839</v>
      </c>
      <c r="C561" s="1" t="n">
        <v>45204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44139-2022</t>
        </is>
      </c>
      <c r="B562" s="1" t="n">
        <v>44839</v>
      </c>
      <c r="C562" s="1" t="n">
        <v>45204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Naturvårdsverket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44479-2022</t>
        </is>
      </c>
      <c r="B563" s="1" t="n">
        <v>44840</v>
      </c>
      <c r="C563" s="1" t="n">
        <v>45204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45964-2022</t>
        </is>
      </c>
      <c r="B564" s="1" t="n">
        <v>44846</v>
      </c>
      <c r="C564" s="1" t="n">
        <v>45204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Holmen skog AB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46474-2022</t>
        </is>
      </c>
      <c r="B565" s="1" t="n">
        <v>44846</v>
      </c>
      <c r="C565" s="1" t="n">
        <v>45204</v>
      </c>
      <c r="D565" t="inlineStr">
        <is>
          <t>VÄSTERBOTTENS LÄN</t>
        </is>
      </c>
      <c r="E565" t="inlineStr">
        <is>
          <t>LYCKSELE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45903-2022</t>
        </is>
      </c>
      <c r="B566" s="1" t="n">
        <v>44846</v>
      </c>
      <c r="C566" s="1" t="n">
        <v>45204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Sveaskog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45906-2022</t>
        </is>
      </c>
      <c r="B567" s="1" t="n">
        <v>44846</v>
      </c>
      <c r="C567" s="1" t="n">
        <v>45204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46541-2022</t>
        </is>
      </c>
      <c r="B568" s="1" t="n">
        <v>44847</v>
      </c>
      <c r="C568" s="1" t="n">
        <v>45204</v>
      </c>
      <c r="D568" t="inlineStr">
        <is>
          <t>VÄSTERBOTTENS LÄN</t>
        </is>
      </c>
      <c r="E568" t="inlineStr">
        <is>
          <t>LYCKSELE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47016-2022</t>
        </is>
      </c>
      <c r="B569" s="1" t="n">
        <v>44851</v>
      </c>
      <c r="C569" s="1" t="n">
        <v>45204</v>
      </c>
      <c r="D569" t="inlineStr">
        <is>
          <t>VÄSTERBOTTENS LÄN</t>
        </is>
      </c>
      <c r="E569" t="inlineStr">
        <is>
          <t>LYCKSELE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47804-2022</t>
        </is>
      </c>
      <c r="B570" s="1" t="n">
        <v>44854</v>
      </c>
      <c r="C570" s="1" t="n">
        <v>45204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48890-2022</t>
        </is>
      </c>
      <c r="B571" s="1" t="n">
        <v>44859</v>
      </c>
      <c r="C571" s="1" t="n">
        <v>45204</v>
      </c>
      <c r="D571" t="inlineStr">
        <is>
          <t>VÄSTERBOTTENS LÄN</t>
        </is>
      </c>
      <c r="E571" t="inlineStr">
        <is>
          <t>LYCKSELE</t>
        </is>
      </c>
      <c r="G571" t="n">
        <v>3.1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48662-2022</t>
        </is>
      </c>
      <c r="B572" s="1" t="n">
        <v>44859</v>
      </c>
      <c r="C572" s="1" t="n">
        <v>45204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49341-2022</t>
        </is>
      </c>
      <c r="B573" s="1" t="n">
        <v>44861</v>
      </c>
      <c r="C573" s="1" t="n">
        <v>45204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29.1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49514-2022</t>
        </is>
      </c>
      <c r="B574" s="1" t="n">
        <v>44861</v>
      </c>
      <c r="C574" s="1" t="n">
        <v>45204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SCA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51392-2022</t>
        </is>
      </c>
      <c r="B575" s="1" t="n">
        <v>44866</v>
      </c>
      <c r="C575" s="1" t="n">
        <v>45204</v>
      </c>
      <c r="D575" t="inlineStr">
        <is>
          <t>VÄSTERBOTTENS LÄN</t>
        </is>
      </c>
      <c r="E575" t="inlineStr">
        <is>
          <t>LYCKSELE</t>
        </is>
      </c>
      <c r="G575" t="n">
        <v>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51387-2022</t>
        </is>
      </c>
      <c r="B576" s="1" t="n">
        <v>44866</v>
      </c>
      <c r="C576" s="1" t="n">
        <v>45204</v>
      </c>
      <c r="D576" t="inlineStr">
        <is>
          <t>VÄSTERBOTTENS LÄN</t>
        </is>
      </c>
      <c r="E576" t="inlineStr">
        <is>
          <t>LYCKSELE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50973-2022</t>
        </is>
      </c>
      <c r="B577" s="1" t="n">
        <v>44867</v>
      </c>
      <c r="C577" s="1" t="n">
        <v>45204</v>
      </c>
      <c r="D577" t="inlineStr">
        <is>
          <t>VÄSTERBOTTENS LÄN</t>
        </is>
      </c>
      <c r="E577" t="inlineStr">
        <is>
          <t>LYCKSELE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52186-2022</t>
        </is>
      </c>
      <c r="B578" s="1" t="n">
        <v>44873</v>
      </c>
      <c r="C578" s="1" t="n">
        <v>45204</v>
      </c>
      <c r="D578" t="inlineStr">
        <is>
          <t>VÄSTERBOTTENS LÄN</t>
        </is>
      </c>
      <c r="E578" t="inlineStr">
        <is>
          <t>LYCKSELE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53362-2022</t>
        </is>
      </c>
      <c r="B579" s="1" t="n">
        <v>44874</v>
      </c>
      <c r="C579" s="1" t="n">
        <v>45204</v>
      </c>
      <c r="D579" t="inlineStr">
        <is>
          <t>VÄSTERBOTTENS LÄN</t>
        </is>
      </c>
      <c r="E579" t="inlineStr">
        <is>
          <t>LYCKSELE</t>
        </is>
      </c>
      <c r="G579" t="n">
        <v>6.5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53369-2022</t>
        </is>
      </c>
      <c r="B580" s="1" t="n">
        <v>44874</v>
      </c>
      <c r="C580" s="1" t="n">
        <v>45204</v>
      </c>
      <c r="D580" t="inlineStr">
        <is>
          <t>VÄSTERBOTTENS LÄN</t>
        </is>
      </c>
      <c r="E580" t="inlineStr">
        <is>
          <t>LYCKSELE</t>
        </is>
      </c>
      <c r="G580" t="n">
        <v>9.1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53389-2022</t>
        </is>
      </c>
      <c r="B581" s="1" t="n">
        <v>44874</v>
      </c>
      <c r="C581" s="1" t="n">
        <v>45204</v>
      </c>
      <c r="D581" t="inlineStr">
        <is>
          <t>VÄSTERBOTTENS LÄN</t>
        </is>
      </c>
      <c r="E581" t="inlineStr">
        <is>
          <t>LYCKSELE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52370-2022</t>
        </is>
      </c>
      <c r="B582" s="1" t="n">
        <v>44874</v>
      </c>
      <c r="C582" s="1" t="n">
        <v>45204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52886-2022</t>
        </is>
      </c>
      <c r="B583" s="1" t="n">
        <v>44875</v>
      </c>
      <c r="C583" s="1" t="n">
        <v>45204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52956-2022</t>
        </is>
      </c>
      <c r="B584" s="1" t="n">
        <v>44875</v>
      </c>
      <c r="C584" s="1" t="n">
        <v>45204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53027-2022</t>
        </is>
      </c>
      <c r="B585" s="1" t="n">
        <v>44875</v>
      </c>
      <c r="C585" s="1" t="n">
        <v>45204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SCA</t>
        </is>
      </c>
      <c r="G585" t="n">
        <v>4.5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53241-2022</t>
        </is>
      </c>
      <c r="B586" s="1" t="n">
        <v>44876</v>
      </c>
      <c r="C586" s="1" t="n">
        <v>45204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53740-2022</t>
        </is>
      </c>
      <c r="B587" s="1" t="n">
        <v>44880</v>
      </c>
      <c r="C587" s="1" t="n">
        <v>45204</v>
      </c>
      <c r="D587" t="inlineStr">
        <is>
          <t>VÄSTERBOTTENS LÄN</t>
        </is>
      </c>
      <c r="E587" t="inlineStr">
        <is>
          <t>LYCKSELE</t>
        </is>
      </c>
      <c r="G587" t="n">
        <v>10.5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54135-2022</t>
        </is>
      </c>
      <c r="B588" s="1" t="n">
        <v>44881</v>
      </c>
      <c r="C588" s="1" t="n">
        <v>45204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Holmen skog AB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54167-2022</t>
        </is>
      </c>
      <c r="B589" s="1" t="n">
        <v>44881</v>
      </c>
      <c r="C589" s="1" t="n">
        <v>45204</v>
      </c>
      <c r="D589" t="inlineStr">
        <is>
          <t>VÄSTERBOTTENS LÄN</t>
        </is>
      </c>
      <c r="E589" t="inlineStr">
        <is>
          <t>LYCKSELE</t>
        </is>
      </c>
      <c r="G589" t="n">
        <v>11.3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55334-2022</t>
        </is>
      </c>
      <c r="B590" s="1" t="n">
        <v>44882</v>
      </c>
      <c r="C590" s="1" t="n">
        <v>45204</v>
      </c>
      <c r="D590" t="inlineStr">
        <is>
          <t>VÄSTERBOTTENS LÄN</t>
        </is>
      </c>
      <c r="E590" t="inlineStr">
        <is>
          <t>LYCKSELE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55328-2022</t>
        </is>
      </c>
      <c r="B591" s="1" t="n">
        <v>44882</v>
      </c>
      <c r="C591" s="1" t="n">
        <v>45204</v>
      </c>
      <c r="D591" t="inlineStr">
        <is>
          <t>VÄSTERBOTTENS LÄN</t>
        </is>
      </c>
      <c r="E591" t="inlineStr">
        <is>
          <t>LYCKSELE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54687-2022</t>
        </is>
      </c>
      <c r="B592" s="1" t="n">
        <v>44883</v>
      </c>
      <c r="C592" s="1" t="n">
        <v>45204</v>
      </c>
      <c r="D592" t="inlineStr">
        <is>
          <t>VÄSTERBOTTENS LÄN</t>
        </is>
      </c>
      <c r="E592" t="inlineStr">
        <is>
          <t>LYCKSELE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55170-2022</t>
        </is>
      </c>
      <c r="B593" s="1" t="n">
        <v>44886</v>
      </c>
      <c r="C593" s="1" t="n">
        <v>45204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55319-2022</t>
        </is>
      </c>
      <c r="B594" s="1" t="n">
        <v>44887</v>
      </c>
      <c r="C594" s="1" t="n">
        <v>45204</v>
      </c>
      <c r="D594" t="inlineStr">
        <is>
          <t>VÄSTERBOTTENS LÄN</t>
        </is>
      </c>
      <c r="E594" t="inlineStr">
        <is>
          <t>LYCKSELE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55456-2022</t>
        </is>
      </c>
      <c r="B595" s="1" t="n">
        <v>44887</v>
      </c>
      <c r="C595" s="1" t="n">
        <v>45204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Holmen skog AB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55798-2022</t>
        </is>
      </c>
      <c r="B596" s="1" t="n">
        <v>44888</v>
      </c>
      <c r="C596" s="1" t="n">
        <v>45204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Holmen skog AB</t>
        </is>
      </c>
      <c r="G596" t="n">
        <v>6.3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56798-2022</t>
        </is>
      </c>
      <c r="B597" s="1" t="n">
        <v>44888</v>
      </c>
      <c r="C597" s="1" t="n">
        <v>45204</v>
      </c>
      <c r="D597" t="inlineStr">
        <is>
          <t>VÄSTERBOTTENS LÄN</t>
        </is>
      </c>
      <c r="E597" t="inlineStr">
        <is>
          <t>LYCKSELE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56804-2022</t>
        </is>
      </c>
      <c r="B598" s="1" t="n">
        <v>44888</v>
      </c>
      <c r="C598" s="1" t="n">
        <v>45204</v>
      </c>
      <c r="D598" t="inlineStr">
        <is>
          <t>VÄSTERBOTTENS LÄN</t>
        </is>
      </c>
      <c r="E598" t="inlineStr">
        <is>
          <t>LYCKSELE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55582-2022</t>
        </is>
      </c>
      <c r="B599" s="1" t="n">
        <v>44888</v>
      </c>
      <c r="C599" s="1" t="n">
        <v>45204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9.699999999999999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55641-2022</t>
        </is>
      </c>
      <c r="B600" s="1" t="n">
        <v>44888</v>
      </c>
      <c r="C600" s="1" t="n">
        <v>45204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Holmen skog AB</t>
        </is>
      </c>
      <c r="G600" t="n">
        <v>9.5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56055-2022</t>
        </is>
      </c>
      <c r="B601" s="1" t="n">
        <v>44889</v>
      </c>
      <c r="C601" s="1" t="n">
        <v>45204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Holmen skog AB</t>
        </is>
      </c>
      <c r="G601" t="n">
        <v>7.9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56214-2022</t>
        </is>
      </c>
      <c r="B602" s="1" t="n">
        <v>44890</v>
      </c>
      <c r="C602" s="1" t="n">
        <v>45204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56343-2022</t>
        </is>
      </c>
      <c r="B603" s="1" t="n">
        <v>44890</v>
      </c>
      <c r="C603" s="1" t="n">
        <v>45204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Sveaskog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56563-2022</t>
        </is>
      </c>
      <c r="B604" s="1" t="n">
        <v>44893</v>
      </c>
      <c r="C604" s="1" t="n">
        <v>45204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56973-2022</t>
        </is>
      </c>
      <c r="B605" s="1" t="n">
        <v>44894</v>
      </c>
      <c r="C605" s="1" t="n">
        <v>45204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57198-2022</t>
        </is>
      </c>
      <c r="B606" s="1" t="n">
        <v>44895</v>
      </c>
      <c r="C606" s="1" t="n">
        <v>45204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Sveaskog</t>
        </is>
      </c>
      <c r="G606" t="n">
        <v>6.1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57252-2022</t>
        </is>
      </c>
      <c r="B607" s="1" t="n">
        <v>44895</v>
      </c>
      <c r="C607" s="1" t="n">
        <v>45204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Holmen skog AB</t>
        </is>
      </c>
      <c r="G607" t="n">
        <v>4.6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58915-2022</t>
        </is>
      </c>
      <c r="B608" s="1" t="n">
        <v>44896</v>
      </c>
      <c r="C608" s="1" t="n">
        <v>45204</v>
      </c>
      <c r="D608" t="inlineStr">
        <is>
          <t>VÄSTERBOTTENS LÄN</t>
        </is>
      </c>
      <c r="E608" t="inlineStr">
        <is>
          <t>LYCKSELE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59559-2022</t>
        </is>
      </c>
      <c r="B609" s="1" t="n">
        <v>44900</v>
      </c>
      <c r="C609" s="1" t="n">
        <v>45204</v>
      </c>
      <c r="D609" t="inlineStr">
        <is>
          <t>VÄSTERBOTTENS LÄN</t>
        </is>
      </c>
      <c r="E609" t="inlineStr">
        <is>
          <t>LYCKSELE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59554-2022</t>
        </is>
      </c>
      <c r="B610" s="1" t="n">
        <v>44900</v>
      </c>
      <c r="C610" s="1" t="n">
        <v>45204</v>
      </c>
      <c r="D610" t="inlineStr">
        <is>
          <t>VÄSTERBOTTENS LÄN</t>
        </is>
      </c>
      <c r="E610" t="inlineStr">
        <is>
          <t>LYCKSELE</t>
        </is>
      </c>
      <c r="G610" t="n">
        <v>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59566-2022</t>
        </is>
      </c>
      <c r="B611" s="1" t="n">
        <v>44900</v>
      </c>
      <c r="C611" s="1" t="n">
        <v>45204</v>
      </c>
      <c r="D611" t="inlineStr">
        <is>
          <t>VÄSTERBOTTENS LÄN</t>
        </is>
      </c>
      <c r="E611" t="inlineStr">
        <is>
          <t>LYCKSELE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58440-2022</t>
        </is>
      </c>
      <c r="B612" s="1" t="n">
        <v>44901</v>
      </c>
      <c r="C612" s="1" t="n">
        <v>45204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SCA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58439-2022</t>
        </is>
      </c>
      <c r="B613" s="1" t="n">
        <v>44901</v>
      </c>
      <c r="C613" s="1" t="n">
        <v>45204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58706-2022</t>
        </is>
      </c>
      <c r="B614" s="1" t="n">
        <v>44902</v>
      </c>
      <c r="C614" s="1" t="n">
        <v>45204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58961-2022</t>
        </is>
      </c>
      <c r="B615" s="1" t="n">
        <v>44903</v>
      </c>
      <c r="C615" s="1" t="n">
        <v>45204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Holmen skog AB</t>
        </is>
      </c>
      <c r="G615" t="n">
        <v>5.1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58975-2022</t>
        </is>
      </c>
      <c r="B616" s="1" t="n">
        <v>44903</v>
      </c>
      <c r="C616" s="1" t="n">
        <v>45204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59653-2022</t>
        </is>
      </c>
      <c r="B617" s="1" t="n">
        <v>44907</v>
      </c>
      <c r="C617" s="1" t="n">
        <v>45204</v>
      </c>
      <c r="D617" t="inlineStr">
        <is>
          <t>VÄSTERBOTTENS LÄN</t>
        </is>
      </c>
      <c r="E617" t="inlineStr">
        <is>
          <t>LYCKSELE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60857-2022</t>
        </is>
      </c>
      <c r="B618" s="1" t="n">
        <v>44908</v>
      </c>
      <c r="C618" s="1" t="n">
        <v>45204</v>
      </c>
      <c r="D618" t="inlineStr">
        <is>
          <t>VÄSTERBOTTENS LÄN</t>
        </is>
      </c>
      <c r="E618" t="inlineStr">
        <is>
          <t>LYCKSELE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60859-2022</t>
        </is>
      </c>
      <c r="B619" s="1" t="n">
        <v>44908</v>
      </c>
      <c r="C619" s="1" t="n">
        <v>45204</v>
      </c>
      <c r="D619" t="inlineStr">
        <is>
          <t>VÄSTERBOTTENS LÄN</t>
        </is>
      </c>
      <c r="E619" t="inlineStr">
        <is>
          <t>LYCKSELE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60117-2022</t>
        </is>
      </c>
      <c r="B620" s="1" t="n">
        <v>44909</v>
      </c>
      <c r="C620" s="1" t="n">
        <v>45204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Sveaskog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61277-2022</t>
        </is>
      </c>
      <c r="B621" s="1" t="n">
        <v>44909</v>
      </c>
      <c r="C621" s="1" t="n">
        <v>45204</v>
      </c>
      <c r="D621" t="inlineStr">
        <is>
          <t>VÄSTERBOTTENS LÄN</t>
        </is>
      </c>
      <c r="E621" t="inlineStr">
        <is>
          <t>LYCKSELE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61281-2022</t>
        </is>
      </c>
      <c r="B622" s="1" t="n">
        <v>44909</v>
      </c>
      <c r="C622" s="1" t="n">
        <v>45204</v>
      </c>
      <c r="D622" t="inlineStr">
        <is>
          <t>VÄSTERBOTTENS LÄN</t>
        </is>
      </c>
      <c r="E622" t="inlineStr">
        <is>
          <t>LYCKSELE</t>
        </is>
      </c>
      <c r="G622" t="n">
        <v>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60122-2022</t>
        </is>
      </c>
      <c r="B623" s="1" t="n">
        <v>44909</v>
      </c>
      <c r="C623" s="1" t="n">
        <v>45204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60131-2022</t>
        </is>
      </c>
      <c r="B624" s="1" t="n">
        <v>44909</v>
      </c>
      <c r="C624" s="1" t="n">
        <v>45204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Sveaskog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60143-2022</t>
        </is>
      </c>
      <c r="B625" s="1" t="n">
        <v>44909</v>
      </c>
      <c r="C625" s="1" t="n">
        <v>45204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60226-2022</t>
        </is>
      </c>
      <c r="B626" s="1" t="n">
        <v>44910</v>
      </c>
      <c r="C626" s="1" t="n">
        <v>45204</v>
      </c>
      <c r="D626" t="inlineStr">
        <is>
          <t>VÄSTERBOTTENS LÄN</t>
        </is>
      </c>
      <c r="E626" t="inlineStr">
        <is>
          <t>LYCKSELE</t>
        </is>
      </c>
      <c r="G626" t="n">
        <v>5.4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60267-2022</t>
        </is>
      </c>
      <c r="B627" s="1" t="n">
        <v>44910</v>
      </c>
      <c r="C627" s="1" t="n">
        <v>45204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60570-2022</t>
        </is>
      </c>
      <c r="B628" s="1" t="n">
        <v>44911</v>
      </c>
      <c r="C628" s="1" t="n">
        <v>45204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Sveaskog</t>
        </is>
      </c>
      <c r="G628" t="n">
        <v>17.4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60685-2022</t>
        </is>
      </c>
      <c r="B629" s="1" t="n">
        <v>44911</v>
      </c>
      <c r="C629" s="1" t="n">
        <v>45204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61799-2022</t>
        </is>
      </c>
      <c r="B630" s="1" t="n">
        <v>44911</v>
      </c>
      <c r="C630" s="1" t="n">
        <v>45204</v>
      </c>
      <c r="D630" t="inlineStr">
        <is>
          <t>VÄSTERBOTTENS LÄN</t>
        </is>
      </c>
      <c r="E630" t="inlineStr">
        <is>
          <t>LYCKSELE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61390-2022</t>
        </is>
      </c>
      <c r="B631" s="1" t="n">
        <v>44915</v>
      </c>
      <c r="C631" s="1" t="n">
        <v>45204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SCA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61829-2022</t>
        </is>
      </c>
      <c r="B632" s="1" t="n">
        <v>44917</v>
      </c>
      <c r="C632" s="1" t="n">
        <v>45204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Sveaskog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62678-2022</t>
        </is>
      </c>
      <c r="B633" s="1" t="n">
        <v>44917</v>
      </c>
      <c r="C633" s="1" t="n">
        <v>45204</v>
      </c>
      <c r="D633" t="inlineStr">
        <is>
          <t>VÄSTERBOTTENS LÄN</t>
        </is>
      </c>
      <c r="E633" t="inlineStr">
        <is>
          <t>LYCKSELE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155-2023</t>
        </is>
      </c>
      <c r="B634" s="1" t="n">
        <v>44921</v>
      </c>
      <c r="C634" s="1" t="n">
        <v>45204</v>
      </c>
      <c r="D634" t="inlineStr">
        <is>
          <t>VÄSTERBOTTENS LÄN</t>
        </is>
      </c>
      <c r="E634" t="inlineStr">
        <is>
          <t>LYCKSELE</t>
        </is>
      </c>
      <c r="G634" t="n">
        <v>27.3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161-2023</t>
        </is>
      </c>
      <c r="B635" s="1" t="n">
        <v>44921</v>
      </c>
      <c r="C635" s="1" t="n">
        <v>45204</v>
      </c>
      <c r="D635" t="inlineStr">
        <is>
          <t>VÄSTERBOTTENS LÄN</t>
        </is>
      </c>
      <c r="E635" t="inlineStr">
        <is>
          <t>LYCKSELE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408-2023</t>
        </is>
      </c>
      <c r="B636" s="1" t="n">
        <v>44924</v>
      </c>
      <c r="C636" s="1" t="n">
        <v>45204</v>
      </c>
      <c r="D636" t="inlineStr">
        <is>
          <t>VÄSTERBOTTENS LÄN</t>
        </is>
      </c>
      <c r="E636" t="inlineStr">
        <is>
          <t>LYCKSELE</t>
        </is>
      </c>
      <c r="G636" t="n">
        <v>11.9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62584-2022</t>
        </is>
      </c>
      <c r="B637" s="1" t="n">
        <v>44924</v>
      </c>
      <c r="C637" s="1" t="n">
        <v>45204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SCA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605-2023</t>
        </is>
      </c>
      <c r="B638" s="1" t="n">
        <v>44930</v>
      </c>
      <c r="C638" s="1" t="n">
        <v>45204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705-2023</t>
        </is>
      </c>
      <c r="B639" s="1" t="n">
        <v>44930</v>
      </c>
      <c r="C639" s="1" t="n">
        <v>45204</v>
      </c>
      <c r="D639" t="inlineStr">
        <is>
          <t>VÄSTERBOTTENS LÄN</t>
        </is>
      </c>
      <c r="E639" t="inlineStr">
        <is>
          <t>LYCKSELE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839-2023</t>
        </is>
      </c>
      <c r="B640" s="1" t="n">
        <v>44931</v>
      </c>
      <c r="C640" s="1" t="n">
        <v>45204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936-2023</t>
        </is>
      </c>
      <c r="B641" s="1" t="n">
        <v>44933</v>
      </c>
      <c r="C641" s="1" t="n">
        <v>45204</v>
      </c>
      <c r="D641" t="inlineStr">
        <is>
          <t>VÄSTERBOTTENS LÄN</t>
        </is>
      </c>
      <c r="E641" t="inlineStr">
        <is>
          <t>LYCKSELE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960-2023</t>
        </is>
      </c>
      <c r="B642" s="1" t="n">
        <v>44934</v>
      </c>
      <c r="C642" s="1" t="n">
        <v>45204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1690-2023</t>
        </is>
      </c>
      <c r="B643" s="1" t="n">
        <v>44936</v>
      </c>
      <c r="C643" s="1" t="n">
        <v>45204</v>
      </c>
      <c r="D643" t="inlineStr">
        <is>
          <t>VÄSTERBOTTENS LÄN</t>
        </is>
      </c>
      <c r="E643" t="inlineStr">
        <is>
          <t>LYCKSELE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1317-2023</t>
        </is>
      </c>
      <c r="B644" s="1" t="n">
        <v>44936</v>
      </c>
      <c r="C644" s="1" t="n">
        <v>45204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12.6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2758-2023</t>
        </is>
      </c>
      <c r="B645" s="1" t="n">
        <v>44943</v>
      </c>
      <c r="C645" s="1" t="n">
        <v>45204</v>
      </c>
      <c r="D645" t="inlineStr">
        <is>
          <t>VÄSTERBOTTENS LÄN</t>
        </is>
      </c>
      <c r="E645" t="inlineStr">
        <is>
          <t>LYCKSELE</t>
        </is>
      </c>
      <c r="G645" t="n">
        <v>0.1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2859-2023</t>
        </is>
      </c>
      <c r="B646" s="1" t="n">
        <v>44945</v>
      </c>
      <c r="C646" s="1" t="n">
        <v>45204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Kyrkan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3614-2023</t>
        </is>
      </c>
      <c r="B647" s="1" t="n">
        <v>44950</v>
      </c>
      <c r="C647" s="1" t="n">
        <v>45204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4179-2023</t>
        </is>
      </c>
      <c r="B648" s="1" t="n">
        <v>44951</v>
      </c>
      <c r="C648" s="1" t="n">
        <v>45204</v>
      </c>
      <c r="D648" t="inlineStr">
        <is>
          <t>VÄSTERBOTTENS LÄN</t>
        </is>
      </c>
      <c r="E648" t="inlineStr">
        <is>
          <t>LYCKSELE</t>
        </is>
      </c>
      <c r="G648" t="n">
        <v>9.1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3947-2023</t>
        </is>
      </c>
      <c r="B649" s="1" t="n">
        <v>44952</v>
      </c>
      <c r="C649" s="1" t="n">
        <v>45204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4.5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4664-2023</t>
        </is>
      </c>
      <c r="B650" s="1" t="n">
        <v>44952</v>
      </c>
      <c r="C650" s="1" t="n">
        <v>45204</v>
      </c>
      <c r="D650" t="inlineStr">
        <is>
          <t>VÄSTERBOTTENS LÄN</t>
        </is>
      </c>
      <c r="E650" t="inlineStr">
        <is>
          <t>LYCKSELE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4056-2023</t>
        </is>
      </c>
      <c r="B651" s="1" t="n">
        <v>44952</v>
      </c>
      <c r="C651" s="1" t="n">
        <v>45204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4673-2023</t>
        </is>
      </c>
      <c r="B652" s="1" t="n">
        <v>44952</v>
      </c>
      <c r="C652" s="1" t="n">
        <v>45204</v>
      </c>
      <c r="D652" t="inlineStr">
        <is>
          <t>VÄSTERBOTTENS LÄN</t>
        </is>
      </c>
      <c r="E652" t="inlineStr">
        <is>
          <t>LYCKSELE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4666-2023</t>
        </is>
      </c>
      <c r="B653" s="1" t="n">
        <v>44953</v>
      </c>
      <c r="C653" s="1" t="n">
        <v>45204</v>
      </c>
      <c r="D653" t="inlineStr">
        <is>
          <t>VÄSTERBOTTENS LÄN</t>
        </is>
      </c>
      <c r="E653" t="inlineStr">
        <is>
          <t>LYCKSELE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5361-2023</t>
        </is>
      </c>
      <c r="B654" s="1" t="n">
        <v>44956</v>
      </c>
      <c r="C654" s="1" t="n">
        <v>45204</v>
      </c>
      <c r="D654" t="inlineStr">
        <is>
          <t>VÄSTERBOTTENS LÄN</t>
        </is>
      </c>
      <c r="E654" t="inlineStr">
        <is>
          <t>LYCKSELE</t>
        </is>
      </c>
      <c r="G654" t="n">
        <v>21.1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5204-2023</t>
        </is>
      </c>
      <c r="B655" s="1" t="n">
        <v>44956</v>
      </c>
      <c r="C655" s="1" t="n">
        <v>45204</v>
      </c>
      <c r="D655" t="inlineStr">
        <is>
          <t>VÄSTERBOTTENS LÄN</t>
        </is>
      </c>
      <c r="E655" t="inlineStr">
        <is>
          <t>LYCKSELE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5094-2023</t>
        </is>
      </c>
      <c r="B656" s="1" t="n">
        <v>44958</v>
      </c>
      <c r="C656" s="1" t="n">
        <v>45204</v>
      </c>
      <c r="D656" t="inlineStr">
        <is>
          <t>VÄSTERBOTTENS LÄN</t>
        </is>
      </c>
      <c r="E656" t="inlineStr">
        <is>
          <t>LYCKSELE</t>
        </is>
      </c>
      <c r="F656" t="inlineStr">
        <is>
          <t>Sveaskog</t>
        </is>
      </c>
      <c r="G656" t="n">
        <v>15.9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5638-2023</t>
        </is>
      </c>
      <c r="B657" s="1" t="n">
        <v>44960</v>
      </c>
      <c r="C657" s="1" t="n">
        <v>45204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Sveaskog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6684-2023</t>
        </is>
      </c>
      <c r="B658" s="1" t="n">
        <v>44963</v>
      </c>
      <c r="C658" s="1" t="n">
        <v>45204</v>
      </c>
      <c r="D658" t="inlineStr">
        <is>
          <t>VÄSTERBOTTENS LÄN</t>
        </is>
      </c>
      <c r="E658" t="inlineStr">
        <is>
          <t>LYCKSELE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6906-2023</t>
        </is>
      </c>
      <c r="B659" s="1" t="n">
        <v>44967</v>
      </c>
      <c r="C659" s="1" t="n">
        <v>45204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7318-2023</t>
        </is>
      </c>
      <c r="B660" s="1" t="n">
        <v>44970</v>
      </c>
      <c r="C660" s="1" t="n">
        <v>45204</v>
      </c>
      <c r="D660" t="inlineStr">
        <is>
          <t>VÄSTERBOTTENS LÄN</t>
        </is>
      </c>
      <c r="E660" t="inlineStr">
        <is>
          <t>LYCKSELE</t>
        </is>
      </c>
      <c r="G660" t="n">
        <v>7.7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10331-2023</t>
        </is>
      </c>
      <c r="B661" s="1" t="n">
        <v>44980</v>
      </c>
      <c r="C661" s="1" t="n">
        <v>45204</v>
      </c>
      <c r="D661" t="inlineStr">
        <is>
          <t>VÄSTERBOTTENS LÄN</t>
        </is>
      </c>
      <c r="E661" t="inlineStr">
        <is>
          <t>LYCKSELE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10345-2023</t>
        </is>
      </c>
      <c r="B662" s="1" t="n">
        <v>44980</v>
      </c>
      <c r="C662" s="1" t="n">
        <v>45204</v>
      </c>
      <c r="D662" t="inlineStr">
        <is>
          <t>VÄSTERBOTTENS LÄN</t>
        </is>
      </c>
      <c r="E662" t="inlineStr">
        <is>
          <t>LYCKSELE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10341-2023</t>
        </is>
      </c>
      <c r="B663" s="1" t="n">
        <v>44980</v>
      </c>
      <c r="C663" s="1" t="n">
        <v>45204</v>
      </c>
      <c r="D663" t="inlineStr">
        <is>
          <t>VÄSTERBOTTENS LÄN</t>
        </is>
      </c>
      <c r="E663" t="inlineStr">
        <is>
          <t>LYCKSELE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10386-2023</t>
        </is>
      </c>
      <c r="B664" s="1" t="n">
        <v>44981</v>
      </c>
      <c r="C664" s="1" t="n">
        <v>45204</v>
      </c>
      <c r="D664" t="inlineStr">
        <is>
          <t>VÄSTERBOTTENS LÄN</t>
        </is>
      </c>
      <c r="E664" t="inlineStr">
        <is>
          <t>LYCKSELE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10485-2023</t>
        </is>
      </c>
      <c r="B665" s="1" t="n">
        <v>44981</v>
      </c>
      <c r="C665" s="1" t="n">
        <v>45204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10953-2023</t>
        </is>
      </c>
      <c r="B666" s="1" t="n">
        <v>44985</v>
      </c>
      <c r="C666" s="1" t="n">
        <v>45204</v>
      </c>
      <c r="D666" t="inlineStr">
        <is>
          <t>VÄSTERBOTTENS LÄN</t>
        </is>
      </c>
      <c r="E666" t="inlineStr">
        <is>
          <t>LYCKSELE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10976-2023</t>
        </is>
      </c>
      <c r="B667" s="1" t="n">
        <v>44985</v>
      </c>
      <c r="C667" s="1" t="n">
        <v>45204</v>
      </c>
      <c r="D667" t="inlineStr">
        <is>
          <t>VÄSTERBOTTENS LÄN</t>
        </is>
      </c>
      <c r="E667" t="inlineStr">
        <is>
          <t>LYCKSELE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11189-2023</t>
        </is>
      </c>
      <c r="B668" s="1" t="n">
        <v>44987</v>
      </c>
      <c r="C668" s="1" t="n">
        <v>45204</v>
      </c>
      <c r="D668" t="inlineStr">
        <is>
          <t>VÄSTERBOTTENS LÄN</t>
        </is>
      </c>
      <c r="E668" t="inlineStr">
        <is>
          <t>LYCKSELE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10767-2023</t>
        </is>
      </c>
      <c r="B669" s="1" t="n">
        <v>44988</v>
      </c>
      <c r="C669" s="1" t="n">
        <v>45204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SCA</t>
        </is>
      </c>
      <c r="G669" t="n">
        <v>8.9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11049-2023</t>
        </is>
      </c>
      <c r="B670" s="1" t="n">
        <v>44991</v>
      </c>
      <c r="C670" s="1" t="n">
        <v>45204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SCA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11297-2023</t>
        </is>
      </c>
      <c r="B671" s="1" t="n">
        <v>44992</v>
      </c>
      <c r="C671" s="1" t="n">
        <v>45204</v>
      </c>
      <c r="D671" t="inlineStr">
        <is>
          <t>VÄSTERBOTTENS LÄN</t>
        </is>
      </c>
      <c r="E671" t="inlineStr">
        <is>
          <t>LYCKSELE</t>
        </is>
      </c>
      <c r="G671" t="n">
        <v>10.3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11298-2023</t>
        </is>
      </c>
      <c r="B672" s="1" t="n">
        <v>44992</v>
      </c>
      <c r="C672" s="1" t="n">
        <v>45204</v>
      </c>
      <c r="D672" t="inlineStr">
        <is>
          <t>VÄSTERBOTTENS LÄN</t>
        </is>
      </c>
      <c r="E672" t="inlineStr">
        <is>
          <t>LYCKSELE</t>
        </is>
      </c>
      <c r="G672" t="n">
        <v>9.199999999999999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11314-2023</t>
        </is>
      </c>
      <c r="B673" s="1" t="n">
        <v>44993</v>
      </c>
      <c r="C673" s="1" t="n">
        <v>45204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SCA</t>
        </is>
      </c>
      <c r="G673" t="n">
        <v>31.4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11313-2023</t>
        </is>
      </c>
      <c r="B674" s="1" t="n">
        <v>44993</v>
      </c>
      <c r="C674" s="1" t="n">
        <v>45204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11604-2023</t>
        </is>
      </c>
      <c r="B675" s="1" t="n">
        <v>44994</v>
      </c>
      <c r="C675" s="1" t="n">
        <v>45204</v>
      </c>
      <c r="D675" t="inlineStr">
        <is>
          <t>VÄSTERBOTTENS LÄN</t>
        </is>
      </c>
      <c r="E675" t="inlineStr">
        <is>
          <t>LYCKSELE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12052-2023</t>
        </is>
      </c>
      <c r="B676" s="1" t="n">
        <v>44995</v>
      </c>
      <c r="C676" s="1" t="n">
        <v>45204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SCA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12374-2023</t>
        </is>
      </c>
      <c r="B677" s="1" t="n">
        <v>44998</v>
      </c>
      <c r="C677" s="1" t="n">
        <v>45204</v>
      </c>
      <c r="D677" t="inlineStr">
        <is>
          <t>VÄSTERBOTTENS LÄN</t>
        </is>
      </c>
      <c r="E677" t="inlineStr">
        <is>
          <t>LYCKSELE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12302-2023</t>
        </is>
      </c>
      <c r="B678" s="1" t="n">
        <v>44998</v>
      </c>
      <c r="C678" s="1" t="n">
        <v>45204</v>
      </c>
      <c r="D678" t="inlineStr">
        <is>
          <t>VÄSTERBOTTENS LÄN</t>
        </is>
      </c>
      <c r="E678" t="inlineStr">
        <is>
          <t>LYCKSELE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12368-2023</t>
        </is>
      </c>
      <c r="B679" s="1" t="n">
        <v>44998</v>
      </c>
      <c r="C679" s="1" t="n">
        <v>45204</v>
      </c>
      <c r="D679" t="inlineStr">
        <is>
          <t>VÄSTERBOTTENS LÄN</t>
        </is>
      </c>
      <c r="E679" t="inlineStr">
        <is>
          <t>LYCKSELE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12582-2023</t>
        </is>
      </c>
      <c r="B680" s="1" t="n">
        <v>44999</v>
      </c>
      <c r="C680" s="1" t="n">
        <v>45204</v>
      </c>
      <c r="D680" t="inlineStr">
        <is>
          <t>VÄSTERBOTTENS LÄN</t>
        </is>
      </c>
      <c r="E680" t="inlineStr">
        <is>
          <t>LYCKSELE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12337-2023</t>
        </is>
      </c>
      <c r="B681" s="1" t="n">
        <v>44999</v>
      </c>
      <c r="C681" s="1" t="n">
        <v>45204</v>
      </c>
      <c r="D681" t="inlineStr">
        <is>
          <t>VÄSTERBOTTENS LÄN</t>
        </is>
      </c>
      <c r="E681" t="inlineStr">
        <is>
          <t>LYCKSELE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13661-2023</t>
        </is>
      </c>
      <c r="B682" s="1" t="n">
        <v>45006</v>
      </c>
      <c r="C682" s="1" t="n">
        <v>45204</v>
      </c>
      <c r="D682" t="inlineStr">
        <is>
          <t>VÄSTERBOTTENS LÄN</t>
        </is>
      </c>
      <c r="E682" t="inlineStr">
        <is>
          <t>LYCKSELE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14652-2023</t>
        </is>
      </c>
      <c r="B683" s="1" t="n">
        <v>45013</v>
      </c>
      <c r="C683" s="1" t="n">
        <v>45204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Holmen skog AB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14857-2023</t>
        </is>
      </c>
      <c r="B684" s="1" t="n">
        <v>45014</v>
      </c>
      <c r="C684" s="1" t="n">
        <v>45204</v>
      </c>
      <c r="D684" t="inlineStr">
        <is>
          <t>VÄSTERBOTTENS LÄN</t>
        </is>
      </c>
      <c r="E684" t="inlineStr">
        <is>
          <t>LYCKSELE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14854-2023</t>
        </is>
      </c>
      <c r="B685" s="1" t="n">
        <v>45014</v>
      </c>
      <c r="C685" s="1" t="n">
        <v>45204</v>
      </c>
      <c r="D685" t="inlineStr">
        <is>
          <t>VÄSTERBOTTENS LÄN</t>
        </is>
      </c>
      <c r="E685" t="inlineStr">
        <is>
          <t>LYCKSELE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15114-2023</t>
        </is>
      </c>
      <c r="B686" s="1" t="n">
        <v>45015</v>
      </c>
      <c r="C686" s="1" t="n">
        <v>45204</v>
      </c>
      <c r="D686" t="inlineStr">
        <is>
          <t>VÄSTERBOTTENS LÄN</t>
        </is>
      </c>
      <c r="E686" t="inlineStr">
        <is>
          <t>LYCKSELE</t>
        </is>
      </c>
      <c r="G686" t="n">
        <v>8.5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15046-2023</t>
        </is>
      </c>
      <c r="B687" s="1" t="n">
        <v>45015</v>
      </c>
      <c r="C687" s="1" t="n">
        <v>45204</v>
      </c>
      <c r="D687" t="inlineStr">
        <is>
          <t>VÄSTERBOTTENS LÄN</t>
        </is>
      </c>
      <c r="E687" t="inlineStr">
        <is>
          <t>LYCKSELE</t>
        </is>
      </c>
      <c r="G687" t="n">
        <v>13.4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15075-2023</t>
        </is>
      </c>
      <c r="B688" s="1" t="n">
        <v>45015</v>
      </c>
      <c r="C688" s="1" t="n">
        <v>45204</v>
      </c>
      <c r="D688" t="inlineStr">
        <is>
          <t>VÄSTERBOTTENS LÄN</t>
        </is>
      </c>
      <c r="E688" t="inlineStr">
        <is>
          <t>LYCKSELE</t>
        </is>
      </c>
      <c r="G688" t="n">
        <v>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15622-2023</t>
        </is>
      </c>
      <c r="B689" s="1" t="n">
        <v>45020</v>
      </c>
      <c r="C689" s="1" t="n">
        <v>45204</v>
      </c>
      <c r="D689" t="inlineStr">
        <is>
          <t>VÄSTERBOTTENS LÄN</t>
        </is>
      </c>
      <c r="E689" t="inlineStr">
        <is>
          <t>LYCKSELE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15564-2023</t>
        </is>
      </c>
      <c r="B690" s="1" t="n">
        <v>45020</v>
      </c>
      <c r="C690" s="1" t="n">
        <v>45204</v>
      </c>
      <c r="D690" t="inlineStr">
        <is>
          <t>VÄSTERBOTTENS LÄN</t>
        </is>
      </c>
      <c r="E690" t="inlineStr">
        <is>
          <t>LYCKSELE</t>
        </is>
      </c>
      <c r="G690" t="n">
        <v>5.9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15621-2023</t>
        </is>
      </c>
      <c r="B691" s="1" t="n">
        <v>45020</v>
      </c>
      <c r="C691" s="1" t="n">
        <v>45204</v>
      </c>
      <c r="D691" t="inlineStr">
        <is>
          <t>VÄSTERBOTTENS LÄN</t>
        </is>
      </c>
      <c r="E691" t="inlineStr">
        <is>
          <t>LYCKSELE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15893-2023</t>
        </is>
      </c>
      <c r="B692" s="1" t="n">
        <v>45021</v>
      </c>
      <c r="C692" s="1" t="n">
        <v>45204</v>
      </c>
      <c r="D692" t="inlineStr">
        <is>
          <t>VÄSTERBOTTENS LÄN</t>
        </is>
      </c>
      <c r="E692" t="inlineStr">
        <is>
          <t>LYCKSELE</t>
        </is>
      </c>
      <c r="G692" t="n">
        <v>8.4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15809-2023</t>
        </is>
      </c>
      <c r="B693" s="1" t="n">
        <v>45021</v>
      </c>
      <c r="C693" s="1" t="n">
        <v>45204</v>
      </c>
      <c r="D693" t="inlineStr">
        <is>
          <t>VÄSTERBOTTENS LÄN</t>
        </is>
      </c>
      <c r="E693" t="inlineStr">
        <is>
          <t>LYCKSELE</t>
        </is>
      </c>
      <c r="G693" t="n">
        <v>5.4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15888-2023</t>
        </is>
      </c>
      <c r="B694" s="1" t="n">
        <v>45021</v>
      </c>
      <c r="C694" s="1" t="n">
        <v>45204</v>
      </c>
      <c r="D694" t="inlineStr">
        <is>
          <t>VÄSTERBOTTENS LÄN</t>
        </is>
      </c>
      <c r="E694" t="inlineStr">
        <is>
          <t>LYCKSELE</t>
        </is>
      </c>
      <c r="G694" t="n">
        <v>20.5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15890-2023</t>
        </is>
      </c>
      <c r="B695" s="1" t="n">
        <v>45021</v>
      </c>
      <c r="C695" s="1" t="n">
        <v>45204</v>
      </c>
      <c r="D695" t="inlineStr">
        <is>
          <t>VÄSTERBOTTENS LÄN</t>
        </is>
      </c>
      <c r="E695" t="inlineStr">
        <is>
          <t>LYCKSELE</t>
        </is>
      </c>
      <c r="G695" t="n">
        <v>17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17396-2023</t>
        </is>
      </c>
      <c r="B696" s="1" t="n">
        <v>45035</v>
      </c>
      <c r="C696" s="1" t="n">
        <v>45204</v>
      </c>
      <c r="D696" t="inlineStr">
        <is>
          <t>VÄSTERBOTTENS LÄN</t>
        </is>
      </c>
      <c r="E696" t="inlineStr">
        <is>
          <t>LYCKSELE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17391-2023</t>
        </is>
      </c>
      <c r="B697" s="1" t="n">
        <v>45035</v>
      </c>
      <c r="C697" s="1" t="n">
        <v>45204</v>
      </c>
      <c r="D697" t="inlineStr">
        <is>
          <t>VÄSTERBOTTENS LÄN</t>
        </is>
      </c>
      <c r="E697" t="inlineStr">
        <is>
          <t>LYCKSELE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17397-2023</t>
        </is>
      </c>
      <c r="B698" s="1" t="n">
        <v>45035</v>
      </c>
      <c r="C698" s="1" t="n">
        <v>45204</v>
      </c>
      <c r="D698" t="inlineStr">
        <is>
          <t>VÄSTERBOTTENS LÄN</t>
        </is>
      </c>
      <c r="E698" t="inlineStr">
        <is>
          <t>LYCKSELE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17690-2023</t>
        </is>
      </c>
      <c r="B699" s="1" t="n">
        <v>45035</v>
      </c>
      <c r="C699" s="1" t="n">
        <v>45204</v>
      </c>
      <c r="D699" t="inlineStr">
        <is>
          <t>VÄSTERBOTTENS LÄN</t>
        </is>
      </c>
      <c r="E699" t="inlineStr">
        <is>
          <t>LYCKSELE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17393-2023</t>
        </is>
      </c>
      <c r="B700" s="1" t="n">
        <v>45035</v>
      </c>
      <c r="C700" s="1" t="n">
        <v>45204</v>
      </c>
      <c r="D700" t="inlineStr">
        <is>
          <t>VÄSTERBOTTENS LÄN</t>
        </is>
      </c>
      <c r="E700" t="inlineStr">
        <is>
          <t>LYCKSELE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18156-2023</t>
        </is>
      </c>
      <c r="B701" s="1" t="n">
        <v>45040</v>
      </c>
      <c r="C701" s="1" t="n">
        <v>45204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SCA</t>
        </is>
      </c>
      <c r="G701" t="n">
        <v>22.9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18365-2023</t>
        </is>
      </c>
      <c r="B702" s="1" t="n">
        <v>45041</v>
      </c>
      <c r="C702" s="1" t="n">
        <v>45204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22.4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18610-2023</t>
        </is>
      </c>
      <c r="B703" s="1" t="n">
        <v>45041</v>
      </c>
      <c r="C703" s="1" t="n">
        <v>45204</v>
      </c>
      <c r="D703" t="inlineStr">
        <is>
          <t>VÄSTERBOTTENS LÄN</t>
        </is>
      </c>
      <c r="E703" t="inlineStr">
        <is>
          <t>LYCKSELE</t>
        </is>
      </c>
      <c r="G703" t="n">
        <v>14.5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18595-2023</t>
        </is>
      </c>
      <c r="B704" s="1" t="n">
        <v>45041</v>
      </c>
      <c r="C704" s="1" t="n">
        <v>45204</v>
      </c>
      <c r="D704" t="inlineStr">
        <is>
          <t>VÄSTERBOTTENS LÄN</t>
        </is>
      </c>
      <c r="E704" t="inlineStr">
        <is>
          <t>LYCKSELE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18587-2023</t>
        </is>
      </c>
      <c r="B705" s="1" t="n">
        <v>45041</v>
      </c>
      <c r="C705" s="1" t="n">
        <v>45204</v>
      </c>
      <c r="D705" t="inlineStr">
        <is>
          <t>VÄSTERBOTTENS LÄN</t>
        </is>
      </c>
      <c r="E705" t="inlineStr">
        <is>
          <t>LYCKSELE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18899-2023</t>
        </is>
      </c>
      <c r="B706" s="1" t="n">
        <v>45043</v>
      </c>
      <c r="C706" s="1" t="n">
        <v>45204</v>
      </c>
      <c r="D706" t="inlineStr">
        <is>
          <t>VÄSTERBOTTENS LÄN</t>
        </is>
      </c>
      <c r="E706" t="inlineStr">
        <is>
          <t>LYCKSELE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21073-2023</t>
        </is>
      </c>
      <c r="B707" s="1" t="n">
        <v>45057</v>
      </c>
      <c r="C707" s="1" t="n">
        <v>45204</v>
      </c>
      <c r="D707" t="inlineStr">
        <is>
          <t>VÄSTERBOTTENS LÄN</t>
        </is>
      </c>
      <c r="E707" t="inlineStr">
        <is>
          <t>LYCKSELE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21068-2023</t>
        </is>
      </c>
      <c r="B708" s="1" t="n">
        <v>45057</v>
      </c>
      <c r="C708" s="1" t="n">
        <v>45204</v>
      </c>
      <c r="D708" t="inlineStr">
        <is>
          <t>VÄSTERBOTTENS LÄN</t>
        </is>
      </c>
      <c r="E708" t="inlineStr">
        <is>
          <t>LYCKSELE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21210-2023</t>
        </is>
      </c>
      <c r="B709" s="1" t="n">
        <v>45058</v>
      </c>
      <c r="C709" s="1" t="n">
        <v>45204</v>
      </c>
      <c r="D709" t="inlineStr">
        <is>
          <t>VÄSTERBOTTENS LÄN</t>
        </is>
      </c>
      <c r="E709" t="inlineStr">
        <is>
          <t>LYCKSELE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21186-2023</t>
        </is>
      </c>
      <c r="B710" s="1" t="n">
        <v>45058</v>
      </c>
      <c r="C710" s="1" t="n">
        <v>45204</v>
      </c>
      <c r="D710" t="inlineStr">
        <is>
          <t>VÄSTERBOTTENS LÄN</t>
        </is>
      </c>
      <c r="E710" t="inlineStr">
        <is>
          <t>LYCKSELE</t>
        </is>
      </c>
      <c r="G710" t="n">
        <v>23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21213-2023</t>
        </is>
      </c>
      <c r="B711" s="1" t="n">
        <v>45058</v>
      </c>
      <c r="C711" s="1" t="n">
        <v>45204</v>
      </c>
      <c r="D711" t="inlineStr">
        <is>
          <t>VÄSTERBOTTENS LÄN</t>
        </is>
      </c>
      <c r="E711" t="inlineStr">
        <is>
          <t>LYCKSELE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21502-2023</t>
        </is>
      </c>
      <c r="B712" s="1" t="n">
        <v>45063</v>
      </c>
      <c r="C712" s="1" t="n">
        <v>45204</v>
      </c>
      <c r="D712" t="inlineStr">
        <is>
          <t>VÄSTERBOTTENS LÄN</t>
        </is>
      </c>
      <c r="E712" t="inlineStr">
        <is>
          <t>LYCKSELE</t>
        </is>
      </c>
      <c r="G712" t="n">
        <v>11.4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21660-2023</t>
        </is>
      </c>
      <c r="B713" s="1" t="n">
        <v>45063</v>
      </c>
      <c r="C713" s="1" t="n">
        <v>45204</v>
      </c>
      <c r="D713" t="inlineStr">
        <is>
          <t>VÄSTERBOTTENS LÄN</t>
        </is>
      </c>
      <c r="E713" t="inlineStr">
        <is>
          <t>LYCKSELE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22114-2023</t>
        </is>
      </c>
      <c r="B714" s="1" t="n">
        <v>45069</v>
      </c>
      <c r="C714" s="1" t="n">
        <v>45204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23.9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22936-2023</t>
        </is>
      </c>
      <c r="B715" s="1" t="n">
        <v>45072</v>
      </c>
      <c r="C715" s="1" t="n">
        <v>45204</v>
      </c>
      <c r="D715" t="inlineStr">
        <is>
          <t>VÄSTERBOTTENS LÄN</t>
        </is>
      </c>
      <c r="E715" t="inlineStr">
        <is>
          <t>LYCKSELE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23297-2023</t>
        </is>
      </c>
      <c r="B716" s="1" t="n">
        <v>45075</v>
      </c>
      <c r="C716" s="1" t="n">
        <v>45204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23295-2023</t>
        </is>
      </c>
      <c r="B717" s="1" t="n">
        <v>45075</v>
      </c>
      <c r="C717" s="1" t="n">
        <v>45204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7.4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23296-2023</t>
        </is>
      </c>
      <c r="B718" s="1" t="n">
        <v>45075</v>
      </c>
      <c r="C718" s="1" t="n">
        <v>45204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SCA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23411-2023</t>
        </is>
      </c>
      <c r="B719" s="1" t="n">
        <v>45076</v>
      </c>
      <c r="C719" s="1" t="n">
        <v>45204</v>
      </c>
      <c r="D719" t="inlineStr">
        <is>
          <t>VÄSTERBOTTENS LÄN</t>
        </is>
      </c>
      <c r="E719" t="inlineStr">
        <is>
          <t>LYCKSELE</t>
        </is>
      </c>
      <c r="G719" t="n">
        <v>11.4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24460-2023</t>
        </is>
      </c>
      <c r="B720" s="1" t="n">
        <v>45077</v>
      </c>
      <c r="C720" s="1" t="n">
        <v>45204</v>
      </c>
      <c r="D720" t="inlineStr">
        <is>
          <t>VÄSTERBOTTENS LÄN</t>
        </is>
      </c>
      <c r="E720" t="inlineStr">
        <is>
          <t>LYCKSELE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24041-2023</t>
        </is>
      </c>
      <c r="B721" s="1" t="n">
        <v>45078</v>
      </c>
      <c r="C721" s="1" t="n">
        <v>45204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24234-2023</t>
        </is>
      </c>
      <c r="B722" s="1" t="n">
        <v>45079</v>
      </c>
      <c r="C722" s="1" t="n">
        <v>45204</v>
      </c>
      <c r="D722" t="inlineStr">
        <is>
          <t>VÄSTERBOTTENS LÄN</t>
        </is>
      </c>
      <c r="E722" t="inlineStr">
        <is>
          <t>LYCKSELE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24547-2023</t>
        </is>
      </c>
      <c r="B723" s="1" t="n">
        <v>45082</v>
      </c>
      <c r="C723" s="1" t="n">
        <v>45204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SCA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25857-2023</t>
        </is>
      </c>
      <c r="B724" s="1" t="n">
        <v>45084</v>
      </c>
      <c r="C724" s="1" t="n">
        <v>45204</v>
      </c>
      <c r="D724" t="inlineStr">
        <is>
          <t>VÄSTERBOTTENS LÄN</t>
        </is>
      </c>
      <c r="E724" t="inlineStr">
        <is>
          <t>LYCKSELE</t>
        </is>
      </c>
      <c r="G724" t="n">
        <v>7.7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25765-2023</t>
        </is>
      </c>
      <c r="B725" s="1" t="n">
        <v>45085</v>
      </c>
      <c r="C725" s="1" t="n">
        <v>45204</v>
      </c>
      <c r="D725" t="inlineStr">
        <is>
          <t>VÄSTERBOTTENS LÄN</t>
        </is>
      </c>
      <c r="E725" t="inlineStr">
        <is>
          <t>LYCKSELE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25768-2023</t>
        </is>
      </c>
      <c r="B726" s="1" t="n">
        <v>45085</v>
      </c>
      <c r="C726" s="1" t="n">
        <v>45204</v>
      </c>
      <c r="D726" t="inlineStr">
        <is>
          <t>VÄSTERBOTTENS LÄN</t>
        </is>
      </c>
      <c r="E726" t="inlineStr">
        <is>
          <t>LYCKSELE</t>
        </is>
      </c>
      <c r="G726" t="n">
        <v>16.1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26329-2023</t>
        </is>
      </c>
      <c r="B727" s="1" t="n">
        <v>45086</v>
      </c>
      <c r="C727" s="1" t="n">
        <v>45204</v>
      </c>
      <c r="D727" t="inlineStr">
        <is>
          <t>VÄSTERBOTTENS LÄN</t>
        </is>
      </c>
      <c r="E727" t="inlineStr">
        <is>
          <t>LYCKSELE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26328-2023</t>
        </is>
      </c>
      <c r="B728" s="1" t="n">
        <v>45086</v>
      </c>
      <c r="C728" s="1" t="n">
        <v>45204</v>
      </c>
      <c r="D728" t="inlineStr">
        <is>
          <t>VÄSTERBOTTENS LÄN</t>
        </is>
      </c>
      <c r="E728" t="inlineStr">
        <is>
          <t>LYCKSELE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25899-2023</t>
        </is>
      </c>
      <c r="B729" s="1" t="n">
        <v>45090</v>
      </c>
      <c r="C729" s="1" t="n">
        <v>45204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7.8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26358-2023</t>
        </is>
      </c>
      <c r="B730" s="1" t="n">
        <v>45091</v>
      </c>
      <c r="C730" s="1" t="n">
        <v>45204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SCA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26357-2023</t>
        </is>
      </c>
      <c r="B731" s="1" t="n">
        <v>45091</v>
      </c>
      <c r="C731" s="1" t="n">
        <v>45204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26218-2023</t>
        </is>
      </c>
      <c r="B732" s="1" t="n">
        <v>45091</v>
      </c>
      <c r="C732" s="1" t="n">
        <v>45204</v>
      </c>
      <c r="D732" t="inlineStr">
        <is>
          <t>VÄSTERBOTTENS LÄN</t>
        </is>
      </c>
      <c r="E732" t="inlineStr">
        <is>
          <t>LYCKSELE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26356-2023</t>
        </is>
      </c>
      <c r="B733" s="1" t="n">
        <v>45091</v>
      </c>
      <c r="C733" s="1" t="n">
        <v>45204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26864-2023</t>
        </is>
      </c>
      <c r="B734" s="1" t="n">
        <v>45093</v>
      </c>
      <c r="C734" s="1" t="n">
        <v>45204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26999-2023</t>
        </is>
      </c>
      <c r="B735" s="1" t="n">
        <v>45093</v>
      </c>
      <c r="C735" s="1" t="n">
        <v>45204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27609-2023</t>
        </is>
      </c>
      <c r="B736" s="1" t="n">
        <v>45097</v>
      </c>
      <c r="C736" s="1" t="n">
        <v>45204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8.6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27595-2023</t>
        </is>
      </c>
      <c r="B737" s="1" t="n">
        <v>45097</v>
      </c>
      <c r="C737" s="1" t="n">
        <v>45204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27800-2023</t>
        </is>
      </c>
      <c r="B738" s="1" t="n">
        <v>45098</v>
      </c>
      <c r="C738" s="1" t="n">
        <v>45204</v>
      </c>
      <c r="D738" t="inlineStr">
        <is>
          <t>VÄSTERBOTTENS LÄN</t>
        </is>
      </c>
      <c r="E738" t="inlineStr">
        <is>
          <t>LYCKSELE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27869-2023</t>
        </is>
      </c>
      <c r="B739" s="1" t="n">
        <v>45098</v>
      </c>
      <c r="C739" s="1" t="n">
        <v>45204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27884-2023</t>
        </is>
      </c>
      <c r="B740" s="1" t="n">
        <v>45098</v>
      </c>
      <c r="C740" s="1" t="n">
        <v>45204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31.1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27881-2023</t>
        </is>
      </c>
      <c r="B741" s="1" t="n">
        <v>45098</v>
      </c>
      <c r="C741" s="1" t="n">
        <v>45204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14.5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27878-2023</t>
        </is>
      </c>
      <c r="B742" s="1" t="n">
        <v>45098</v>
      </c>
      <c r="C742" s="1" t="n">
        <v>45204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Sveaskog</t>
        </is>
      </c>
      <c r="G742" t="n">
        <v>19.3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27964-2023</t>
        </is>
      </c>
      <c r="B743" s="1" t="n">
        <v>45098</v>
      </c>
      <c r="C743" s="1" t="n">
        <v>45204</v>
      </c>
      <c r="D743" t="inlineStr">
        <is>
          <t>VÄSTERBOTTENS LÄN</t>
        </is>
      </c>
      <c r="E743" t="inlineStr">
        <is>
          <t>LYCKSELE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28409-2023</t>
        </is>
      </c>
      <c r="B744" s="1" t="n">
        <v>45101</v>
      </c>
      <c r="C744" s="1" t="n">
        <v>45204</v>
      </c>
      <c r="D744" t="inlineStr">
        <is>
          <t>VÄSTERBOTTENS LÄN</t>
        </is>
      </c>
      <c r="E744" t="inlineStr">
        <is>
          <t>LYCKSELE</t>
        </is>
      </c>
      <c r="G744" t="n">
        <v>12.9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28408-2023</t>
        </is>
      </c>
      <c r="B745" s="1" t="n">
        <v>45101</v>
      </c>
      <c r="C745" s="1" t="n">
        <v>45204</v>
      </c>
      <c r="D745" t="inlineStr">
        <is>
          <t>VÄSTERBOTTENS LÄN</t>
        </is>
      </c>
      <c r="E745" t="inlineStr">
        <is>
          <t>LYCKSELE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30401-2023</t>
        </is>
      </c>
      <c r="B746" s="1" t="n">
        <v>45103</v>
      </c>
      <c r="C746" s="1" t="n">
        <v>45204</v>
      </c>
      <c r="D746" t="inlineStr">
        <is>
          <t>VÄSTERBOTTENS LÄN</t>
        </is>
      </c>
      <c r="E746" t="inlineStr">
        <is>
          <t>LYCKSELE</t>
        </is>
      </c>
      <c r="G746" t="n">
        <v>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28525-2023</t>
        </is>
      </c>
      <c r="B747" s="1" t="n">
        <v>45103</v>
      </c>
      <c r="C747" s="1" t="n">
        <v>45204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Sveaskog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28528-2023</t>
        </is>
      </c>
      <c r="B748" s="1" t="n">
        <v>45103</v>
      </c>
      <c r="C748" s="1" t="n">
        <v>45204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Sveaskog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30409-2023</t>
        </is>
      </c>
      <c r="B749" s="1" t="n">
        <v>45103</v>
      </c>
      <c r="C749" s="1" t="n">
        <v>45204</v>
      </c>
      <c r="D749" t="inlineStr">
        <is>
          <t>VÄSTERBOTTENS LÄN</t>
        </is>
      </c>
      <c r="E749" t="inlineStr">
        <is>
          <t>LYCKSELE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31425-2023</t>
        </is>
      </c>
      <c r="B750" s="1" t="n">
        <v>45104</v>
      </c>
      <c r="C750" s="1" t="n">
        <v>45204</v>
      </c>
      <c r="D750" t="inlineStr">
        <is>
          <t>VÄSTERBOTTENS LÄN</t>
        </is>
      </c>
      <c r="E750" t="inlineStr">
        <is>
          <t>LYCKSELE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29538-2023</t>
        </is>
      </c>
      <c r="B751" s="1" t="n">
        <v>45106</v>
      </c>
      <c r="C751" s="1" t="n">
        <v>45204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Sveaskog</t>
        </is>
      </c>
      <c r="G751" t="n">
        <v>9.1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29835-2023</t>
        </is>
      </c>
      <c r="B752" s="1" t="n">
        <v>45107</v>
      </c>
      <c r="C752" s="1" t="n">
        <v>45204</v>
      </c>
      <c r="D752" t="inlineStr">
        <is>
          <t>VÄSTERBOTTENS LÄN</t>
        </is>
      </c>
      <c r="E752" t="inlineStr">
        <is>
          <t>LYCKSELE</t>
        </is>
      </c>
      <c r="G752" t="n">
        <v>17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29675-2023</t>
        </is>
      </c>
      <c r="B753" s="1" t="n">
        <v>45107</v>
      </c>
      <c r="C753" s="1" t="n">
        <v>45204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29861-2023</t>
        </is>
      </c>
      <c r="B754" s="1" t="n">
        <v>45107</v>
      </c>
      <c r="C754" s="1" t="n">
        <v>45204</v>
      </c>
      <c r="D754" t="inlineStr">
        <is>
          <t>VÄSTERBOTTENS LÄN</t>
        </is>
      </c>
      <c r="E754" t="inlineStr">
        <is>
          <t>LYCKSELE</t>
        </is>
      </c>
      <c r="G754" t="n">
        <v>10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31689-2023</t>
        </is>
      </c>
      <c r="B755" s="1" t="n">
        <v>45117</v>
      </c>
      <c r="C755" s="1" t="n">
        <v>45204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Holmen skog AB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31698-2023</t>
        </is>
      </c>
      <c r="B756" s="1" t="n">
        <v>45117</v>
      </c>
      <c r="C756" s="1" t="n">
        <v>45204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Holmen skog AB</t>
        </is>
      </c>
      <c r="G756" t="n">
        <v>6.1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32861-2023</t>
        </is>
      </c>
      <c r="B757" s="1" t="n">
        <v>45124</v>
      </c>
      <c r="C757" s="1" t="n">
        <v>45204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Sveaskog</t>
        </is>
      </c>
      <c r="G757" t="n">
        <v>22.5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32863-2023</t>
        </is>
      </c>
      <c r="B758" s="1" t="n">
        <v>45124</v>
      </c>
      <c r="C758" s="1" t="n">
        <v>45204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5.2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33332-2023</t>
        </is>
      </c>
      <c r="B759" s="1" t="n">
        <v>45127</v>
      </c>
      <c r="C759" s="1" t="n">
        <v>45204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SCA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33331-2023</t>
        </is>
      </c>
      <c r="B760" s="1" t="n">
        <v>45127</v>
      </c>
      <c r="C760" s="1" t="n">
        <v>45204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SCA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34060-2023</t>
        </is>
      </c>
      <c r="B761" s="1" t="n">
        <v>45135</v>
      </c>
      <c r="C761" s="1" t="n">
        <v>45204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5.5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34043-2023</t>
        </is>
      </c>
      <c r="B762" s="1" t="n">
        <v>45135</v>
      </c>
      <c r="C762" s="1" t="n">
        <v>45204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Holmen skog AB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34191-2023</t>
        </is>
      </c>
      <c r="B763" s="1" t="n">
        <v>45138</v>
      </c>
      <c r="C763" s="1" t="n">
        <v>45204</v>
      </c>
      <c r="D763" t="inlineStr">
        <is>
          <t>VÄSTERBOTTENS LÄN</t>
        </is>
      </c>
      <c r="E763" t="inlineStr">
        <is>
          <t>LYCKSELE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34577-2023</t>
        </is>
      </c>
      <c r="B764" s="1" t="n">
        <v>45140</v>
      </c>
      <c r="C764" s="1" t="n">
        <v>45204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5.1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34639-2023</t>
        </is>
      </c>
      <c r="B765" s="1" t="n">
        <v>45140</v>
      </c>
      <c r="C765" s="1" t="n">
        <v>45204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34567-2023</t>
        </is>
      </c>
      <c r="B766" s="1" t="n">
        <v>45140</v>
      </c>
      <c r="C766" s="1" t="n">
        <v>45204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34590-2023</t>
        </is>
      </c>
      <c r="B767" s="1" t="n">
        <v>45140</v>
      </c>
      <c r="C767" s="1" t="n">
        <v>45204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34903-2023</t>
        </is>
      </c>
      <c r="B768" s="1" t="n">
        <v>45142</v>
      </c>
      <c r="C768" s="1" t="n">
        <v>45204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34929-2023</t>
        </is>
      </c>
      <c r="B769" s="1" t="n">
        <v>45142</v>
      </c>
      <c r="C769" s="1" t="n">
        <v>45204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35283-2023</t>
        </is>
      </c>
      <c r="B770" s="1" t="n">
        <v>45145</v>
      </c>
      <c r="C770" s="1" t="n">
        <v>45204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SCA</t>
        </is>
      </c>
      <c r="G770" t="n">
        <v>0.1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35285-2023</t>
        </is>
      </c>
      <c r="B771" s="1" t="n">
        <v>45145</v>
      </c>
      <c r="C771" s="1" t="n">
        <v>45204</v>
      </c>
      <c r="D771" t="inlineStr">
        <is>
          <t>VÄSTERBOTTENS LÄN</t>
        </is>
      </c>
      <c r="E771" t="inlineStr">
        <is>
          <t>LYCKSELE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35284-2023</t>
        </is>
      </c>
      <c r="B772" s="1" t="n">
        <v>45145</v>
      </c>
      <c r="C772" s="1" t="n">
        <v>45204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SCA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35633-2023</t>
        </is>
      </c>
      <c r="B773" s="1" t="n">
        <v>45146</v>
      </c>
      <c r="C773" s="1" t="n">
        <v>45204</v>
      </c>
      <c r="D773" t="inlineStr">
        <is>
          <t>VÄSTERBOTTENS LÄN</t>
        </is>
      </c>
      <c r="E773" t="inlineStr">
        <is>
          <t>LYCKSELE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36132-2023</t>
        </is>
      </c>
      <c r="B774" s="1" t="n">
        <v>45149</v>
      </c>
      <c r="C774" s="1" t="n">
        <v>45204</v>
      </c>
      <c r="D774" t="inlineStr">
        <is>
          <t>VÄSTERBOTTENS LÄN</t>
        </is>
      </c>
      <c r="E774" t="inlineStr">
        <is>
          <t>LYCKSELE</t>
        </is>
      </c>
      <c r="G774" t="n">
        <v>4.3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36604-2023</t>
        </is>
      </c>
      <c r="B775" s="1" t="n">
        <v>45152</v>
      </c>
      <c r="C775" s="1" t="n">
        <v>45204</v>
      </c>
      <c r="D775" t="inlineStr">
        <is>
          <t>VÄSTERBOTTENS LÄN</t>
        </is>
      </c>
      <c r="E775" t="inlineStr">
        <is>
          <t>LYCKSELE</t>
        </is>
      </c>
      <c r="G775" t="n">
        <v>4.7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36619-2023</t>
        </is>
      </c>
      <c r="B776" s="1" t="n">
        <v>45152</v>
      </c>
      <c r="C776" s="1" t="n">
        <v>45204</v>
      </c>
      <c r="D776" t="inlineStr">
        <is>
          <t>VÄSTERBOTTENS LÄN</t>
        </is>
      </c>
      <c r="E776" t="inlineStr">
        <is>
          <t>LYCKSELE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36650-2023</t>
        </is>
      </c>
      <c r="B777" s="1" t="n">
        <v>45152</v>
      </c>
      <c r="C777" s="1" t="n">
        <v>45204</v>
      </c>
      <c r="D777" t="inlineStr">
        <is>
          <t>VÄSTERBOTTENS LÄN</t>
        </is>
      </c>
      <c r="E777" t="inlineStr">
        <is>
          <t>LYCKSELE</t>
        </is>
      </c>
      <c r="G777" t="n">
        <v>6.8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36611-2023</t>
        </is>
      </c>
      <c r="B778" s="1" t="n">
        <v>45152</v>
      </c>
      <c r="C778" s="1" t="n">
        <v>45204</v>
      </c>
      <c r="D778" t="inlineStr">
        <is>
          <t>VÄSTERBOTTENS LÄN</t>
        </is>
      </c>
      <c r="E778" t="inlineStr">
        <is>
          <t>LYCKSELE</t>
        </is>
      </c>
      <c r="G778" t="n">
        <v>3.7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36636-2023</t>
        </is>
      </c>
      <c r="B779" s="1" t="n">
        <v>45152</v>
      </c>
      <c r="C779" s="1" t="n">
        <v>45204</v>
      </c>
      <c r="D779" t="inlineStr">
        <is>
          <t>VÄSTERBOTTENS LÄN</t>
        </is>
      </c>
      <c r="E779" t="inlineStr">
        <is>
          <t>LYCKSELE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36875-2023</t>
        </is>
      </c>
      <c r="B780" s="1" t="n">
        <v>45154</v>
      </c>
      <c r="C780" s="1" t="n">
        <v>45204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>
      <c r="A781" t="inlineStr">
        <is>
          <t>A 43973-2023</t>
        </is>
      </c>
      <c r="B781" s="1" t="n">
        <v>45187</v>
      </c>
      <c r="C781" s="1" t="n">
        <v>45204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SCA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2023-10-05T07:13:23Z</dcterms:created>
  <dcterms:modified xmlns:dcterms="http://purl.org/dc/terms/" xmlns:xsi="http://www.w3.org/2001/XMLSchema-instance" xsi:type="dcterms:W3CDTF">2023-10-05T07:13:23Z</dcterms:modified>
</cp:coreProperties>
</file>