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45192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45192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45192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45192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38871-2018.xlsx", "A 38871-2018")</f>
        <v/>
      </c>
      <c r="T5">
        <f>HYPERLINK("https://klasma.github.io/Logging_LYCKSELE/kartor/A 38871-2018.png", "A 38871-2018")</f>
        <v/>
      </c>
      <c r="V5">
        <f>HYPERLINK("https://klasma.github.io/Logging_LYCKSELE/klagomål/A 38871-2018.docx", "A 38871-2018")</f>
        <v/>
      </c>
      <c r="W5">
        <f>HYPERLINK("https://klasma.github.io/Logging_LYCKSELE/klagomålsmail/A 38871-2018.docx", "A 38871-2018")</f>
        <v/>
      </c>
      <c r="X5">
        <f>HYPERLINK("https://klasma.github.io/Logging_LYCKSELE/tillsyn/A 38871-2018.docx", "A 38871-2018")</f>
        <v/>
      </c>
      <c r="Y5">
        <f>HYPERLINK("https://klasma.github.io/Logging_LYCKSELE/tillsynsmail/A 38871-2018.docx", "A 38871-2018")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45192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58596-2022.xlsx", "A 58596-2022")</f>
        <v/>
      </c>
      <c r="T6">
        <f>HYPERLINK("https://klasma.github.io/Logging_LYCKSELE/kartor/A 58596-2022.png", "A 58596-2022")</f>
        <v/>
      </c>
      <c r="V6">
        <f>HYPERLINK("https://klasma.github.io/Logging_LYCKSELE/klagomål/A 58596-2022.docx", "A 58596-2022")</f>
        <v/>
      </c>
      <c r="W6">
        <f>HYPERLINK("https://klasma.github.io/Logging_LYCKSELE/klagomålsmail/A 58596-2022.docx", "A 58596-2022")</f>
        <v/>
      </c>
      <c r="X6">
        <f>HYPERLINK("https://klasma.github.io/Logging_LYCKSELE/tillsyn/A 58596-2022.docx", "A 58596-2022")</f>
        <v/>
      </c>
      <c r="Y6">
        <f>HYPERLINK("https://klasma.github.io/Logging_LYCKSELE/tillsynsmail/A 58596-2022.docx", "A 58596-2022")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45192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14717-2020.xlsx", "A 14717-2020")</f>
        <v/>
      </c>
      <c r="T7">
        <f>HYPERLINK("https://klasma.github.io/Logging_LYCKSELE/kartor/A 14717-2020.png", "A 14717-2020")</f>
        <v/>
      </c>
      <c r="V7">
        <f>HYPERLINK("https://klasma.github.io/Logging_LYCKSELE/klagomål/A 14717-2020.docx", "A 14717-2020")</f>
        <v/>
      </c>
      <c r="W7">
        <f>HYPERLINK("https://klasma.github.io/Logging_LYCKSELE/klagomålsmail/A 14717-2020.docx", "A 14717-2020")</f>
        <v/>
      </c>
      <c r="X7">
        <f>HYPERLINK("https://klasma.github.io/Logging_LYCKSELE/tillsyn/A 14717-2020.docx", "A 14717-2020")</f>
        <v/>
      </c>
      <c r="Y7">
        <f>HYPERLINK("https://klasma.github.io/Logging_LYCKSELE/tillsynsmail/A 14717-2020.docx", "A 14717-2020")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45192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45192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45192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45192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45192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45192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45192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45192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55889-2020</t>
        </is>
      </c>
      <c r="B16" s="1" t="n">
        <v>44132</v>
      </c>
      <c r="C16" s="1" t="n">
        <v>45192</v>
      </c>
      <c r="D16" t="inlineStr">
        <is>
          <t>VÄSTERBOTTENS LÄN</t>
        </is>
      </c>
      <c r="E16" t="inlineStr">
        <is>
          <t>LYCKSELE</t>
        </is>
      </c>
      <c r="F16" t="inlineStr">
        <is>
          <t>Holmen skog AB</t>
        </is>
      </c>
      <c r="G16" t="n">
        <v>11.3</v>
      </c>
      <c r="H16" t="n">
        <v>1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Garnlav
Granticka
Tretåig hackspett
Vitgrynig nållav</t>
        </is>
      </c>
      <c r="S16">
        <f>HYPERLINK("https://klasma.github.io/Logging_LYCKSELE/artfynd/A 55889-2020.xlsx", "A 55889-2020")</f>
        <v/>
      </c>
      <c r="T16">
        <f>HYPERLINK("https://klasma.github.io/Logging_LYCKSELE/kartor/A 55889-2020.png", "A 55889-2020")</f>
        <v/>
      </c>
      <c r="V16">
        <f>HYPERLINK("https://klasma.github.io/Logging_LYCKSELE/klagomål/A 55889-2020.docx", "A 55889-2020")</f>
        <v/>
      </c>
      <c r="W16">
        <f>HYPERLINK("https://klasma.github.io/Logging_LYCKSELE/klagomålsmail/A 55889-2020.docx", "A 55889-2020")</f>
        <v/>
      </c>
      <c r="X16">
        <f>HYPERLINK("https://klasma.github.io/Logging_LYCKSELE/tillsyn/A 55889-2020.docx", "A 55889-2020")</f>
        <v/>
      </c>
      <c r="Y16">
        <f>HYPERLINK("https://klasma.github.io/Logging_LYCKSELE/tillsynsmail/A 55889-2020.docx", "A 55889-2020")</f>
        <v/>
      </c>
    </row>
    <row r="17" ht="15" customHeight="1">
      <c r="A17" t="inlineStr">
        <is>
          <t>A 54434-2021</t>
        </is>
      </c>
      <c r="B17" s="1" t="n">
        <v>44473</v>
      </c>
      <c r="C17" s="1" t="n">
        <v>45192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20.5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Rynkskinn
Doftskinn
Garnlav
Lunglav</t>
        </is>
      </c>
      <c r="S17">
        <f>HYPERLINK("https://klasma.github.io/Logging_LYCKSELE/artfynd/A 54434-2021.xlsx", "A 54434-2021")</f>
        <v/>
      </c>
      <c r="T17">
        <f>HYPERLINK("https://klasma.github.io/Logging_LYCKSELE/kartor/A 54434-2021.png", "A 54434-2021")</f>
        <v/>
      </c>
      <c r="V17">
        <f>HYPERLINK("https://klasma.github.io/Logging_LYCKSELE/klagomål/A 54434-2021.docx", "A 54434-2021")</f>
        <v/>
      </c>
      <c r="W17">
        <f>HYPERLINK("https://klasma.github.io/Logging_LYCKSELE/klagomålsmail/A 54434-2021.docx", "A 54434-2021")</f>
        <v/>
      </c>
      <c r="X17">
        <f>HYPERLINK("https://klasma.github.io/Logging_LYCKSELE/tillsyn/A 54434-2021.docx", "A 54434-2021")</f>
        <v/>
      </c>
      <c r="Y17">
        <f>HYPERLINK("https://klasma.github.io/Logging_LYCKSELE/tillsynsmail/A 54434-2021.docx", "A 54434-2021")</f>
        <v/>
      </c>
    </row>
    <row r="18" ht="15" customHeight="1">
      <c r="A18" t="inlineStr">
        <is>
          <t>A 2937-2023</t>
        </is>
      </c>
      <c r="B18" s="1" t="n">
        <v>44945</v>
      </c>
      <c r="C18" s="1" t="n">
        <v>45192</v>
      </c>
      <c r="D18" t="inlineStr">
        <is>
          <t>VÄSTERBOTTENS LÄN</t>
        </is>
      </c>
      <c r="E18" t="inlineStr">
        <is>
          <t>LYCKSELE</t>
        </is>
      </c>
      <c r="F18" t="inlineStr">
        <is>
          <t>Kyrkan</t>
        </is>
      </c>
      <c r="G18" t="n">
        <v>17.4</v>
      </c>
      <c r="H18" t="n">
        <v>0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4</v>
      </c>
      <c r="R18" s="2" t="inlineStr">
        <is>
          <t>Blå taggsvamp
Lunglav
Orange taggsvamp
Dropptaggsvamp</t>
        </is>
      </c>
      <c r="S18">
        <f>HYPERLINK("https://klasma.github.io/Logging_LYCKSELE/artfynd/A 2937-2023.xlsx", "A 2937-2023")</f>
        <v/>
      </c>
      <c r="T18">
        <f>HYPERLINK("https://klasma.github.io/Logging_LYCKSELE/kartor/A 2937-2023.png", "A 2937-2023")</f>
        <v/>
      </c>
      <c r="V18">
        <f>HYPERLINK("https://klasma.github.io/Logging_LYCKSELE/klagomål/A 2937-2023.docx", "A 2937-2023")</f>
        <v/>
      </c>
      <c r="W18">
        <f>HYPERLINK("https://klasma.github.io/Logging_LYCKSELE/klagomålsmail/A 2937-2023.docx", "A 2937-2023")</f>
        <v/>
      </c>
      <c r="X18">
        <f>HYPERLINK("https://klasma.github.io/Logging_LYCKSELE/tillsyn/A 2937-2023.docx", "A 2937-2023")</f>
        <v/>
      </c>
      <c r="Y18">
        <f>HYPERLINK("https://klasma.github.io/Logging_LYCKSELE/tillsynsmail/A 2937-2023.docx", "A 2937-2023")</f>
        <v/>
      </c>
    </row>
    <row r="19" ht="15" customHeight="1">
      <c r="A19" t="inlineStr">
        <is>
          <t>A 47498-2021</t>
        </is>
      </c>
      <c r="B19" s="1" t="n">
        <v>44447</v>
      </c>
      <c r="C19" s="1" t="n">
        <v>45192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4.6</v>
      </c>
      <c r="H19" t="n">
        <v>1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Doftticka
Skinnlav
Stuplav</t>
        </is>
      </c>
      <c r="S19">
        <f>HYPERLINK("https://klasma.github.io/Logging_LYCKSELE/artfynd/A 47498-2021.xlsx", "A 47498-2021")</f>
        <v/>
      </c>
      <c r="T19">
        <f>HYPERLINK("https://klasma.github.io/Logging_LYCKSELE/kartor/A 47498-2021.png", "A 47498-2021")</f>
        <v/>
      </c>
      <c r="V19">
        <f>HYPERLINK("https://klasma.github.io/Logging_LYCKSELE/klagomål/A 47498-2021.docx", "A 47498-2021")</f>
        <v/>
      </c>
      <c r="W19">
        <f>HYPERLINK("https://klasma.github.io/Logging_LYCKSELE/klagomålsmail/A 47498-2021.docx", "A 47498-2021")</f>
        <v/>
      </c>
      <c r="X19">
        <f>HYPERLINK("https://klasma.github.io/Logging_LYCKSELE/tillsyn/A 47498-2021.docx", "A 47498-2021")</f>
        <v/>
      </c>
      <c r="Y19">
        <f>HYPERLINK("https://klasma.github.io/Logging_LYCKSELE/tillsynsmail/A 47498-2021.docx", "A 47498-2021")</f>
        <v/>
      </c>
    </row>
    <row r="20" ht="15" customHeight="1">
      <c r="A20" t="inlineStr">
        <is>
          <t>A 61172-2021</t>
        </is>
      </c>
      <c r="B20" s="1" t="n">
        <v>44498</v>
      </c>
      <c r="C20" s="1" t="n">
        <v>45192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1.8</v>
      </c>
      <c r="H20" t="n">
        <v>0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Jättemusseron
Kolflarnlav
Nordtagging</t>
        </is>
      </c>
      <c r="S20">
        <f>HYPERLINK("https://klasma.github.io/Logging_LYCKSELE/artfynd/A 61172-2021.xlsx", "A 61172-2021")</f>
        <v/>
      </c>
      <c r="T20">
        <f>HYPERLINK("https://klasma.github.io/Logging_LYCKSELE/kartor/A 61172-2021.png", "A 61172-2021")</f>
        <v/>
      </c>
      <c r="V20">
        <f>HYPERLINK("https://klasma.github.io/Logging_LYCKSELE/klagomål/A 61172-2021.docx", "A 61172-2021")</f>
        <v/>
      </c>
      <c r="W20">
        <f>HYPERLINK("https://klasma.github.io/Logging_LYCKSELE/klagomålsmail/A 61172-2021.docx", "A 61172-2021")</f>
        <v/>
      </c>
      <c r="X20">
        <f>HYPERLINK("https://klasma.github.io/Logging_LYCKSELE/tillsyn/A 61172-2021.docx", "A 61172-2021")</f>
        <v/>
      </c>
      <c r="Y20">
        <f>HYPERLINK("https://klasma.github.io/Logging_LYCKSELE/tillsynsmail/A 61172-2021.docx", "A 61172-2021")</f>
        <v/>
      </c>
    </row>
    <row r="21" ht="15" customHeight="1">
      <c r="A21" t="inlineStr">
        <is>
          <t>A 61747-2021</t>
        </is>
      </c>
      <c r="B21" s="1" t="n">
        <v>44501</v>
      </c>
      <c r="C21" s="1" t="n">
        <v>45192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15.1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Vaddporing
Dropptaggsvamp
Fjällig taggsvamp s.str.</t>
        </is>
      </c>
      <c r="S21">
        <f>HYPERLINK("https://klasma.github.io/Logging_LYCKSELE/artfynd/A 61747-2021.xlsx", "A 61747-2021")</f>
        <v/>
      </c>
      <c r="T21">
        <f>HYPERLINK("https://klasma.github.io/Logging_LYCKSELE/kartor/A 61747-2021.png", "A 61747-2021")</f>
        <v/>
      </c>
      <c r="V21">
        <f>HYPERLINK("https://klasma.github.io/Logging_LYCKSELE/klagomål/A 61747-2021.docx", "A 61747-2021")</f>
        <v/>
      </c>
      <c r="W21">
        <f>HYPERLINK("https://klasma.github.io/Logging_LYCKSELE/klagomålsmail/A 61747-2021.docx", "A 61747-2021")</f>
        <v/>
      </c>
      <c r="X21">
        <f>HYPERLINK("https://klasma.github.io/Logging_LYCKSELE/tillsyn/A 61747-2021.docx", "A 61747-2021")</f>
        <v/>
      </c>
      <c r="Y21">
        <f>HYPERLINK("https://klasma.github.io/Logging_LYCKSELE/tillsynsmail/A 61747-2021.docx", "A 61747-2021")</f>
        <v/>
      </c>
    </row>
    <row r="22" ht="15" customHeight="1">
      <c r="A22" t="inlineStr">
        <is>
          <t>A 28420-2022</t>
        </is>
      </c>
      <c r="B22" s="1" t="n">
        <v>44747</v>
      </c>
      <c r="C22" s="1" t="n">
        <v>45192</v>
      </c>
      <c r="D22" t="inlineStr">
        <is>
          <t>VÄSTERBOTTENS LÄN</t>
        </is>
      </c>
      <c r="E22" t="inlineStr">
        <is>
          <t>LYCKSELE</t>
        </is>
      </c>
      <c r="G22" t="n">
        <v>6.4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Luddlav
Stuplav</t>
        </is>
      </c>
      <c r="S22">
        <f>HYPERLINK("https://klasma.github.io/Logging_LYCKSELE/artfynd/A 28420-2022.xlsx", "A 28420-2022")</f>
        <v/>
      </c>
      <c r="T22">
        <f>HYPERLINK("https://klasma.github.io/Logging_LYCKSELE/kartor/A 28420-2022.png", "A 28420-2022")</f>
        <v/>
      </c>
      <c r="V22">
        <f>HYPERLINK("https://klasma.github.io/Logging_LYCKSELE/klagomål/A 28420-2022.docx", "A 28420-2022")</f>
        <v/>
      </c>
      <c r="W22">
        <f>HYPERLINK("https://klasma.github.io/Logging_LYCKSELE/klagomålsmail/A 28420-2022.docx", "A 28420-2022")</f>
        <v/>
      </c>
      <c r="X22">
        <f>HYPERLINK("https://klasma.github.io/Logging_LYCKSELE/tillsyn/A 28420-2022.docx", "A 28420-2022")</f>
        <v/>
      </c>
      <c r="Y22">
        <f>HYPERLINK("https://klasma.github.io/Logging_LYCKSELE/tillsynsmail/A 28420-2022.docx", "A 28420-2022")</f>
        <v/>
      </c>
    </row>
    <row r="23" ht="15" customHeight="1">
      <c r="A23" t="inlineStr">
        <is>
          <t>A 43740-2021</t>
        </is>
      </c>
      <c r="B23" s="1" t="n">
        <v>44433</v>
      </c>
      <c r="C23" s="1" t="n">
        <v>45192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16.2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Lunglav
Bårdlav</t>
        </is>
      </c>
      <c r="S23">
        <f>HYPERLINK("https://klasma.github.io/Logging_LYCKSELE/artfynd/A 43740-2021.xlsx", "A 43740-2021")</f>
        <v/>
      </c>
      <c r="T23">
        <f>HYPERLINK("https://klasma.github.io/Logging_LYCKSELE/kartor/A 43740-2021.png", "A 43740-2021")</f>
        <v/>
      </c>
      <c r="V23">
        <f>HYPERLINK("https://klasma.github.io/Logging_LYCKSELE/klagomål/A 43740-2021.docx", "A 43740-2021")</f>
        <v/>
      </c>
      <c r="W23">
        <f>HYPERLINK("https://klasma.github.io/Logging_LYCKSELE/klagomålsmail/A 43740-2021.docx", "A 43740-2021")</f>
        <v/>
      </c>
      <c r="X23">
        <f>HYPERLINK("https://klasma.github.io/Logging_LYCKSELE/tillsyn/A 43740-2021.docx", "A 43740-2021")</f>
        <v/>
      </c>
      <c r="Y23">
        <f>HYPERLINK("https://klasma.github.io/Logging_LYCKSELE/tillsynsmail/A 43740-2021.docx", "A 43740-2021")</f>
        <v/>
      </c>
    </row>
    <row r="24" ht="15" customHeight="1">
      <c r="A24" t="inlineStr">
        <is>
          <t>A 61497-2021</t>
        </is>
      </c>
      <c r="B24" s="1" t="n">
        <v>44501</v>
      </c>
      <c r="C24" s="1" t="n">
        <v>45192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Dvärgbägarlav
Vaddporing</t>
        </is>
      </c>
      <c r="S24">
        <f>HYPERLINK("https://klasma.github.io/Logging_LYCKSELE/artfynd/A 61497-2021.xlsx", "A 61497-2021")</f>
        <v/>
      </c>
      <c r="T24">
        <f>HYPERLINK("https://klasma.github.io/Logging_LYCKSELE/kartor/A 61497-2021.png", "A 61497-2021")</f>
        <v/>
      </c>
      <c r="V24">
        <f>HYPERLINK("https://klasma.github.io/Logging_LYCKSELE/klagomål/A 61497-2021.docx", "A 61497-2021")</f>
        <v/>
      </c>
      <c r="W24">
        <f>HYPERLINK("https://klasma.github.io/Logging_LYCKSELE/klagomålsmail/A 61497-2021.docx", "A 61497-2021")</f>
        <v/>
      </c>
      <c r="X24">
        <f>HYPERLINK("https://klasma.github.io/Logging_LYCKSELE/tillsyn/A 61497-2021.docx", "A 61497-2021")</f>
        <v/>
      </c>
      <c r="Y24">
        <f>HYPERLINK("https://klasma.github.io/Logging_LYCKSELE/tillsynsmail/A 61497-2021.docx", "A 61497-2021")</f>
        <v/>
      </c>
    </row>
    <row r="25" ht="15" customHeight="1">
      <c r="A25" t="inlineStr">
        <is>
          <t>A 6526-2022</t>
        </is>
      </c>
      <c r="B25" s="1" t="n">
        <v>44601</v>
      </c>
      <c r="C25" s="1" t="n">
        <v>45192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6.7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Skrovlig taggsvamp
Dropptaggsvamp</t>
        </is>
      </c>
      <c r="S25">
        <f>HYPERLINK("https://klasma.github.io/Logging_LYCKSELE/artfynd/A 6526-2022.xlsx", "A 6526-2022")</f>
        <v/>
      </c>
      <c r="T25">
        <f>HYPERLINK("https://klasma.github.io/Logging_LYCKSELE/kartor/A 6526-2022.png", "A 6526-2022")</f>
        <v/>
      </c>
      <c r="V25">
        <f>HYPERLINK("https://klasma.github.io/Logging_LYCKSELE/klagomål/A 6526-2022.docx", "A 6526-2022")</f>
        <v/>
      </c>
      <c r="W25">
        <f>HYPERLINK("https://klasma.github.io/Logging_LYCKSELE/klagomålsmail/A 6526-2022.docx", "A 6526-2022")</f>
        <v/>
      </c>
      <c r="X25">
        <f>HYPERLINK("https://klasma.github.io/Logging_LYCKSELE/tillsyn/A 6526-2022.docx", "A 6526-2022")</f>
        <v/>
      </c>
      <c r="Y25">
        <f>HYPERLINK("https://klasma.github.io/Logging_LYCKSELE/tillsynsmail/A 6526-2022.docx", "A 6526-2022")</f>
        <v/>
      </c>
    </row>
    <row r="26" ht="15" customHeight="1">
      <c r="A26" t="inlineStr">
        <is>
          <t>A 21668-2022</t>
        </is>
      </c>
      <c r="B26" s="1" t="n">
        <v>44706</v>
      </c>
      <c r="C26" s="1" t="n">
        <v>45192</v>
      </c>
      <c r="D26" t="inlineStr">
        <is>
          <t>VÄSTERBOTTENS LÄN</t>
        </is>
      </c>
      <c r="E26" t="inlineStr">
        <is>
          <t>LYCKSELE</t>
        </is>
      </c>
      <c r="F26" t="inlineStr">
        <is>
          <t>SCA</t>
        </is>
      </c>
      <c r="G26" t="n">
        <v>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Granticka</t>
        </is>
      </c>
      <c r="S26">
        <f>HYPERLINK("https://klasma.github.io/Logging_LYCKSELE/artfynd/A 21668-2022.xlsx", "A 21668-2022")</f>
        <v/>
      </c>
      <c r="T26">
        <f>HYPERLINK("https://klasma.github.io/Logging_LYCKSELE/kartor/A 21668-2022.png", "A 21668-2022")</f>
        <v/>
      </c>
      <c r="V26">
        <f>HYPERLINK("https://klasma.github.io/Logging_LYCKSELE/klagomål/A 21668-2022.docx", "A 21668-2022")</f>
        <v/>
      </c>
      <c r="W26">
        <f>HYPERLINK("https://klasma.github.io/Logging_LYCKSELE/klagomålsmail/A 21668-2022.docx", "A 21668-2022")</f>
        <v/>
      </c>
      <c r="X26">
        <f>HYPERLINK("https://klasma.github.io/Logging_LYCKSELE/tillsyn/A 21668-2022.docx", "A 21668-2022")</f>
        <v/>
      </c>
      <c r="Y26">
        <f>HYPERLINK("https://klasma.github.io/Logging_LYCKSELE/tillsynsmail/A 21668-2022.docx", "A 21668-2022")</f>
        <v/>
      </c>
    </row>
    <row r="27" ht="15" customHeight="1">
      <c r="A27" t="inlineStr">
        <is>
          <t>A 32513-2022</t>
        </is>
      </c>
      <c r="B27" s="1" t="n">
        <v>44782</v>
      </c>
      <c r="C27" s="1" t="n">
        <v>45192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18.1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Lunglav
Skrovellav</t>
        </is>
      </c>
      <c r="S27">
        <f>HYPERLINK("https://klasma.github.io/Logging_LYCKSELE/artfynd/A 32513-2022.xlsx", "A 32513-2022")</f>
        <v/>
      </c>
      <c r="T27">
        <f>HYPERLINK("https://klasma.github.io/Logging_LYCKSELE/kartor/A 32513-2022.png", "A 32513-2022")</f>
        <v/>
      </c>
      <c r="V27">
        <f>HYPERLINK("https://klasma.github.io/Logging_LYCKSELE/klagomål/A 32513-2022.docx", "A 32513-2022")</f>
        <v/>
      </c>
      <c r="W27">
        <f>HYPERLINK("https://klasma.github.io/Logging_LYCKSELE/klagomålsmail/A 32513-2022.docx", "A 32513-2022")</f>
        <v/>
      </c>
      <c r="X27">
        <f>HYPERLINK("https://klasma.github.io/Logging_LYCKSELE/tillsyn/A 32513-2022.docx", "A 32513-2022")</f>
        <v/>
      </c>
      <c r="Y27">
        <f>HYPERLINK("https://klasma.github.io/Logging_LYCKSELE/tillsynsmail/A 32513-2022.docx", "A 32513-2022")</f>
        <v/>
      </c>
    </row>
    <row r="28" ht="15" customHeight="1">
      <c r="A28" t="inlineStr">
        <is>
          <t>A 37943-2022</t>
        </is>
      </c>
      <c r="B28" s="1" t="n">
        <v>44811</v>
      </c>
      <c r="C28" s="1" t="n">
        <v>45192</v>
      </c>
      <c r="D28" t="inlineStr">
        <is>
          <t>VÄSTERBOTTENS LÄN</t>
        </is>
      </c>
      <c r="E28" t="inlineStr">
        <is>
          <t>LYCKSELE</t>
        </is>
      </c>
      <c r="G28" t="n">
        <v>3.4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Garnlav
Gränsticka</t>
        </is>
      </c>
      <c r="S28">
        <f>HYPERLINK("https://klasma.github.io/Logging_LYCKSELE/artfynd/A 37943-2022.xlsx", "A 37943-2022")</f>
        <v/>
      </c>
      <c r="T28">
        <f>HYPERLINK("https://klasma.github.io/Logging_LYCKSELE/kartor/A 37943-2022.png", "A 37943-2022")</f>
        <v/>
      </c>
      <c r="V28">
        <f>HYPERLINK("https://klasma.github.io/Logging_LYCKSELE/klagomål/A 37943-2022.docx", "A 37943-2022")</f>
        <v/>
      </c>
      <c r="W28">
        <f>HYPERLINK("https://klasma.github.io/Logging_LYCKSELE/klagomålsmail/A 37943-2022.docx", "A 37943-2022")</f>
        <v/>
      </c>
      <c r="X28">
        <f>HYPERLINK("https://klasma.github.io/Logging_LYCKSELE/tillsyn/A 37943-2022.docx", "A 37943-2022")</f>
        <v/>
      </c>
      <c r="Y28">
        <f>HYPERLINK("https://klasma.github.io/Logging_LYCKSELE/tillsynsmail/A 37943-2022.docx", "A 37943-2022")</f>
        <v/>
      </c>
    </row>
    <row r="29" ht="15" customHeight="1">
      <c r="A29" t="inlineStr">
        <is>
          <t>A 58624-2022</t>
        </is>
      </c>
      <c r="B29" s="1" t="n">
        <v>44902</v>
      </c>
      <c r="C29" s="1" t="n">
        <v>45192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3.2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Blanksvart spiklav
Vedflamlav</t>
        </is>
      </c>
      <c r="S29">
        <f>HYPERLINK("https://klasma.github.io/Logging_LYCKSELE/artfynd/A 58624-2022.xlsx", "A 58624-2022")</f>
        <v/>
      </c>
      <c r="T29">
        <f>HYPERLINK("https://klasma.github.io/Logging_LYCKSELE/kartor/A 58624-2022.png", "A 58624-2022")</f>
        <v/>
      </c>
      <c r="V29">
        <f>HYPERLINK("https://klasma.github.io/Logging_LYCKSELE/klagomål/A 58624-2022.docx", "A 58624-2022")</f>
        <v/>
      </c>
      <c r="W29">
        <f>HYPERLINK("https://klasma.github.io/Logging_LYCKSELE/klagomålsmail/A 58624-2022.docx", "A 58624-2022")</f>
        <v/>
      </c>
      <c r="X29">
        <f>HYPERLINK("https://klasma.github.io/Logging_LYCKSELE/tillsyn/A 58624-2022.docx", "A 58624-2022")</f>
        <v/>
      </c>
      <c r="Y29">
        <f>HYPERLINK("https://klasma.github.io/Logging_LYCKSELE/tillsynsmail/A 58624-2022.docx", "A 58624-2022")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45192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6002-2023.xlsx", "A 6002-2023")</f>
        <v/>
      </c>
      <c r="T30">
        <f>HYPERLINK("https://klasma.github.io/Logging_LYCKSELE/kartor/A 6002-2023.png", "A 6002-2023")</f>
        <v/>
      </c>
      <c r="V30">
        <f>HYPERLINK("https://klasma.github.io/Logging_LYCKSELE/klagomål/A 6002-2023.docx", "A 6002-2023")</f>
        <v/>
      </c>
      <c r="W30">
        <f>HYPERLINK("https://klasma.github.io/Logging_LYCKSELE/klagomålsmail/A 6002-2023.docx", "A 6002-2023")</f>
        <v/>
      </c>
      <c r="X30">
        <f>HYPERLINK("https://klasma.github.io/Logging_LYCKSELE/tillsyn/A 6002-2023.docx", "A 6002-2023")</f>
        <v/>
      </c>
      <c r="Y30">
        <f>HYPERLINK("https://klasma.github.io/Logging_LYCKSELE/tillsynsmail/A 6002-2023.docx", "A 6002-2023")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45192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7670-2023.xlsx", "A 7670-2023")</f>
        <v/>
      </c>
      <c r="T31">
        <f>HYPERLINK("https://klasma.github.io/Logging_LYCKSELE/kartor/A 7670-2023.png", "A 7670-2023")</f>
        <v/>
      </c>
      <c r="V31">
        <f>HYPERLINK("https://klasma.github.io/Logging_LYCKSELE/klagomål/A 7670-2023.docx", "A 7670-2023")</f>
        <v/>
      </c>
      <c r="W31">
        <f>HYPERLINK("https://klasma.github.io/Logging_LYCKSELE/klagomålsmail/A 7670-2023.docx", "A 7670-2023")</f>
        <v/>
      </c>
      <c r="X31">
        <f>HYPERLINK("https://klasma.github.io/Logging_LYCKSELE/tillsyn/A 7670-2023.docx", "A 7670-2023")</f>
        <v/>
      </c>
      <c r="Y31">
        <f>HYPERLINK("https://klasma.github.io/Logging_LYCKSELE/tillsynsmail/A 7670-2023.docx", "A 7670-2023")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45192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15197-2023.xlsx", "A 15197-2023")</f>
        <v/>
      </c>
      <c r="T32">
        <f>HYPERLINK("https://klasma.github.io/Logging_LYCKSELE/kartor/A 15197-2023.png", "A 15197-2023")</f>
        <v/>
      </c>
      <c r="V32">
        <f>HYPERLINK("https://klasma.github.io/Logging_LYCKSELE/klagomål/A 15197-2023.docx", "A 15197-2023")</f>
        <v/>
      </c>
      <c r="W32">
        <f>HYPERLINK("https://klasma.github.io/Logging_LYCKSELE/klagomålsmail/A 15197-2023.docx", "A 15197-2023")</f>
        <v/>
      </c>
      <c r="X32">
        <f>HYPERLINK("https://klasma.github.io/Logging_LYCKSELE/tillsyn/A 15197-2023.docx", "A 15197-2023")</f>
        <v/>
      </c>
      <c r="Y32">
        <f>HYPERLINK("https://klasma.github.io/Logging_LYCKSELE/tillsynsmail/A 15197-2023.docx", "A 15197-2023")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45192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28515-2023.xlsx", "A 28515-2023")</f>
        <v/>
      </c>
      <c r="T33">
        <f>HYPERLINK("https://klasma.github.io/Logging_LYCKSELE/kartor/A 28515-2023.png", "A 28515-2023")</f>
        <v/>
      </c>
      <c r="V33">
        <f>HYPERLINK("https://klasma.github.io/Logging_LYCKSELE/klagomål/A 28515-2023.docx", "A 28515-2023")</f>
        <v/>
      </c>
      <c r="W33">
        <f>HYPERLINK("https://klasma.github.io/Logging_LYCKSELE/klagomålsmail/A 28515-2023.docx", "A 28515-2023")</f>
        <v/>
      </c>
      <c r="X33">
        <f>HYPERLINK("https://klasma.github.io/Logging_LYCKSELE/tillsyn/A 28515-2023.docx", "A 28515-2023")</f>
        <v/>
      </c>
      <c r="Y33">
        <f>HYPERLINK("https://klasma.github.io/Logging_LYCKSELE/tillsynsmail/A 28515-2023.docx", "A 28515-2023")</f>
        <v/>
      </c>
    </row>
    <row r="34" ht="15" customHeight="1">
      <c r="A34" t="inlineStr">
        <is>
          <t>A 34870-2023</t>
        </is>
      </c>
      <c r="B34" s="1" t="n">
        <v>45142</v>
      </c>
      <c r="C34" s="1" t="n">
        <v>45192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Mörk kolflarnlav</t>
        </is>
      </c>
      <c r="S34">
        <f>HYPERLINK("https://klasma.github.io/Logging_LYCKSELE/artfynd/A 34870-2023.xlsx", "A 34870-2023")</f>
        <v/>
      </c>
      <c r="T34">
        <f>HYPERLINK("https://klasma.github.io/Logging_LYCKSELE/kartor/A 34870-2023.png", "A 34870-2023")</f>
        <v/>
      </c>
      <c r="V34">
        <f>HYPERLINK("https://klasma.github.io/Logging_LYCKSELE/klagomål/A 34870-2023.docx", "A 34870-2023")</f>
        <v/>
      </c>
      <c r="W34">
        <f>HYPERLINK("https://klasma.github.io/Logging_LYCKSELE/klagomålsmail/A 34870-2023.docx", "A 34870-2023")</f>
        <v/>
      </c>
      <c r="X34">
        <f>HYPERLINK("https://klasma.github.io/Logging_LYCKSELE/tillsyn/A 34870-2023.docx", "A 34870-2023")</f>
        <v/>
      </c>
      <c r="Y34">
        <f>HYPERLINK("https://klasma.github.io/Logging_LYCKSELE/tillsynsmail/A 34870-2023.docx", "A 34870-2023")</f>
        <v/>
      </c>
    </row>
    <row r="35" ht="15" customHeight="1">
      <c r="A35" t="inlineStr">
        <is>
          <t>A 36373-2019</t>
        </is>
      </c>
      <c r="B35" s="1" t="n">
        <v>43670</v>
      </c>
      <c r="C35" s="1" t="n">
        <v>45192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Stor aspticka</t>
        </is>
      </c>
      <c r="S35">
        <f>HYPERLINK("https://klasma.github.io/Logging_LYCKSELE/artfynd/A 36373-2019.xlsx", "A 36373-2019")</f>
        <v/>
      </c>
      <c r="T35">
        <f>HYPERLINK("https://klasma.github.io/Logging_LYCKSELE/kartor/A 36373-2019.png", "A 36373-2019")</f>
        <v/>
      </c>
      <c r="U35">
        <f>HYPERLINK("https://klasma.github.io/Logging_LYCKSELE/knärot/A 36373-2019.png", "A 36373-2019")</f>
        <v/>
      </c>
      <c r="V35">
        <f>HYPERLINK("https://klasma.github.io/Logging_LYCKSELE/klagomål/A 36373-2019.docx", "A 36373-2019")</f>
        <v/>
      </c>
      <c r="W35">
        <f>HYPERLINK("https://klasma.github.io/Logging_LYCKSELE/klagomålsmail/A 36373-2019.docx", "A 36373-2019")</f>
        <v/>
      </c>
      <c r="X35">
        <f>HYPERLINK("https://klasma.github.io/Logging_LYCKSELE/tillsyn/A 36373-2019.docx", "A 36373-2019")</f>
        <v/>
      </c>
      <c r="Y35">
        <f>HYPERLINK("https://klasma.github.io/Logging_LYCKSELE/tillsynsmail/A 36373-2019.docx", "A 36373-2019")</f>
        <v/>
      </c>
    </row>
    <row r="36" ht="15" customHeight="1">
      <c r="A36" t="inlineStr">
        <is>
          <t>A 51211-2019</t>
        </is>
      </c>
      <c r="B36" s="1" t="n">
        <v>43739</v>
      </c>
      <c r="C36" s="1" t="n">
        <v>45192</v>
      </c>
      <c r="D36" t="inlineStr">
        <is>
          <t>VÄSTERBOTTENS LÄN</t>
        </is>
      </c>
      <c r="E36" t="inlineStr">
        <is>
          <t>LYCKSELE</t>
        </is>
      </c>
      <c r="F36" t="inlineStr">
        <is>
          <t>Kyrkan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Skarp dropptaggsvamp</t>
        </is>
      </c>
      <c r="S36">
        <f>HYPERLINK("https://klasma.github.io/Logging_LYCKSELE/artfynd/A 51211-2019.xlsx", "A 51211-2019")</f>
        <v/>
      </c>
      <c r="T36">
        <f>HYPERLINK("https://klasma.github.io/Logging_LYCKSELE/kartor/A 51211-2019.png", "A 51211-2019")</f>
        <v/>
      </c>
      <c r="V36">
        <f>HYPERLINK("https://klasma.github.io/Logging_LYCKSELE/klagomål/A 51211-2019.docx", "A 51211-2019")</f>
        <v/>
      </c>
      <c r="W36">
        <f>HYPERLINK("https://klasma.github.io/Logging_LYCKSELE/klagomålsmail/A 51211-2019.docx", "A 51211-2019")</f>
        <v/>
      </c>
      <c r="X36">
        <f>HYPERLINK("https://klasma.github.io/Logging_LYCKSELE/tillsyn/A 51211-2019.docx", "A 51211-2019")</f>
        <v/>
      </c>
      <c r="Y36">
        <f>HYPERLINK("https://klasma.github.io/Logging_LYCKSELE/tillsynsmail/A 51211-2019.docx", "A 51211-2019")</f>
        <v/>
      </c>
    </row>
    <row r="37" ht="15" customHeight="1">
      <c r="A37" t="inlineStr">
        <is>
          <t>A 60563-2019</t>
        </is>
      </c>
      <c r="B37" s="1" t="n">
        <v>43781</v>
      </c>
      <c r="C37" s="1" t="n">
        <v>45192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25.1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60563-2019.xlsx", "A 60563-2019")</f>
        <v/>
      </c>
      <c r="T37">
        <f>HYPERLINK("https://klasma.github.io/Logging_LYCKSELE/kartor/A 60563-2019.png", "A 60563-2019")</f>
        <v/>
      </c>
      <c r="V37">
        <f>HYPERLINK("https://klasma.github.io/Logging_LYCKSELE/klagomål/A 60563-2019.docx", "A 60563-2019")</f>
        <v/>
      </c>
      <c r="W37">
        <f>HYPERLINK("https://klasma.github.io/Logging_LYCKSELE/klagomålsmail/A 60563-2019.docx", "A 60563-2019")</f>
        <v/>
      </c>
      <c r="X37">
        <f>HYPERLINK("https://klasma.github.io/Logging_LYCKSELE/tillsyn/A 60563-2019.docx", "A 60563-2019")</f>
        <v/>
      </c>
      <c r="Y37">
        <f>HYPERLINK("https://klasma.github.io/Logging_LYCKSELE/tillsynsmail/A 60563-2019.docx", "A 60563-2019")</f>
        <v/>
      </c>
    </row>
    <row r="38" ht="15" customHeight="1">
      <c r="A38" t="inlineStr">
        <is>
          <t>A 67975-2019</t>
        </is>
      </c>
      <c r="B38" s="1" t="n">
        <v>43816</v>
      </c>
      <c r="C38" s="1" t="n">
        <v>45192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11.5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67975-2019.xlsx", "A 67975-2019")</f>
        <v/>
      </c>
      <c r="T38">
        <f>HYPERLINK("https://klasma.github.io/Logging_LYCKSELE/kartor/A 67975-2019.png", "A 67975-2019")</f>
        <v/>
      </c>
      <c r="V38">
        <f>HYPERLINK("https://klasma.github.io/Logging_LYCKSELE/klagomål/A 67975-2019.docx", "A 67975-2019")</f>
        <v/>
      </c>
      <c r="W38">
        <f>HYPERLINK("https://klasma.github.io/Logging_LYCKSELE/klagomålsmail/A 67975-2019.docx", "A 67975-2019")</f>
        <v/>
      </c>
      <c r="X38">
        <f>HYPERLINK("https://klasma.github.io/Logging_LYCKSELE/tillsyn/A 67975-2019.docx", "A 67975-2019")</f>
        <v/>
      </c>
      <c r="Y38">
        <f>HYPERLINK("https://klasma.github.io/Logging_LYCKSELE/tillsynsmail/A 67975-2019.docx", "A 67975-2019")</f>
        <v/>
      </c>
    </row>
    <row r="39" ht="15" customHeight="1">
      <c r="A39" t="inlineStr">
        <is>
          <t>A 68098-2019</t>
        </is>
      </c>
      <c r="B39" s="1" t="n">
        <v>43817</v>
      </c>
      <c r="C39" s="1" t="n">
        <v>45192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5.1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Harticka</t>
        </is>
      </c>
      <c r="S39">
        <f>HYPERLINK("https://klasma.github.io/Logging_LYCKSELE/artfynd/A 68098-2019.xlsx", "A 68098-2019")</f>
        <v/>
      </c>
      <c r="T39">
        <f>HYPERLINK("https://klasma.github.io/Logging_LYCKSELE/kartor/A 68098-2019.png", "A 68098-2019")</f>
        <v/>
      </c>
      <c r="V39">
        <f>HYPERLINK("https://klasma.github.io/Logging_LYCKSELE/klagomål/A 68098-2019.docx", "A 68098-2019")</f>
        <v/>
      </c>
      <c r="W39">
        <f>HYPERLINK("https://klasma.github.io/Logging_LYCKSELE/klagomålsmail/A 68098-2019.docx", "A 68098-2019")</f>
        <v/>
      </c>
      <c r="X39">
        <f>HYPERLINK("https://klasma.github.io/Logging_LYCKSELE/tillsyn/A 68098-2019.docx", "A 68098-2019")</f>
        <v/>
      </c>
      <c r="Y39">
        <f>HYPERLINK("https://klasma.github.io/Logging_LYCKSELE/tillsynsmail/A 68098-2019.docx", "A 68098-2019")</f>
        <v/>
      </c>
    </row>
    <row r="40" ht="15" customHeight="1">
      <c r="A40" t="inlineStr">
        <is>
          <t>A 28098-2020</t>
        </is>
      </c>
      <c r="B40" s="1" t="n">
        <v>43997</v>
      </c>
      <c r="C40" s="1" t="n">
        <v>45192</v>
      </c>
      <c r="D40" t="inlineStr">
        <is>
          <t>VÄSTERBOTTENS LÄN</t>
        </is>
      </c>
      <c r="E40" t="inlineStr">
        <is>
          <t>LYCKSELE</t>
        </is>
      </c>
      <c r="F40" t="inlineStr">
        <is>
          <t>Kyrkan</t>
        </is>
      </c>
      <c r="G40" t="n">
        <v>6.4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HYPERLINK("https://klasma.github.io/Logging_LYCKSELE/artfynd/A 28098-2020.xlsx", "A 28098-2020")</f>
        <v/>
      </c>
      <c r="T40">
        <f>HYPERLINK("https://klasma.github.io/Logging_LYCKSELE/kartor/A 28098-2020.png", "A 28098-2020")</f>
        <v/>
      </c>
      <c r="V40">
        <f>HYPERLINK("https://klasma.github.io/Logging_LYCKSELE/klagomål/A 28098-2020.docx", "A 28098-2020")</f>
        <v/>
      </c>
      <c r="W40">
        <f>HYPERLINK("https://klasma.github.io/Logging_LYCKSELE/klagomålsmail/A 28098-2020.docx", "A 28098-2020")</f>
        <v/>
      </c>
      <c r="X40">
        <f>HYPERLINK("https://klasma.github.io/Logging_LYCKSELE/tillsyn/A 28098-2020.docx", "A 28098-2020")</f>
        <v/>
      </c>
      <c r="Y40">
        <f>HYPERLINK("https://klasma.github.io/Logging_LYCKSELE/tillsynsmail/A 28098-2020.docx", "A 28098-2020")</f>
        <v/>
      </c>
    </row>
    <row r="41" ht="15" customHeight="1">
      <c r="A41" t="inlineStr">
        <is>
          <t>A 31460-2021</t>
        </is>
      </c>
      <c r="B41" s="1" t="n">
        <v>44369</v>
      </c>
      <c r="C41" s="1" t="n">
        <v>45192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6.3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Nordtagging</t>
        </is>
      </c>
      <c r="S41">
        <f>HYPERLINK("https://klasma.github.io/Logging_LYCKSELE/artfynd/A 31460-2021.xlsx", "A 31460-2021")</f>
        <v/>
      </c>
      <c r="T41">
        <f>HYPERLINK("https://klasma.github.io/Logging_LYCKSELE/kartor/A 31460-2021.png", "A 31460-2021")</f>
        <v/>
      </c>
      <c r="V41">
        <f>HYPERLINK("https://klasma.github.io/Logging_LYCKSELE/klagomål/A 31460-2021.docx", "A 31460-2021")</f>
        <v/>
      </c>
      <c r="W41">
        <f>HYPERLINK("https://klasma.github.io/Logging_LYCKSELE/klagomålsmail/A 31460-2021.docx", "A 31460-2021")</f>
        <v/>
      </c>
      <c r="X41">
        <f>HYPERLINK("https://klasma.github.io/Logging_LYCKSELE/tillsyn/A 31460-2021.docx", "A 31460-2021")</f>
        <v/>
      </c>
      <c r="Y41">
        <f>HYPERLINK("https://klasma.github.io/Logging_LYCKSELE/tillsynsmail/A 31460-2021.docx", "A 31460-2021")</f>
        <v/>
      </c>
    </row>
    <row r="42" ht="15" customHeight="1">
      <c r="A42" t="inlineStr">
        <is>
          <t>A 54142-2021</t>
        </is>
      </c>
      <c r="B42" s="1" t="n">
        <v>44470</v>
      </c>
      <c r="C42" s="1" t="n">
        <v>45192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15.5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HYPERLINK("https://klasma.github.io/Logging_LYCKSELE/artfynd/A 54142-2021.xlsx", "A 54142-2021")</f>
        <v/>
      </c>
      <c r="T42">
        <f>HYPERLINK("https://klasma.github.io/Logging_LYCKSELE/kartor/A 54142-2021.png", "A 54142-2021")</f>
        <v/>
      </c>
      <c r="U42">
        <f>HYPERLINK("https://klasma.github.io/Logging_LYCKSELE/knärot/A 54142-2021.png", "A 54142-2021")</f>
        <v/>
      </c>
      <c r="V42">
        <f>HYPERLINK("https://klasma.github.io/Logging_LYCKSELE/klagomål/A 54142-2021.docx", "A 54142-2021")</f>
        <v/>
      </c>
      <c r="W42">
        <f>HYPERLINK("https://klasma.github.io/Logging_LYCKSELE/klagomålsmail/A 54142-2021.docx", "A 54142-2021")</f>
        <v/>
      </c>
      <c r="X42">
        <f>HYPERLINK("https://klasma.github.io/Logging_LYCKSELE/tillsyn/A 54142-2021.docx", "A 54142-2021")</f>
        <v/>
      </c>
      <c r="Y42">
        <f>HYPERLINK("https://klasma.github.io/Logging_LYCKSELE/tillsynsmail/A 54142-2021.docx", "A 54142-2021")</f>
        <v/>
      </c>
    </row>
    <row r="43" ht="15" customHeight="1">
      <c r="A43" t="inlineStr">
        <is>
          <t>A 59780-2021</t>
        </is>
      </c>
      <c r="B43" s="1" t="n">
        <v>44494</v>
      </c>
      <c r="C43" s="1" t="n">
        <v>45192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HYPERLINK("https://klasma.github.io/Logging_LYCKSELE/artfynd/A 59780-2021.xlsx", "A 59780-2021")</f>
        <v/>
      </c>
      <c r="T43">
        <f>HYPERLINK("https://klasma.github.io/Logging_LYCKSELE/kartor/A 59780-2021.png", "A 59780-2021")</f>
        <v/>
      </c>
      <c r="V43">
        <f>HYPERLINK("https://klasma.github.io/Logging_LYCKSELE/klagomål/A 59780-2021.docx", "A 59780-2021")</f>
        <v/>
      </c>
      <c r="W43">
        <f>HYPERLINK("https://klasma.github.io/Logging_LYCKSELE/klagomålsmail/A 59780-2021.docx", "A 59780-2021")</f>
        <v/>
      </c>
      <c r="X43">
        <f>HYPERLINK("https://klasma.github.io/Logging_LYCKSELE/tillsyn/A 59780-2021.docx", "A 59780-2021")</f>
        <v/>
      </c>
      <c r="Y43">
        <f>HYPERLINK("https://klasma.github.io/Logging_LYCKSELE/tillsynsmail/A 59780-2021.docx", "A 59780-2021")</f>
        <v/>
      </c>
    </row>
    <row r="44" ht="15" customHeight="1">
      <c r="A44" t="inlineStr">
        <is>
          <t>A 9073-2022</t>
        </is>
      </c>
      <c r="B44" s="1" t="n">
        <v>44615</v>
      </c>
      <c r="C44" s="1" t="n">
        <v>45192</v>
      </c>
      <c r="D44" t="inlineStr">
        <is>
          <t>VÄSTERBOTTENS LÄN</t>
        </is>
      </c>
      <c r="E44" t="inlineStr">
        <is>
          <t>LYCKSELE</t>
        </is>
      </c>
      <c r="G44" t="n">
        <v>3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Utter</t>
        </is>
      </c>
      <c r="S44">
        <f>HYPERLINK("https://klasma.github.io/Logging_LYCKSELE/artfynd/A 9073-2022.xlsx", "A 9073-2022")</f>
        <v/>
      </c>
      <c r="T44">
        <f>HYPERLINK("https://klasma.github.io/Logging_LYCKSELE/kartor/A 9073-2022.png", "A 9073-2022")</f>
        <v/>
      </c>
      <c r="V44">
        <f>HYPERLINK("https://klasma.github.io/Logging_LYCKSELE/klagomål/A 9073-2022.docx", "A 9073-2022")</f>
        <v/>
      </c>
      <c r="W44">
        <f>HYPERLINK("https://klasma.github.io/Logging_LYCKSELE/klagomålsmail/A 9073-2022.docx", "A 9073-2022")</f>
        <v/>
      </c>
      <c r="X44">
        <f>HYPERLINK("https://klasma.github.io/Logging_LYCKSELE/tillsyn/A 9073-2022.docx", "A 9073-2022")</f>
        <v/>
      </c>
      <c r="Y44">
        <f>HYPERLINK("https://klasma.github.io/Logging_LYCKSELE/tillsynsmail/A 9073-2022.docx", "A 9073-2022")</f>
        <v/>
      </c>
    </row>
    <row r="45" ht="15" customHeight="1">
      <c r="A45" t="inlineStr">
        <is>
          <t>A 23308-2022</t>
        </is>
      </c>
      <c r="B45" s="1" t="n">
        <v>44720</v>
      </c>
      <c r="C45" s="1" t="n">
        <v>45192</v>
      </c>
      <c r="D45" t="inlineStr">
        <is>
          <t>VÄSTERBOTTENS LÄN</t>
        </is>
      </c>
      <c r="E45" t="inlineStr">
        <is>
          <t>LYCKSELE</t>
        </is>
      </c>
      <c r="G45" t="n">
        <v>2.4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23308-2022.xlsx", "A 23308-2022")</f>
        <v/>
      </c>
      <c r="T45">
        <f>HYPERLINK("https://klasma.github.io/Logging_LYCKSELE/kartor/A 23308-2022.png", "A 23308-2022")</f>
        <v/>
      </c>
      <c r="V45">
        <f>HYPERLINK("https://klasma.github.io/Logging_LYCKSELE/klagomål/A 23308-2022.docx", "A 23308-2022")</f>
        <v/>
      </c>
      <c r="W45">
        <f>HYPERLINK("https://klasma.github.io/Logging_LYCKSELE/klagomålsmail/A 23308-2022.docx", "A 23308-2022")</f>
        <v/>
      </c>
      <c r="X45">
        <f>HYPERLINK("https://klasma.github.io/Logging_LYCKSELE/tillsyn/A 23308-2022.docx", "A 23308-2022")</f>
        <v/>
      </c>
      <c r="Y45">
        <f>HYPERLINK("https://klasma.github.io/Logging_LYCKSELE/tillsynsmail/A 23308-2022.docx", "A 23308-2022")</f>
        <v/>
      </c>
    </row>
    <row r="46" ht="15" customHeight="1">
      <c r="A46" t="inlineStr">
        <is>
          <t>A 32638-2022</t>
        </is>
      </c>
      <c r="B46" s="1" t="n">
        <v>44783</v>
      </c>
      <c r="C46" s="1" t="n">
        <v>45192</v>
      </c>
      <c r="D46" t="inlineStr">
        <is>
          <t>VÄSTERBOTTENS LÄN</t>
        </is>
      </c>
      <c r="E46" t="inlineStr">
        <is>
          <t>LYCKSELE</t>
        </is>
      </c>
      <c r="F46" t="inlineStr">
        <is>
          <t>Holmen skog AB</t>
        </is>
      </c>
      <c r="G46" t="n">
        <v>4.2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32638-2022.xlsx", "A 32638-2022")</f>
        <v/>
      </c>
      <c r="T46">
        <f>HYPERLINK("https://klasma.github.io/Logging_LYCKSELE/kartor/A 32638-2022.png", "A 32638-2022")</f>
        <v/>
      </c>
      <c r="V46">
        <f>HYPERLINK("https://klasma.github.io/Logging_LYCKSELE/klagomål/A 32638-2022.docx", "A 32638-2022")</f>
        <v/>
      </c>
      <c r="W46">
        <f>HYPERLINK("https://klasma.github.io/Logging_LYCKSELE/klagomålsmail/A 32638-2022.docx", "A 32638-2022")</f>
        <v/>
      </c>
      <c r="X46">
        <f>HYPERLINK("https://klasma.github.io/Logging_LYCKSELE/tillsyn/A 32638-2022.docx", "A 32638-2022")</f>
        <v/>
      </c>
      <c r="Y46">
        <f>HYPERLINK("https://klasma.github.io/Logging_LYCKSELE/tillsynsmail/A 32638-2022.docx", "A 32638-2022")</f>
        <v/>
      </c>
    </row>
    <row r="47" ht="15" customHeight="1">
      <c r="A47" t="inlineStr">
        <is>
          <t>A 34810-2022</t>
        </is>
      </c>
      <c r="B47" s="1" t="n">
        <v>44795</v>
      </c>
      <c r="C47" s="1" t="n">
        <v>45192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HYPERLINK("https://klasma.github.io/Logging_LYCKSELE/artfynd/A 34810-2022.xlsx", "A 34810-2022")</f>
        <v/>
      </c>
      <c r="T47">
        <f>HYPERLINK("https://klasma.github.io/Logging_LYCKSELE/kartor/A 34810-2022.png", "A 34810-2022")</f>
        <v/>
      </c>
      <c r="V47">
        <f>HYPERLINK("https://klasma.github.io/Logging_LYCKSELE/klagomål/A 34810-2022.docx", "A 34810-2022")</f>
        <v/>
      </c>
      <c r="W47">
        <f>HYPERLINK("https://klasma.github.io/Logging_LYCKSELE/klagomålsmail/A 34810-2022.docx", "A 34810-2022")</f>
        <v/>
      </c>
      <c r="X47">
        <f>HYPERLINK("https://klasma.github.io/Logging_LYCKSELE/tillsyn/A 34810-2022.docx", "A 34810-2022")</f>
        <v/>
      </c>
      <c r="Y47">
        <f>HYPERLINK("https://klasma.github.io/Logging_LYCKSELE/tillsynsmail/A 34810-2022.docx", "A 34810-2022")</f>
        <v/>
      </c>
    </row>
    <row r="48" ht="15" customHeight="1">
      <c r="A48" t="inlineStr">
        <is>
          <t>A 34809-2022</t>
        </is>
      </c>
      <c r="B48" s="1" t="n">
        <v>44795</v>
      </c>
      <c r="C48" s="1" t="n">
        <v>45192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1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Gammelgransskål</t>
        </is>
      </c>
      <c r="S48">
        <f>HYPERLINK("https://klasma.github.io/Logging_LYCKSELE/artfynd/A 34809-2022.xlsx", "A 34809-2022")</f>
        <v/>
      </c>
      <c r="T48">
        <f>HYPERLINK("https://klasma.github.io/Logging_LYCKSELE/kartor/A 34809-2022.png", "A 34809-2022")</f>
        <v/>
      </c>
      <c r="V48">
        <f>HYPERLINK("https://klasma.github.io/Logging_LYCKSELE/klagomål/A 34809-2022.docx", "A 34809-2022")</f>
        <v/>
      </c>
      <c r="W48">
        <f>HYPERLINK("https://klasma.github.io/Logging_LYCKSELE/klagomålsmail/A 34809-2022.docx", "A 34809-2022")</f>
        <v/>
      </c>
      <c r="X48">
        <f>HYPERLINK("https://klasma.github.io/Logging_LYCKSELE/tillsyn/A 34809-2022.docx", "A 34809-2022")</f>
        <v/>
      </c>
      <c r="Y48">
        <f>HYPERLINK("https://klasma.github.io/Logging_LYCKSELE/tillsynsmail/A 34809-2022.docx", "A 34809-2022")</f>
        <v/>
      </c>
    </row>
    <row r="49" ht="15" customHeight="1">
      <c r="A49" t="inlineStr">
        <is>
          <t>A 43418-2022</t>
        </is>
      </c>
      <c r="B49" s="1" t="n">
        <v>44834</v>
      </c>
      <c r="C49" s="1" t="n">
        <v>45192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8.4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Skarp dropptaggsvamp</t>
        </is>
      </c>
      <c r="S49">
        <f>HYPERLINK("https://klasma.github.io/Logging_LYCKSELE/artfynd/A 43418-2022.xlsx", "A 43418-2022")</f>
        <v/>
      </c>
      <c r="T49">
        <f>HYPERLINK("https://klasma.github.io/Logging_LYCKSELE/kartor/A 43418-2022.png", "A 43418-2022")</f>
        <v/>
      </c>
      <c r="V49">
        <f>HYPERLINK("https://klasma.github.io/Logging_LYCKSELE/klagomål/A 43418-2022.docx", "A 43418-2022")</f>
        <v/>
      </c>
      <c r="W49">
        <f>HYPERLINK("https://klasma.github.io/Logging_LYCKSELE/klagomålsmail/A 43418-2022.docx", "A 43418-2022")</f>
        <v/>
      </c>
      <c r="X49">
        <f>HYPERLINK("https://klasma.github.io/Logging_LYCKSELE/tillsyn/A 43418-2022.docx", "A 43418-2022")</f>
        <v/>
      </c>
      <c r="Y49">
        <f>HYPERLINK("https://klasma.github.io/Logging_LYCKSELE/tillsynsmail/A 43418-2022.docx", "A 43418-2022")</f>
        <v/>
      </c>
    </row>
    <row r="50" ht="15" customHeight="1">
      <c r="A50" t="inlineStr">
        <is>
          <t>A 57618-2022</t>
        </is>
      </c>
      <c r="B50" s="1" t="n">
        <v>44897</v>
      </c>
      <c r="C50" s="1" t="n">
        <v>45192</v>
      </c>
      <c r="D50" t="inlineStr">
        <is>
          <t>VÄSTERBOTTENS LÄN</t>
        </is>
      </c>
      <c r="E50" t="inlineStr">
        <is>
          <t>LYCKSELE</t>
        </is>
      </c>
      <c r="F50" t="inlineStr">
        <is>
          <t>Holmen skog AB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Flodpärlmussla</t>
        </is>
      </c>
      <c r="S50">
        <f>HYPERLINK("https://klasma.github.io/Logging_LYCKSELE/artfynd/A 57618-2022.xlsx", "A 57618-2022")</f>
        <v/>
      </c>
      <c r="T50">
        <f>HYPERLINK("https://klasma.github.io/Logging_LYCKSELE/kartor/A 57618-2022.png", "A 57618-2022")</f>
        <v/>
      </c>
      <c r="V50">
        <f>HYPERLINK("https://klasma.github.io/Logging_LYCKSELE/klagomål/A 57618-2022.docx", "A 57618-2022")</f>
        <v/>
      </c>
      <c r="W50">
        <f>HYPERLINK("https://klasma.github.io/Logging_LYCKSELE/klagomålsmail/A 57618-2022.docx", "A 57618-2022")</f>
        <v/>
      </c>
      <c r="X50">
        <f>HYPERLINK("https://klasma.github.io/Logging_LYCKSELE/tillsyn/A 57618-2022.docx", "A 57618-2022")</f>
        <v/>
      </c>
      <c r="Y50">
        <f>HYPERLINK("https://klasma.github.io/Logging_LYCKSELE/tillsynsmail/A 57618-2022.docx", "A 57618-2022")</f>
        <v/>
      </c>
    </row>
    <row r="51" ht="15" customHeight="1">
      <c r="A51" t="inlineStr">
        <is>
          <t>A 11552-2023</t>
        </is>
      </c>
      <c r="B51" s="1" t="n">
        <v>44993</v>
      </c>
      <c r="C51" s="1" t="n">
        <v>45192</v>
      </c>
      <c r="D51" t="inlineStr">
        <is>
          <t>VÄSTERBOTTENS LÄN</t>
        </is>
      </c>
      <c r="E51" t="inlineStr">
        <is>
          <t>LYCKSELE</t>
        </is>
      </c>
      <c r="F51" t="inlineStr">
        <is>
          <t>SCA</t>
        </is>
      </c>
      <c r="G51" t="n">
        <v>11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Tornseglare</t>
        </is>
      </c>
      <c r="S51">
        <f>HYPERLINK("https://klasma.github.io/Logging_LYCKSELE/artfynd/A 11552-2023.xlsx", "A 11552-2023")</f>
        <v/>
      </c>
      <c r="T51">
        <f>HYPERLINK("https://klasma.github.io/Logging_LYCKSELE/kartor/A 11552-2023.png", "A 11552-2023")</f>
        <v/>
      </c>
      <c r="V51">
        <f>HYPERLINK("https://klasma.github.io/Logging_LYCKSELE/klagomål/A 11552-2023.docx", "A 11552-2023")</f>
        <v/>
      </c>
      <c r="W51">
        <f>HYPERLINK("https://klasma.github.io/Logging_LYCKSELE/klagomålsmail/A 11552-2023.docx", "A 11552-2023")</f>
        <v/>
      </c>
      <c r="X51">
        <f>HYPERLINK("https://klasma.github.io/Logging_LYCKSELE/tillsyn/A 11552-2023.docx", "A 11552-2023")</f>
        <v/>
      </c>
      <c r="Y51">
        <f>HYPERLINK("https://klasma.github.io/Logging_LYCKSELE/tillsynsmail/A 11552-2023.docx", "A 11552-2023")</f>
        <v/>
      </c>
    </row>
    <row r="52" ht="15" customHeight="1">
      <c r="A52" t="inlineStr">
        <is>
          <t>A 20940-2023</t>
        </is>
      </c>
      <c r="B52" s="1" t="n">
        <v>45061</v>
      </c>
      <c r="C52" s="1" t="n">
        <v>45192</v>
      </c>
      <c r="D52" t="inlineStr">
        <is>
          <t>VÄSTERBOTTENS LÄN</t>
        </is>
      </c>
      <c r="E52" t="inlineStr">
        <is>
          <t>LYCKSELE</t>
        </is>
      </c>
      <c r="G52" t="n">
        <v>4.6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HYPERLINK("https://klasma.github.io/Logging_LYCKSELE/artfynd/A 20940-2023.xlsx", "A 20940-2023")</f>
        <v/>
      </c>
      <c r="T52">
        <f>HYPERLINK("https://klasma.github.io/Logging_LYCKSELE/kartor/A 20940-2023.png", "A 20940-2023")</f>
        <v/>
      </c>
      <c r="V52">
        <f>HYPERLINK("https://klasma.github.io/Logging_LYCKSELE/klagomål/A 20940-2023.docx", "A 20940-2023")</f>
        <v/>
      </c>
      <c r="W52">
        <f>HYPERLINK("https://klasma.github.io/Logging_LYCKSELE/klagomålsmail/A 20940-2023.docx", "A 20940-2023")</f>
        <v/>
      </c>
      <c r="X52">
        <f>HYPERLINK("https://klasma.github.io/Logging_LYCKSELE/tillsyn/A 20940-2023.docx", "A 20940-2023")</f>
        <v/>
      </c>
      <c r="Y52">
        <f>HYPERLINK("https://klasma.github.io/Logging_LYCKSELE/tillsynsmail/A 20940-2023.docx", "A 20940-2023")</f>
        <v/>
      </c>
    </row>
    <row r="53" ht="15" customHeight="1">
      <c r="A53" t="inlineStr">
        <is>
          <t>A 27447-2023</t>
        </is>
      </c>
      <c r="B53" s="1" t="n">
        <v>45097</v>
      </c>
      <c r="C53" s="1" t="n">
        <v>45192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13.8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Gräddticka</t>
        </is>
      </c>
      <c r="S53">
        <f>HYPERLINK("https://klasma.github.io/Logging_LYCKSELE/artfynd/A 27447-2023.xlsx", "A 27447-2023")</f>
        <v/>
      </c>
      <c r="T53">
        <f>HYPERLINK("https://klasma.github.io/Logging_LYCKSELE/kartor/A 27447-2023.png", "A 27447-2023")</f>
        <v/>
      </c>
      <c r="V53">
        <f>HYPERLINK("https://klasma.github.io/Logging_LYCKSELE/klagomål/A 27447-2023.docx", "A 27447-2023")</f>
        <v/>
      </c>
      <c r="W53">
        <f>HYPERLINK("https://klasma.github.io/Logging_LYCKSELE/klagomålsmail/A 27447-2023.docx", "A 27447-2023")</f>
        <v/>
      </c>
      <c r="X53">
        <f>HYPERLINK("https://klasma.github.io/Logging_LYCKSELE/tillsyn/A 27447-2023.docx", "A 27447-2023")</f>
        <v/>
      </c>
      <c r="Y53">
        <f>HYPERLINK("https://klasma.github.io/Logging_LYCKSELE/tillsynsmail/A 27447-2023.docx", "A 27447-2023")</f>
        <v/>
      </c>
    </row>
    <row r="54" ht="15" customHeight="1">
      <c r="A54" t="inlineStr">
        <is>
          <t>A 29561-2023</t>
        </is>
      </c>
      <c r="B54" s="1" t="n">
        <v>45106</v>
      </c>
      <c r="C54" s="1" t="n">
        <v>45192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26.7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Lunglav</t>
        </is>
      </c>
      <c r="S54">
        <f>HYPERLINK("https://klasma.github.io/Logging_LYCKSELE/artfynd/A 29561-2023.xlsx", "A 29561-2023")</f>
        <v/>
      </c>
      <c r="T54">
        <f>HYPERLINK("https://klasma.github.io/Logging_LYCKSELE/kartor/A 29561-2023.png", "A 29561-2023")</f>
        <v/>
      </c>
      <c r="V54">
        <f>HYPERLINK("https://klasma.github.io/Logging_LYCKSELE/klagomål/A 29561-2023.docx", "A 29561-2023")</f>
        <v/>
      </c>
      <c r="W54">
        <f>HYPERLINK("https://klasma.github.io/Logging_LYCKSELE/klagomålsmail/A 29561-2023.docx", "A 29561-2023")</f>
        <v/>
      </c>
      <c r="X54">
        <f>HYPERLINK("https://klasma.github.io/Logging_LYCKSELE/tillsyn/A 29561-2023.docx", "A 29561-2023")</f>
        <v/>
      </c>
      <c r="Y54">
        <f>HYPERLINK("https://klasma.github.io/Logging_LYCKSELE/tillsynsmail/A 29561-2023.docx", "A 29561-2023")</f>
        <v/>
      </c>
    </row>
    <row r="55" ht="15" customHeight="1">
      <c r="A55" t="inlineStr">
        <is>
          <t>A 44194-2023</t>
        </is>
      </c>
      <c r="B55" s="1" t="n">
        <v>45188</v>
      </c>
      <c r="C55" s="1" t="n">
        <v>45192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12.5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Kolflarnlav</t>
        </is>
      </c>
      <c r="S55">
        <f>HYPERLINK("https://klasma.github.io/Logging_LYCKSELE/artfynd/A 44194-2023.xlsx", "A 44194-2023")</f>
        <v/>
      </c>
      <c r="T55">
        <f>HYPERLINK("https://klasma.github.io/Logging_LYCKSELE/kartor/A 44194-2023.png", "A 44194-2023")</f>
        <v/>
      </c>
      <c r="V55">
        <f>HYPERLINK("https://klasma.github.io/Logging_LYCKSELE/klagomål/A 44194-2023.docx", "A 44194-2023")</f>
        <v/>
      </c>
      <c r="W55">
        <f>HYPERLINK("https://klasma.github.io/Logging_LYCKSELE/klagomålsmail/A 44194-2023.docx", "A 44194-2023")</f>
        <v/>
      </c>
      <c r="X55">
        <f>HYPERLINK("https://klasma.github.io/Logging_LYCKSELE/tillsyn/A 44194-2023.docx", "A 44194-2023")</f>
        <v/>
      </c>
      <c r="Y55">
        <f>HYPERLINK("https://klasma.github.io/Logging_LYCKSELE/tillsynsmail/A 44194-2023.docx", "A 44194-2023")</f>
        <v/>
      </c>
    </row>
    <row r="56" ht="15" customHeight="1">
      <c r="A56" t="inlineStr">
        <is>
          <t>A 36544-2018</t>
        </is>
      </c>
      <c r="B56" s="1" t="n">
        <v>43328</v>
      </c>
      <c r="C56" s="1" t="n">
        <v>45192</v>
      </c>
      <c r="D56" t="inlineStr">
        <is>
          <t>VÄSTERBOTTENS LÄN</t>
        </is>
      </c>
      <c r="E56" t="inlineStr">
        <is>
          <t>LYCKSELE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37706-2018</t>
        </is>
      </c>
      <c r="B57" s="1" t="n">
        <v>43334</v>
      </c>
      <c r="C57" s="1" t="n">
        <v>45192</v>
      </c>
      <c r="D57" t="inlineStr">
        <is>
          <t>VÄSTERBOTTENS LÄN</t>
        </is>
      </c>
      <c r="E57" t="inlineStr">
        <is>
          <t>LYCKSELE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38681-2018</t>
        </is>
      </c>
      <c r="B58" s="1" t="n">
        <v>43335</v>
      </c>
      <c r="C58" s="1" t="n">
        <v>45192</v>
      </c>
      <c r="D58" t="inlineStr">
        <is>
          <t>VÄSTERBOTTENS LÄN</t>
        </is>
      </c>
      <c r="E58" t="inlineStr">
        <is>
          <t>LYCKSELE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38120-2018</t>
        </is>
      </c>
      <c r="B59" s="1" t="n">
        <v>43336</v>
      </c>
      <c r="C59" s="1" t="n">
        <v>45192</v>
      </c>
      <c r="D59" t="inlineStr">
        <is>
          <t>VÄSTERBOTTENS LÄN</t>
        </is>
      </c>
      <c r="E59" t="inlineStr">
        <is>
          <t>LYCKSELE</t>
        </is>
      </c>
      <c r="F59" t="inlineStr">
        <is>
          <t>Holmen skog AB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39514-2018</t>
        </is>
      </c>
      <c r="B60" s="1" t="n">
        <v>43340</v>
      </c>
      <c r="C60" s="1" t="n">
        <v>45192</v>
      </c>
      <c r="D60" t="inlineStr">
        <is>
          <t>VÄSTERBOTTENS LÄN</t>
        </is>
      </c>
      <c r="E60" t="inlineStr">
        <is>
          <t>LYCKSELE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40629-2018</t>
        </is>
      </c>
      <c r="B61" s="1" t="n">
        <v>43343</v>
      </c>
      <c r="C61" s="1" t="n">
        <v>45192</v>
      </c>
      <c r="D61" t="inlineStr">
        <is>
          <t>VÄSTERBOTTENS LÄN</t>
        </is>
      </c>
      <c r="E61" t="inlineStr">
        <is>
          <t>LYCKSELE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42519-2018</t>
        </is>
      </c>
      <c r="B62" s="1" t="n">
        <v>43349</v>
      </c>
      <c r="C62" s="1" t="n">
        <v>45192</v>
      </c>
      <c r="D62" t="inlineStr">
        <is>
          <t>VÄSTERBOTTENS LÄN</t>
        </is>
      </c>
      <c r="E62" t="inlineStr">
        <is>
          <t>LYCKSELE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42366-2018</t>
        </is>
      </c>
      <c r="B63" s="1" t="n">
        <v>43349</v>
      </c>
      <c r="C63" s="1" t="n">
        <v>45192</v>
      </c>
      <c r="D63" t="inlineStr">
        <is>
          <t>VÄSTERBOTTENS LÄN</t>
        </is>
      </c>
      <c r="E63" t="inlineStr">
        <is>
          <t>LYCKSELE</t>
        </is>
      </c>
      <c r="G63" t="n">
        <v>10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43421-2018</t>
        </is>
      </c>
      <c r="B64" s="1" t="n">
        <v>43356</v>
      </c>
      <c r="C64" s="1" t="n">
        <v>45192</v>
      </c>
      <c r="D64" t="inlineStr">
        <is>
          <t>VÄSTERBOTTENS LÄN</t>
        </is>
      </c>
      <c r="E64" t="inlineStr">
        <is>
          <t>LYCKSELE</t>
        </is>
      </c>
      <c r="F64" t="inlineStr">
        <is>
          <t>Holmen skog AB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43397-2018</t>
        </is>
      </c>
      <c r="B65" s="1" t="n">
        <v>43356</v>
      </c>
      <c r="C65" s="1" t="n">
        <v>45192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44351-2018</t>
        </is>
      </c>
      <c r="B66" s="1" t="n">
        <v>43360</v>
      </c>
      <c r="C66" s="1" t="n">
        <v>45192</v>
      </c>
      <c r="D66" t="inlineStr">
        <is>
          <t>VÄSTERBOTTENS LÄN</t>
        </is>
      </c>
      <c r="E66" t="inlineStr">
        <is>
          <t>LYCKSELE</t>
        </is>
      </c>
      <c r="F66" t="inlineStr">
        <is>
          <t>SCA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47104-2018</t>
        </is>
      </c>
      <c r="B67" s="1" t="n">
        <v>43364</v>
      </c>
      <c r="C67" s="1" t="n">
        <v>45192</v>
      </c>
      <c r="D67" t="inlineStr">
        <is>
          <t>VÄSTERBOTTENS LÄN</t>
        </is>
      </c>
      <c r="E67" t="inlineStr">
        <is>
          <t>LYCKSELE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50276-2018</t>
        </is>
      </c>
      <c r="B68" s="1" t="n">
        <v>43378</v>
      </c>
      <c r="C68" s="1" t="n">
        <v>45192</v>
      </c>
      <c r="D68" t="inlineStr">
        <is>
          <t>VÄSTERBOTTENS LÄN</t>
        </is>
      </c>
      <c r="E68" t="inlineStr">
        <is>
          <t>LYCKSELE</t>
        </is>
      </c>
      <c r="F68" t="inlineStr">
        <is>
          <t>Holmen skog AB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52361-2018</t>
        </is>
      </c>
      <c r="B69" s="1" t="n">
        <v>43382</v>
      </c>
      <c r="C69" s="1" t="n">
        <v>45192</v>
      </c>
      <c r="D69" t="inlineStr">
        <is>
          <t>VÄSTERBOTTENS LÄN</t>
        </is>
      </c>
      <c r="E69" t="inlineStr">
        <is>
          <t>LYCKSELE</t>
        </is>
      </c>
      <c r="G69" t="n">
        <v>14.2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55700-2018</t>
        </is>
      </c>
      <c r="B70" s="1" t="n">
        <v>43395</v>
      </c>
      <c r="C70" s="1" t="n">
        <v>45192</v>
      </c>
      <c r="D70" t="inlineStr">
        <is>
          <t>VÄSTERBOTTENS LÄN</t>
        </is>
      </c>
      <c r="E70" t="inlineStr">
        <is>
          <t>LYCKSELE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58386-2018</t>
        </is>
      </c>
      <c r="B71" s="1" t="n">
        <v>43398</v>
      </c>
      <c r="C71" s="1" t="n">
        <v>45192</v>
      </c>
      <c r="D71" t="inlineStr">
        <is>
          <t>VÄSTERBOTTENS LÄN</t>
        </is>
      </c>
      <c r="E71" t="inlineStr">
        <is>
          <t>LYCKSELE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59266-2018</t>
        </is>
      </c>
      <c r="B72" s="1" t="n">
        <v>43402</v>
      </c>
      <c r="C72" s="1" t="n">
        <v>45192</v>
      </c>
      <c r="D72" t="inlineStr">
        <is>
          <t>VÄSTERBOTTENS LÄN</t>
        </is>
      </c>
      <c r="E72" t="inlineStr">
        <is>
          <t>LYCKSELE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59267-2018</t>
        </is>
      </c>
      <c r="B73" s="1" t="n">
        <v>43402</v>
      </c>
      <c r="C73" s="1" t="n">
        <v>45192</v>
      </c>
      <c r="D73" t="inlineStr">
        <is>
          <t>VÄSTERBOTTENS LÄN</t>
        </is>
      </c>
      <c r="E73" t="inlineStr">
        <is>
          <t>LYCKSELE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56731-2018</t>
        </is>
      </c>
      <c r="B74" s="1" t="n">
        <v>43402</v>
      </c>
      <c r="C74" s="1" t="n">
        <v>45192</v>
      </c>
      <c r="D74" t="inlineStr">
        <is>
          <t>VÄSTERBOTTENS LÄN</t>
        </is>
      </c>
      <c r="E74" t="inlineStr">
        <is>
          <t>LYCKSELE</t>
        </is>
      </c>
      <c r="G74" t="n">
        <v>7.1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59193-2018</t>
        </is>
      </c>
      <c r="B75" s="1" t="n">
        <v>43403</v>
      </c>
      <c r="C75" s="1" t="n">
        <v>45192</v>
      </c>
      <c r="D75" t="inlineStr">
        <is>
          <t>VÄSTERBOTTENS LÄN</t>
        </is>
      </c>
      <c r="E75" t="inlineStr">
        <is>
          <t>LYCKSELE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58564-2018</t>
        </is>
      </c>
      <c r="B76" s="1" t="n">
        <v>43409</v>
      </c>
      <c r="C76" s="1" t="n">
        <v>45192</v>
      </c>
      <c r="D76" t="inlineStr">
        <is>
          <t>VÄSTERBOTTENS LÄN</t>
        </is>
      </c>
      <c r="E76" t="inlineStr">
        <is>
          <t>LYCKSELE</t>
        </is>
      </c>
      <c r="F76" t="inlineStr">
        <is>
          <t>SCA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60840-2018</t>
        </is>
      </c>
      <c r="B77" s="1" t="n">
        <v>43410</v>
      </c>
      <c r="C77" s="1" t="n">
        <v>45192</v>
      </c>
      <c r="D77" t="inlineStr">
        <is>
          <t>VÄSTERBOTTENS LÄN</t>
        </is>
      </c>
      <c r="E77" t="inlineStr">
        <is>
          <t>LYCKSELE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61145-2018</t>
        </is>
      </c>
      <c r="B78" s="1" t="n">
        <v>43411</v>
      </c>
      <c r="C78" s="1" t="n">
        <v>45192</v>
      </c>
      <c r="D78" t="inlineStr">
        <is>
          <t>VÄSTERBOTTENS LÄN</t>
        </is>
      </c>
      <c r="E78" t="inlineStr">
        <is>
          <t>LYCKSELE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62711-2018</t>
        </is>
      </c>
      <c r="B79" s="1" t="n">
        <v>43413</v>
      </c>
      <c r="C79" s="1" t="n">
        <v>45192</v>
      </c>
      <c r="D79" t="inlineStr">
        <is>
          <t>VÄSTERBOTTENS LÄN</t>
        </is>
      </c>
      <c r="E79" t="inlineStr">
        <is>
          <t>LYCKSELE</t>
        </is>
      </c>
      <c r="G79" t="n">
        <v>19.3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62993-2018</t>
        </is>
      </c>
      <c r="B80" s="1" t="n">
        <v>43417</v>
      </c>
      <c r="C80" s="1" t="n">
        <v>45192</v>
      </c>
      <c r="D80" t="inlineStr">
        <is>
          <t>VÄSTERBOTTENS LÄN</t>
        </is>
      </c>
      <c r="E80" t="inlineStr">
        <is>
          <t>LYCKSELE</t>
        </is>
      </c>
      <c r="F80" t="inlineStr">
        <is>
          <t>SCA</t>
        </is>
      </c>
      <c r="G80" t="n">
        <v>10.7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65651-2018</t>
        </is>
      </c>
      <c r="B81" s="1" t="n">
        <v>43425</v>
      </c>
      <c r="C81" s="1" t="n">
        <v>45192</v>
      </c>
      <c r="D81" t="inlineStr">
        <is>
          <t>VÄSTERBOTTENS LÄN</t>
        </is>
      </c>
      <c r="E81" t="inlineStr">
        <is>
          <t>LYCKSELE</t>
        </is>
      </c>
      <c r="G81" t="n">
        <v>11.9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66322-2018</t>
        </is>
      </c>
      <c r="B82" s="1" t="n">
        <v>43427</v>
      </c>
      <c r="C82" s="1" t="n">
        <v>45192</v>
      </c>
      <c r="D82" t="inlineStr">
        <is>
          <t>VÄSTERBOTTENS LÄN</t>
        </is>
      </c>
      <c r="E82" t="inlineStr">
        <is>
          <t>LYCKSELE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66958-2018</t>
        </is>
      </c>
      <c r="B83" s="1" t="n">
        <v>43430</v>
      </c>
      <c r="C83" s="1" t="n">
        <v>45192</v>
      </c>
      <c r="D83" t="inlineStr">
        <is>
          <t>VÄSTERBOTTENS LÄN</t>
        </is>
      </c>
      <c r="E83" t="inlineStr">
        <is>
          <t>LYCKSELE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66417-2018</t>
        </is>
      </c>
      <c r="B84" s="1" t="n">
        <v>43430</v>
      </c>
      <c r="C84" s="1" t="n">
        <v>45192</v>
      </c>
      <c r="D84" t="inlineStr">
        <is>
          <t>VÄSTERBOTTENS LÄN</t>
        </is>
      </c>
      <c r="E84" t="inlineStr">
        <is>
          <t>LYCKSELE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66452-2018</t>
        </is>
      </c>
      <c r="B85" s="1" t="n">
        <v>43430</v>
      </c>
      <c r="C85" s="1" t="n">
        <v>45192</v>
      </c>
      <c r="D85" t="inlineStr">
        <is>
          <t>VÄSTERBOTTENS LÄN</t>
        </is>
      </c>
      <c r="E85" t="inlineStr">
        <is>
          <t>LYCKSELE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64759-2018</t>
        </is>
      </c>
      <c r="B86" s="1" t="n">
        <v>43431</v>
      </c>
      <c r="C86" s="1" t="n">
        <v>45192</v>
      </c>
      <c r="D86" t="inlineStr">
        <is>
          <t>VÄSTERBOTTENS LÄN</t>
        </is>
      </c>
      <c r="E86" t="inlineStr">
        <is>
          <t>LYCKSELE</t>
        </is>
      </c>
      <c r="F86" t="inlineStr">
        <is>
          <t>Holmen skog AB</t>
        </is>
      </c>
      <c r="G86" t="n">
        <v>12.2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65069-2018</t>
        </is>
      </c>
      <c r="B87" s="1" t="n">
        <v>43432</v>
      </c>
      <c r="C87" s="1" t="n">
        <v>45192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65359-2018</t>
        </is>
      </c>
      <c r="B88" s="1" t="n">
        <v>43433</v>
      </c>
      <c r="C88" s="1" t="n">
        <v>45192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66447-2018</t>
        </is>
      </c>
      <c r="B89" s="1" t="n">
        <v>43437</v>
      </c>
      <c r="C89" s="1" t="n">
        <v>45192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68036-2018</t>
        </is>
      </c>
      <c r="B90" s="1" t="n">
        <v>43437</v>
      </c>
      <c r="C90" s="1" t="n">
        <v>45192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66610-2018</t>
        </is>
      </c>
      <c r="B91" s="1" t="n">
        <v>43437</v>
      </c>
      <c r="C91" s="1" t="n">
        <v>45192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15.6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66905-2018</t>
        </is>
      </c>
      <c r="B92" s="1" t="n">
        <v>43438</v>
      </c>
      <c r="C92" s="1" t="n">
        <v>45192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66843-2018</t>
        </is>
      </c>
      <c r="B93" s="1" t="n">
        <v>43438</v>
      </c>
      <c r="C93" s="1" t="n">
        <v>45192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66746-2018</t>
        </is>
      </c>
      <c r="B94" s="1" t="n">
        <v>43438</v>
      </c>
      <c r="C94" s="1" t="n">
        <v>45192</v>
      </c>
      <c r="D94" t="inlineStr">
        <is>
          <t>VÄSTERBOTTENS LÄN</t>
        </is>
      </c>
      <c r="E94" t="inlineStr">
        <is>
          <t>LYCKSELE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68692-2018</t>
        </is>
      </c>
      <c r="B95" s="1" t="n">
        <v>43439</v>
      </c>
      <c r="C95" s="1" t="n">
        <v>45192</v>
      </c>
      <c r="D95" t="inlineStr">
        <is>
          <t>VÄSTERBOTTENS LÄN</t>
        </is>
      </c>
      <c r="E95" t="inlineStr">
        <is>
          <t>LYCKSELE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68702-2018</t>
        </is>
      </c>
      <c r="B96" s="1" t="n">
        <v>43439</v>
      </c>
      <c r="C96" s="1" t="n">
        <v>45192</v>
      </c>
      <c r="D96" t="inlineStr">
        <is>
          <t>VÄSTERBOTTENS LÄN</t>
        </is>
      </c>
      <c r="E96" t="inlineStr">
        <is>
          <t>LYCKSELE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68085-2018</t>
        </is>
      </c>
      <c r="B97" s="1" t="n">
        <v>43441</v>
      </c>
      <c r="C97" s="1" t="n">
        <v>45192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21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68965-2018</t>
        </is>
      </c>
      <c r="B98" s="1" t="n">
        <v>43441</v>
      </c>
      <c r="C98" s="1" t="n">
        <v>45192</v>
      </c>
      <c r="D98" t="inlineStr">
        <is>
          <t>VÄSTERBOTTENS LÄN</t>
        </is>
      </c>
      <c r="E98" t="inlineStr">
        <is>
          <t>LYCKSELE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69902-2018</t>
        </is>
      </c>
      <c r="B99" s="1" t="n">
        <v>43444</v>
      </c>
      <c r="C99" s="1" t="n">
        <v>45192</v>
      </c>
      <c r="D99" t="inlineStr">
        <is>
          <t>VÄSTERBOTTENS LÄN</t>
        </is>
      </c>
      <c r="E99" t="inlineStr">
        <is>
          <t>LYCKSELE</t>
        </is>
      </c>
      <c r="G99" t="n">
        <v>21.1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69848-2018</t>
        </is>
      </c>
      <c r="B100" s="1" t="n">
        <v>43444</v>
      </c>
      <c r="C100" s="1" t="n">
        <v>45192</v>
      </c>
      <c r="D100" t="inlineStr">
        <is>
          <t>VÄSTERBOTTENS LÄN</t>
        </is>
      </c>
      <c r="E100" t="inlineStr">
        <is>
          <t>LYCKSELE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70484-2018</t>
        </is>
      </c>
      <c r="B101" s="1" t="n">
        <v>43447</v>
      </c>
      <c r="C101" s="1" t="n">
        <v>45192</v>
      </c>
      <c r="D101" t="inlineStr">
        <is>
          <t>VÄSTERBOTTENS LÄN</t>
        </is>
      </c>
      <c r="E101" t="inlineStr">
        <is>
          <t>LYCKSELE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70695-2018</t>
        </is>
      </c>
      <c r="B102" s="1" t="n">
        <v>43447</v>
      </c>
      <c r="C102" s="1" t="n">
        <v>45192</v>
      </c>
      <c r="D102" t="inlineStr">
        <is>
          <t>VÄSTERBOTTENS LÄN</t>
        </is>
      </c>
      <c r="E102" t="inlineStr">
        <is>
          <t>LYCKSELE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70491-2018</t>
        </is>
      </c>
      <c r="B103" s="1" t="n">
        <v>43447</v>
      </c>
      <c r="C103" s="1" t="n">
        <v>45192</v>
      </c>
      <c r="D103" t="inlineStr">
        <is>
          <t>VÄSTERBOTTENS LÄN</t>
        </is>
      </c>
      <c r="E103" t="inlineStr">
        <is>
          <t>LYCKSELE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70565-2018</t>
        </is>
      </c>
      <c r="B104" s="1" t="n">
        <v>43447</v>
      </c>
      <c r="C104" s="1" t="n">
        <v>45192</v>
      </c>
      <c r="D104" t="inlineStr">
        <is>
          <t>VÄSTERBOTTENS LÄN</t>
        </is>
      </c>
      <c r="E104" t="inlineStr">
        <is>
          <t>LYCKSELE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360-2019</t>
        </is>
      </c>
      <c r="B105" s="1" t="n">
        <v>43454</v>
      </c>
      <c r="C105" s="1" t="n">
        <v>45192</v>
      </c>
      <c r="D105" t="inlineStr">
        <is>
          <t>VÄSTERBOTTENS LÄN</t>
        </is>
      </c>
      <c r="E105" t="inlineStr">
        <is>
          <t>LYCKSELE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361-2019</t>
        </is>
      </c>
      <c r="B106" s="1" t="n">
        <v>43454</v>
      </c>
      <c r="C106" s="1" t="n">
        <v>45192</v>
      </c>
      <c r="D106" t="inlineStr">
        <is>
          <t>VÄSTERBOTTENS LÄN</t>
        </is>
      </c>
      <c r="E106" t="inlineStr">
        <is>
          <t>LYCKSELE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924-2019</t>
        </is>
      </c>
      <c r="B107" s="1" t="n">
        <v>43461</v>
      </c>
      <c r="C107" s="1" t="n">
        <v>45192</v>
      </c>
      <c r="D107" t="inlineStr">
        <is>
          <t>VÄSTERBOTTENS LÄN</t>
        </is>
      </c>
      <c r="E107" t="inlineStr">
        <is>
          <t>LYCKSELE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379-2019</t>
        </is>
      </c>
      <c r="B108" s="1" t="n">
        <v>43468</v>
      </c>
      <c r="C108" s="1" t="n">
        <v>45192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Sveaskog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696-2019</t>
        </is>
      </c>
      <c r="B109" s="1" t="n">
        <v>43469</v>
      </c>
      <c r="C109" s="1" t="n">
        <v>45192</v>
      </c>
      <c r="D109" t="inlineStr">
        <is>
          <t>VÄSTERBOTTENS LÄN</t>
        </is>
      </c>
      <c r="E109" t="inlineStr">
        <is>
          <t>LYCKSELE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900-2019</t>
        </is>
      </c>
      <c r="B110" s="1" t="n">
        <v>43472</v>
      </c>
      <c r="C110" s="1" t="n">
        <v>45192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Holmen skog AB</t>
        </is>
      </c>
      <c r="G110" t="n">
        <v>35.4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1271-2019</t>
        </is>
      </c>
      <c r="B111" s="1" t="n">
        <v>43473</v>
      </c>
      <c r="C111" s="1" t="n">
        <v>45192</v>
      </c>
      <c r="D111" t="inlineStr">
        <is>
          <t>VÄSTERBOTTENS LÄN</t>
        </is>
      </c>
      <c r="E111" t="inlineStr">
        <is>
          <t>LYCKSELE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2009-2019</t>
        </is>
      </c>
      <c r="B112" s="1" t="n">
        <v>43475</v>
      </c>
      <c r="C112" s="1" t="n">
        <v>45192</v>
      </c>
      <c r="D112" t="inlineStr">
        <is>
          <t>VÄSTERBOTTENS LÄN</t>
        </is>
      </c>
      <c r="E112" t="inlineStr">
        <is>
          <t>LYCKSELE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3104-2019</t>
        </is>
      </c>
      <c r="B113" s="1" t="n">
        <v>43479</v>
      </c>
      <c r="C113" s="1" t="n">
        <v>45192</v>
      </c>
      <c r="D113" t="inlineStr">
        <is>
          <t>VÄSTERBOTTENS LÄN</t>
        </is>
      </c>
      <c r="E113" t="inlineStr">
        <is>
          <t>LYCKSELE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5226-2019</t>
        </is>
      </c>
      <c r="B114" s="1" t="n">
        <v>43480</v>
      </c>
      <c r="C114" s="1" t="n">
        <v>45192</v>
      </c>
      <c r="D114" t="inlineStr">
        <is>
          <t>VÄSTERBOTTENS LÄN</t>
        </is>
      </c>
      <c r="E114" t="inlineStr">
        <is>
          <t>LYCKSELE</t>
        </is>
      </c>
      <c r="G114" t="n">
        <v>11.9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5220-2019</t>
        </is>
      </c>
      <c r="B115" s="1" t="n">
        <v>43480</v>
      </c>
      <c r="C115" s="1" t="n">
        <v>45192</v>
      </c>
      <c r="D115" t="inlineStr">
        <is>
          <t>VÄSTERBOTTENS LÄN</t>
        </is>
      </c>
      <c r="E115" t="inlineStr">
        <is>
          <t>LYCKSELE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5323-2019</t>
        </is>
      </c>
      <c r="B116" s="1" t="n">
        <v>43481</v>
      </c>
      <c r="C116" s="1" t="n">
        <v>45192</v>
      </c>
      <c r="D116" t="inlineStr">
        <is>
          <t>VÄSTERBOTTENS LÄN</t>
        </is>
      </c>
      <c r="E116" t="inlineStr">
        <is>
          <t>LYCKSELE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5617-2019</t>
        </is>
      </c>
      <c r="B117" s="1" t="n">
        <v>43482</v>
      </c>
      <c r="C117" s="1" t="n">
        <v>45192</v>
      </c>
      <c r="D117" t="inlineStr">
        <is>
          <t>VÄSTERBOTTENS LÄN</t>
        </is>
      </c>
      <c r="E117" t="inlineStr">
        <is>
          <t>LYCKSELE</t>
        </is>
      </c>
      <c r="G117" t="n">
        <v>8.699999999999999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45192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45192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45192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45192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45192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45192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45192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45192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45192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45192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45192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45192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45192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45192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45192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45192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45192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45192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45192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45192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45192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45192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45192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45192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45192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45192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45192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45192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45192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45192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45192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45192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45192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45192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45192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45192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45192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45192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45192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45192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45192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45192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45192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45192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45192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45192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45192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45192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45192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45192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45192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45192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45192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45192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45192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45192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45192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45192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45192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45192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45192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45192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45192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45192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45192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45192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45192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45192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45192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45192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45192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45192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45192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45192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45192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45192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45192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45192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45192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45192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45192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45192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45192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45192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45192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45192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45192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45192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45192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45192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45192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45192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45192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45192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45192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45192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45192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45192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45192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45192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45192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45192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45192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45192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45192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45192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45192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45192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45192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45192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45192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45192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45192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45192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45192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45192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45192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45192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45192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45192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45192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45192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45192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45192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45192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45192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45192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45192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45192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45192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45192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45192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45192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45192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45192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45192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45192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45192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45192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45192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45192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45192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45192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45192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45192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45192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45192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45192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45192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45192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45192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45192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45192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45192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45192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45192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45192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45192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45192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45192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45192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45192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45192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45192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45192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45192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45192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45192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45192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45192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45192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45192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45192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45192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45192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45192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45192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45192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45192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45192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45192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45192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45192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45192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45192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45192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45192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45192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45192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45192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45192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45192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45192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45192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45192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45192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45192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45192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45192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45192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45192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45192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45192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45192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45192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45192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45192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45192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45192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45192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45192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45192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45192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45192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45192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45192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45192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45192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45192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45192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45192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45192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45192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45192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45192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45192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45192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45192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45192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45192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45192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45192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45192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45192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45192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45192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45192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45192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45192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45192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45192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45192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45192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45192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45192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45192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45192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45192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45192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45192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45192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45192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45192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45192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45192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45192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45192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45192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45192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45192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45192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45192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45192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45192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45192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45192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45192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45192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45192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45192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45192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45192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45192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45192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45192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45192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45192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45192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45192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45192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45192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45192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45192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45192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45192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45192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45192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45192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45192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45192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45192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45192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45192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45192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45192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45192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45192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45192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45192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45192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45192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45192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45192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45192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45192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45192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45192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45192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45192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45192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45192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45192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45192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45192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45192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45192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45192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45192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45192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45192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45192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45192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45192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45192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45192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45192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45192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45192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45192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45192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45192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45192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45192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45192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45192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45192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45192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45192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45192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45192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45192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45192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45192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45192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45192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45192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45192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45192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45192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45192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45192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45192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45192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45192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45192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45192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45192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45192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45192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45192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45192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45192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45192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45192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45192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45192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45192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45192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45192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45192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45192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45192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45192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45192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45192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45192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45192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45192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45192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45192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45192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45192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45192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45192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45192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45192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45192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45192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45192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45192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45192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45192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45192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45192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45192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45192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45192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45192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45192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45192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45192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45192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45192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45192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45192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45192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45192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45192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45192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45192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45192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45192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45192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45192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45192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45192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45192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45192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45192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45192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45192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45192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45192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45192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45192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45192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45192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45192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45192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45192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45192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45192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45192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45192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45192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45192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45192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45192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45192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45192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45192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45192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45192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45192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45192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45192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45192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45192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45192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45192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45192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45192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45192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45192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45192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45192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45192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45192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45192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45192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45192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45192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45192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45192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45192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45192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45192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45192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45192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45192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45192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45192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45192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45192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45192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45192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45192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45192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45192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45192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45192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45192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45192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45192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45192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45192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45192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45192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45192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45192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45192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45192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45192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45192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45192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45192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45192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45192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45192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45192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45192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45192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45192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45192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45192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45192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45192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45192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45192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45192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45192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45192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45192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45192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45192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45192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45192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45192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45192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45192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45192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45192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45192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45192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45192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45192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45192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45192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45192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45192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45192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45192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45192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45192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45192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45192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45192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45192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45192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45192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45192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45192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45192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45192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45192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45192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45192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45192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45192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45192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45192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45192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45192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45192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45192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45192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45192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45192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45192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45192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45192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45192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45192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45192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45192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45192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45192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45192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45192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45192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45192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45192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45192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45192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45192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45192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45192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45192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45192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45192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45192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45192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45192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45192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45192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45192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45192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45192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45192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45192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45192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45192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45192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45192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45192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45192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45192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45192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45192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45192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45192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45192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45192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45192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45192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45192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45192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45192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45192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45192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45192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45192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45192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45192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45192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45192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45192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45192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45192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45192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45192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45192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45192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45192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45192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45192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45192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45192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45192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45192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45192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45192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45192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45192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45192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45192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45192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45192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45192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45192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45192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45192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45192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45192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45192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45192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45192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45192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45192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45192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45192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45192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45192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45192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45192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45192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45192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45192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45192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45192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45192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45192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45192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45192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2023-09-23T07:08:04Z</dcterms:created>
  <dcterms:modified xmlns:dcterms="http://purl.org/dc/terms/" xmlns:xsi="http://www.w3.org/2001/XMLSchema-instance" xsi:type="dcterms:W3CDTF">2023-09-23T07:08:04Z</dcterms:modified>
</cp:coreProperties>
</file>