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66041-2018</t>
        </is>
      </c>
      <c r="B2" s="1" t="n">
        <v>43434</v>
      </c>
      <c r="C2" s="1" t="n">
        <v>45178</v>
      </c>
      <c r="D2" t="inlineStr">
        <is>
          <t>KALMAR LÄN</t>
        </is>
      </c>
      <c r="E2" t="inlineStr">
        <is>
          <t>MÖRBYLÅNGA</t>
        </is>
      </c>
      <c r="G2" t="n">
        <v>3.4</v>
      </c>
      <c r="H2" t="n">
        <v>2</v>
      </c>
      <c r="I2" t="n">
        <v>2</v>
      </c>
      <c r="J2" t="n">
        <v>3</v>
      </c>
      <c r="K2" t="n">
        <v>0</v>
      </c>
      <c r="L2" t="n">
        <v>1</v>
      </c>
      <c r="M2" t="n">
        <v>2</v>
      </c>
      <c r="N2" t="n">
        <v>0</v>
      </c>
      <c r="O2" t="n">
        <v>6</v>
      </c>
      <c r="P2" t="n">
        <v>3</v>
      </c>
      <c r="Q2" t="n">
        <v>9</v>
      </c>
      <c r="R2" s="2" t="inlineStr">
        <is>
          <t>Lundalm
Skogsalm
Ask
Desmeknopp
Hårig jordstjärna
Ängsskära
Tvåblad
Underviol
Sankt pers nycklar</t>
        </is>
      </c>
      <c r="S2">
        <f>HYPERLINK("https://klasma.github.io/Logging_MORBYLANGA/artfynd/A 66041-2018.xlsx")</f>
        <v/>
      </c>
      <c r="T2">
        <f>HYPERLINK("https://klasma.github.io/Logging_MORBYLANGA/kartor/A 66041-2018.png")</f>
        <v/>
      </c>
      <c r="V2">
        <f>HYPERLINK("https://klasma.github.io/Logging_MORBYLANGA/klagomål/A 66041-2018.docx")</f>
        <v/>
      </c>
      <c r="W2">
        <f>HYPERLINK("https://klasma.github.io/Logging_MORBYLANGA/klagomålsmail/A 66041-2018.docx")</f>
        <v/>
      </c>
      <c r="X2">
        <f>HYPERLINK("https://klasma.github.io/Logging_MORBYLANGA/tillsyn/A 66041-2018.docx")</f>
        <v/>
      </c>
      <c r="Y2">
        <f>HYPERLINK("https://klasma.github.io/Logging_MORBYLANGA/tillsynsmail/A 66041-2018.docx")</f>
        <v/>
      </c>
    </row>
    <row r="3" ht="15" customHeight="1">
      <c r="A3" t="inlineStr">
        <is>
          <t>A 65163-2020</t>
        </is>
      </c>
      <c r="B3" s="1" t="n">
        <v>44172</v>
      </c>
      <c r="C3" s="1" t="n">
        <v>45178</v>
      </c>
      <c r="D3" t="inlineStr">
        <is>
          <t>KALMAR LÄN</t>
        </is>
      </c>
      <c r="E3" t="inlineStr">
        <is>
          <t>MÖRBYLÅNGA</t>
        </is>
      </c>
      <c r="G3" t="n">
        <v>16.8</v>
      </c>
      <c r="H3" t="n">
        <v>2</v>
      </c>
      <c r="I3" t="n">
        <v>3</v>
      </c>
      <c r="J3" t="n">
        <v>5</v>
      </c>
      <c r="K3" t="n">
        <v>1</v>
      </c>
      <c r="L3" t="n">
        <v>0</v>
      </c>
      <c r="M3" t="n">
        <v>0</v>
      </c>
      <c r="N3" t="n">
        <v>0</v>
      </c>
      <c r="O3" t="n">
        <v>6</v>
      </c>
      <c r="P3" t="n">
        <v>1</v>
      </c>
      <c r="Q3" t="n">
        <v>9</v>
      </c>
      <c r="R3" s="2" t="inlineStr">
        <is>
          <t>Liten diskröksvamp
Dvärgjordstjärna
Fyrflikig jordstjärna
Fågelarv
Mindre hackspett
Rakhorndyvel
Ekoxe
Murgröna
Rödbrun jordstjärna</t>
        </is>
      </c>
      <c r="S3">
        <f>HYPERLINK("https://klasma.github.io/Logging_MORBYLANGA/artfynd/A 65163-2020.xlsx")</f>
        <v/>
      </c>
      <c r="T3">
        <f>HYPERLINK("https://klasma.github.io/Logging_MORBYLANGA/kartor/A 65163-2020.png")</f>
        <v/>
      </c>
      <c r="V3">
        <f>HYPERLINK("https://klasma.github.io/Logging_MORBYLANGA/klagomål/A 65163-2020.docx")</f>
        <v/>
      </c>
      <c r="W3">
        <f>HYPERLINK("https://klasma.github.io/Logging_MORBYLANGA/klagomålsmail/A 65163-2020.docx")</f>
        <v/>
      </c>
      <c r="X3">
        <f>HYPERLINK("https://klasma.github.io/Logging_MORBYLANGA/tillsyn/A 65163-2020.docx")</f>
        <v/>
      </c>
      <c r="Y3">
        <f>HYPERLINK("https://klasma.github.io/Logging_MORBYLANGA/tillsynsmail/A 65163-2020.docx")</f>
        <v/>
      </c>
    </row>
    <row r="4" ht="15" customHeight="1">
      <c r="A4" t="inlineStr">
        <is>
          <t>A 47899-2019</t>
        </is>
      </c>
      <c r="B4" s="1" t="n">
        <v>43725</v>
      </c>
      <c r="C4" s="1" t="n">
        <v>45178</v>
      </c>
      <c r="D4" t="inlineStr">
        <is>
          <t>KALMAR LÄN</t>
        </is>
      </c>
      <c r="E4" t="inlineStr">
        <is>
          <t>MÖRBYLÅNGA</t>
        </is>
      </c>
      <c r="G4" t="n">
        <v>3.7</v>
      </c>
      <c r="H4" t="n">
        <v>2</v>
      </c>
      <c r="I4" t="n">
        <v>2</v>
      </c>
      <c r="J4" t="n">
        <v>3</v>
      </c>
      <c r="K4" t="n">
        <v>2</v>
      </c>
      <c r="L4" t="n">
        <v>0</v>
      </c>
      <c r="M4" t="n">
        <v>0</v>
      </c>
      <c r="N4" t="n">
        <v>0</v>
      </c>
      <c r="O4" t="n">
        <v>5</v>
      </c>
      <c r="P4" t="n">
        <v>2</v>
      </c>
      <c r="Q4" t="n">
        <v>8</v>
      </c>
      <c r="R4" s="2" t="inlineStr">
        <is>
          <t>Gulbrunt nejlikfly
Rödbent ögonbock
Ekträdlöpare
Hemicoelus fulvicornis
Mindre ekbock
Ekoxe
Murgröna
Blåsippa</t>
        </is>
      </c>
      <c r="S4">
        <f>HYPERLINK("https://klasma.github.io/Logging_MORBYLANGA/artfynd/A 47899-2019.xlsx")</f>
        <v/>
      </c>
      <c r="T4">
        <f>HYPERLINK("https://klasma.github.io/Logging_MORBYLANGA/kartor/A 47899-2019.png")</f>
        <v/>
      </c>
      <c r="V4">
        <f>HYPERLINK("https://klasma.github.io/Logging_MORBYLANGA/klagomål/A 47899-2019.docx")</f>
        <v/>
      </c>
      <c r="W4">
        <f>HYPERLINK("https://klasma.github.io/Logging_MORBYLANGA/klagomålsmail/A 47899-2019.docx")</f>
        <v/>
      </c>
      <c r="X4">
        <f>HYPERLINK("https://klasma.github.io/Logging_MORBYLANGA/tillsyn/A 47899-2019.docx")</f>
        <v/>
      </c>
      <c r="Y4">
        <f>HYPERLINK("https://klasma.github.io/Logging_MORBYLANGA/tillsynsmail/A 47899-2019.docx")</f>
        <v/>
      </c>
    </row>
    <row r="5" ht="15" customHeight="1">
      <c r="A5" t="inlineStr">
        <is>
          <t>A 8436-2021</t>
        </is>
      </c>
      <c r="B5" s="1" t="n">
        <v>44245</v>
      </c>
      <c r="C5" s="1" t="n">
        <v>45178</v>
      </c>
      <c r="D5" t="inlineStr">
        <is>
          <t>KALMAR LÄN</t>
        </is>
      </c>
      <c r="E5" t="inlineStr">
        <is>
          <t>MÖRBYLÅNGA</t>
        </is>
      </c>
      <c r="G5" t="n">
        <v>5.4</v>
      </c>
      <c r="H5" t="n">
        <v>2</v>
      </c>
      <c r="I5" t="n">
        <v>2</v>
      </c>
      <c r="J5" t="n">
        <v>2</v>
      </c>
      <c r="K5" t="n">
        <v>0</v>
      </c>
      <c r="L5" t="n">
        <v>1</v>
      </c>
      <c r="M5" t="n">
        <v>2</v>
      </c>
      <c r="N5" t="n">
        <v>0</v>
      </c>
      <c r="O5" t="n">
        <v>5</v>
      </c>
      <c r="P5" t="n">
        <v>3</v>
      </c>
      <c r="Q5" t="n">
        <v>7</v>
      </c>
      <c r="R5" s="2" t="inlineStr">
        <is>
          <t>Lundalm
Skogsalm
Ask
Grönsångare
Mindre hackspett
Hasselticka
Rikfruktig blemlav</t>
        </is>
      </c>
      <c r="S5">
        <f>HYPERLINK("https://klasma.github.io/Logging_MORBYLANGA/artfynd/A 8436-2021.xlsx")</f>
        <v/>
      </c>
      <c r="T5">
        <f>HYPERLINK("https://klasma.github.io/Logging_MORBYLANGA/kartor/A 8436-2021.png")</f>
        <v/>
      </c>
      <c r="V5">
        <f>HYPERLINK("https://klasma.github.io/Logging_MORBYLANGA/klagomål/A 8436-2021.docx")</f>
        <v/>
      </c>
      <c r="W5">
        <f>HYPERLINK("https://klasma.github.io/Logging_MORBYLANGA/klagomålsmail/A 8436-2021.docx")</f>
        <v/>
      </c>
      <c r="X5">
        <f>HYPERLINK("https://klasma.github.io/Logging_MORBYLANGA/tillsyn/A 8436-2021.docx")</f>
        <v/>
      </c>
      <c r="Y5">
        <f>HYPERLINK("https://klasma.github.io/Logging_MORBYLANGA/tillsynsmail/A 8436-2021.docx")</f>
        <v/>
      </c>
    </row>
    <row r="6" ht="15" customHeight="1">
      <c r="A6" t="inlineStr">
        <is>
          <t>A 6097-2019</t>
        </is>
      </c>
      <c r="B6" s="1" t="n">
        <v>43493</v>
      </c>
      <c r="C6" s="1" t="n">
        <v>45178</v>
      </c>
      <c r="D6" t="inlineStr">
        <is>
          <t>KALMAR LÄN</t>
        </is>
      </c>
      <c r="E6" t="inlineStr">
        <is>
          <t>MÖRBYLÅNGA</t>
        </is>
      </c>
      <c r="G6" t="n">
        <v>1.2</v>
      </c>
      <c r="H6" t="n">
        <v>3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Backklöver
Solvända
Ängsskära
Brudsporre
Johannesnycklar
Gullviva</t>
        </is>
      </c>
      <c r="S6">
        <f>HYPERLINK("https://klasma.github.io/Logging_MORBYLANGA/artfynd/A 6097-2019.xlsx")</f>
        <v/>
      </c>
      <c r="T6">
        <f>HYPERLINK("https://klasma.github.io/Logging_MORBYLANGA/kartor/A 6097-2019.png")</f>
        <v/>
      </c>
      <c r="V6">
        <f>HYPERLINK("https://klasma.github.io/Logging_MORBYLANGA/klagomål/A 6097-2019.docx")</f>
        <v/>
      </c>
      <c r="W6">
        <f>HYPERLINK("https://klasma.github.io/Logging_MORBYLANGA/klagomålsmail/A 6097-2019.docx")</f>
        <v/>
      </c>
      <c r="X6">
        <f>HYPERLINK("https://klasma.github.io/Logging_MORBYLANGA/tillsyn/A 6097-2019.docx")</f>
        <v/>
      </c>
      <c r="Y6">
        <f>HYPERLINK("https://klasma.github.io/Logging_MORBYLANGA/tillsynsmail/A 6097-2019.docx")</f>
        <v/>
      </c>
    </row>
    <row r="7" ht="15" customHeight="1">
      <c r="A7" t="inlineStr">
        <is>
          <t>A 11163-2021</t>
        </is>
      </c>
      <c r="B7" s="1" t="n">
        <v>44262</v>
      </c>
      <c r="C7" s="1" t="n">
        <v>45178</v>
      </c>
      <c r="D7" t="inlineStr">
        <is>
          <t>KALMAR LÄN</t>
        </is>
      </c>
      <c r="E7" t="inlineStr">
        <is>
          <t>MÖRBYLÅNGA</t>
        </is>
      </c>
      <c r="G7" t="n">
        <v>3.4</v>
      </c>
      <c r="H7" t="n">
        <v>1</v>
      </c>
      <c r="I7" t="n">
        <v>0</v>
      </c>
      <c r="J7" t="n">
        <v>5</v>
      </c>
      <c r="K7" t="n">
        <v>1</v>
      </c>
      <c r="L7" t="n">
        <v>0</v>
      </c>
      <c r="M7" t="n">
        <v>0</v>
      </c>
      <c r="N7" t="n">
        <v>0</v>
      </c>
      <c r="O7" t="n">
        <v>6</v>
      </c>
      <c r="P7" t="n">
        <v>1</v>
      </c>
      <c r="Q7" t="n">
        <v>6</v>
      </c>
      <c r="R7" s="2" t="inlineStr">
        <is>
          <t>Knippnejlika
Backklöver
Blyvivel
Edwardsiana plebeja
Edwardsiana ulmiphagus
Svart majbagge</t>
        </is>
      </c>
      <c r="S7">
        <f>HYPERLINK("https://klasma.github.io/Logging_MORBYLANGA/artfynd/A 11163-2021.xlsx")</f>
        <v/>
      </c>
      <c r="T7">
        <f>HYPERLINK("https://klasma.github.io/Logging_MORBYLANGA/kartor/A 11163-2021.png")</f>
        <v/>
      </c>
      <c r="V7">
        <f>HYPERLINK("https://klasma.github.io/Logging_MORBYLANGA/klagomål/A 11163-2021.docx")</f>
        <v/>
      </c>
      <c r="W7">
        <f>HYPERLINK("https://klasma.github.io/Logging_MORBYLANGA/klagomålsmail/A 11163-2021.docx")</f>
        <v/>
      </c>
      <c r="X7">
        <f>HYPERLINK("https://klasma.github.io/Logging_MORBYLANGA/tillsyn/A 11163-2021.docx")</f>
        <v/>
      </c>
      <c r="Y7">
        <f>HYPERLINK("https://klasma.github.io/Logging_MORBYLANGA/tillsynsmail/A 11163-2021.docx")</f>
        <v/>
      </c>
    </row>
    <row r="8" ht="15" customHeight="1">
      <c r="A8" t="inlineStr">
        <is>
          <t>A 38039-2022</t>
        </is>
      </c>
      <c r="B8" s="1" t="n">
        <v>44811</v>
      </c>
      <c r="C8" s="1" t="n">
        <v>45178</v>
      </c>
      <c r="D8" t="inlineStr">
        <is>
          <t>KALMAR LÄN</t>
        </is>
      </c>
      <c r="E8" t="inlineStr">
        <is>
          <t>MÖRBYLÅNGA</t>
        </is>
      </c>
      <c r="G8" t="n">
        <v>7.4</v>
      </c>
      <c r="H8" t="n">
        <v>2</v>
      </c>
      <c r="I8" t="n">
        <v>1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Ask
Backtimjan
Solvända
Murgröna
Alvarmalört
Gullviva</t>
        </is>
      </c>
      <c r="S8">
        <f>HYPERLINK("https://klasma.github.io/Logging_MORBYLANGA/artfynd/A 38039-2022.xlsx")</f>
        <v/>
      </c>
      <c r="T8">
        <f>HYPERLINK("https://klasma.github.io/Logging_MORBYLANGA/kartor/A 38039-2022.png")</f>
        <v/>
      </c>
      <c r="V8">
        <f>HYPERLINK("https://klasma.github.io/Logging_MORBYLANGA/klagomål/A 38039-2022.docx")</f>
        <v/>
      </c>
      <c r="W8">
        <f>HYPERLINK("https://klasma.github.io/Logging_MORBYLANGA/klagomålsmail/A 38039-2022.docx")</f>
        <v/>
      </c>
      <c r="X8">
        <f>HYPERLINK("https://klasma.github.io/Logging_MORBYLANGA/tillsyn/A 38039-2022.docx")</f>
        <v/>
      </c>
      <c r="Y8">
        <f>HYPERLINK("https://klasma.github.io/Logging_MORBYLANGA/tillsynsmail/A 38039-2022.docx")</f>
        <v/>
      </c>
    </row>
    <row r="9" ht="15" customHeight="1">
      <c r="A9" t="inlineStr">
        <is>
          <t>A 27636-2023</t>
        </is>
      </c>
      <c r="B9" s="1" t="n">
        <v>45097</v>
      </c>
      <c r="C9" s="1" t="n">
        <v>45178</v>
      </c>
      <c r="D9" t="inlineStr">
        <is>
          <t>KALMAR LÄN</t>
        </is>
      </c>
      <c r="E9" t="inlineStr">
        <is>
          <t>MÖRBYLÅNGA</t>
        </is>
      </c>
      <c r="G9" t="n">
        <v>7.4</v>
      </c>
      <c r="H9" t="n">
        <v>2</v>
      </c>
      <c r="I9" t="n">
        <v>1</v>
      </c>
      <c r="J9" t="n">
        <v>2</v>
      </c>
      <c r="K9" t="n">
        <v>0</v>
      </c>
      <c r="L9" t="n">
        <v>1</v>
      </c>
      <c r="M9" t="n">
        <v>0</v>
      </c>
      <c r="N9" t="n">
        <v>0</v>
      </c>
      <c r="O9" t="n">
        <v>3</v>
      </c>
      <c r="P9" t="n">
        <v>1</v>
      </c>
      <c r="Q9" t="n">
        <v>6</v>
      </c>
      <c r="R9" s="2" t="inlineStr">
        <is>
          <t>Ask
Backtimjan
Solvända
Murgröna
Alvarmalört
Gullviva</t>
        </is>
      </c>
      <c r="S9">
        <f>HYPERLINK("https://klasma.github.io/Logging_MORBYLANGA/artfynd/A 27636-2023.xlsx")</f>
        <v/>
      </c>
      <c r="T9">
        <f>HYPERLINK("https://klasma.github.io/Logging_MORBYLANGA/kartor/A 27636-2023.png")</f>
        <v/>
      </c>
      <c r="V9">
        <f>HYPERLINK("https://klasma.github.io/Logging_MORBYLANGA/klagomål/A 27636-2023.docx")</f>
        <v/>
      </c>
      <c r="W9">
        <f>HYPERLINK("https://klasma.github.io/Logging_MORBYLANGA/klagomålsmail/A 27636-2023.docx")</f>
        <v/>
      </c>
      <c r="X9">
        <f>HYPERLINK("https://klasma.github.io/Logging_MORBYLANGA/tillsyn/A 27636-2023.docx")</f>
        <v/>
      </c>
      <c r="Y9">
        <f>HYPERLINK("https://klasma.github.io/Logging_MORBYLANGA/tillsynsmail/A 27636-2023.docx")</f>
        <v/>
      </c>
    </row>
    <row r="10" ht="15" customHeight="1">
      <c r="A10" t="inlineStr">
        <is>
          <t>A 55589-2019</t>
        </is>
      </c>
      <c r="B10" s="1" t="n">
        <v>43760</v>
      </c>
      <c r="C10" s="1" t="n">
        <v>45178</v>
      </c>
      <c r="D10" t="inlineStr">
        <is>
          <t>KALMAR LÄN</t>
        </is>
      </c>
      <c r="E10" t="inlineStr">
        <is>
          <t>MÖRBYLÅNGA</t>
        </is>
      </c>
      <c r="G10" t="n">
        <v>1.3</v>
      </c>
      <c r="H10" t="n">
        <v>4</v>
      </c>
      <c r="I10" t="n">
        <v>0</v>
      </c>
      <c r="J10" t="n">
        <v>3</v>
      </c>
      <c r="K10" t="n">
        <v>1</v>
      </c>
      <c r="L10" t="n">
        <v>1</v>
      </c>
      <c r="M10" t="n">
        <v>0</v>
      </c>
      <c r="N10" t="n">
        <v>0</v>
      </c>
      <c r="O10" t="n">
        <v>5</v>
      </c>
      <c r="P10" t="n">
        <v>2</v>
      </c>
      <c r="Q10" t="n">
        <v>5</v>
      </c>
      <c r="R10" s="2" t="inlineStr">
        <is>
          <t>Ask
Stare
Gulsparv
Svartvit flugsnappare
Ärtsångare</t>
        </is>
      </c>
      <c r="S10">
        <f>HYPERLINK("https://klasma.github.io/Logging_MORBYLANGA/artfynd/A 55589-2019.xlsx")</f>
        <v/>
      </c>
      <c r="T10">
        <f>HYPERLINK("https://klasma.github.io/Logging_MORBYLANGA/kartor/A 55589-2019.png")</f>
        <v/>
      </c>
      <c r="V10">
        <f>HYPERLINK("https://klasma.github.io/Logging_MORBYLANGA/klagomål/A 55589-2019.docx")</f>
        <v/>
      </c>
      <c r="W10">
        <f>HYPERLINK("https://klasma.github.io/Logging_MORBYLANGA/klagomålsmail/A 55589-2019.docx")</f>
        <v/>
      </c>
      <c r="X10">
        <f>HYPERLINK("https://klasma.github.io/Logging_MORBYLANGA/tillsyn/A 55589-2019.docx")</f>
        <v/>
      </c>
      <c r="Y10">
        <f>HYPERLINK("https://klasma.github.io/Logging_MORBYLANGA/tillsynsmail/A 55589-2019.docx")</f>
        <v/>
      </c>
    </row>
    <row r="11" ht="15" customHeight="1">
      <c r="A11" t="inlineStr">
        <is>
          <t>A 63779-2021</t>
        </is>
      </c>
      <c r="B11" s="1" t="n">
        <v>44508</v>
      </c>
      <c r="C11" s="1" t="n">
        <v>45178</v>
      </c>
      <c r="D11" t="inlineStr">
        <is>
          <t>KALMAR LÄN</t>
        </is>
      </c>
      <c r="E11" t="inlineStr">
        <is>
          <t>MÖRBYLÅNGA</t>
        </is>
      </c>
      <c r="G11" t="n">
        <v>5.1</v>
      </c>
      <c r="H11" t="n">
        <v>2</v>
      </c>
      <c r="I11" t="n">
        <v>2</v>
      </c>
      <c r="J11" t="n">
        <v>2</v>
      </c>
      <c r="K11" t="n">
        <v>0</v>
      </c>
      <c r="L11" t="n">
        <v>0</v>
      </c>
      <c r="M11" t="n">
        <v>1</v>
      </c>
      <c r="N11" t="n">
        <v>0</v>
      </c>
      <c r="O11" t="n">
        <v>3</v>
      </c>
      <c r="P11" t="n">
        <v>1</v>
      </c>
      <c r="Q11" t="n">
        <v>5</v>
      </c>
      <c r="R11" s="2" t="inlineStr">
        <is>
          <t>Skogsalm
Entita
Havsörn
Kragjordstjärna
Scharlakansskål</t>
        </is>
      </c>
      <c r="S11">
        <f>HYPERLINK("https://klasma.github.io/Logging_MORBYLANGA/artfynd/A 63779-2021.xlsx")</f>
        <v/>
      </c>
      <c r="T11">
        <f>HYPERLINK("https://klasma.github.io/Logging_MORBYLANGA/kartor/A 63779-2021.png")</f>
        <v/>
      </c>
      <c r="V11">
        <f>HYPERLINK("https://klasma.github.io/Logging_MORBYLANGA/klagomål/A 63779-2021.docx")</f>
        <v/>
      </c>
      <c r="W11">
        <f>HYPERLINK("https://klasma.github.io/Logging_MORBYLANGA/klagomålsmail/A 63779-2021.docx")</f>
        <v/>
      </c>
      <c r="X11">
        <f>HYPERLINK("https://klasma.github.io/Logging_MORBYLANGA/tillsyn/A 63779-2021.docx")</f>
        <v/>
      </c>
      <c r="Y11">
        <f>HYPERLINK("https://klasma.github.io/Logging_MORBYLANGA/tillsynsmail/A 63779-2021.docx")</f>
        <v/>
      </c>
    </row>
    <row r="12" ht="15" customHeight="1">
      <c r="A12" t="inlineStr">
        <is>
          <t>A 24778-2022</t>
        </is>
      </c>
      <c r="B12" s="1" t="n">
        <v>44728</v>
      </c>
      <c r="C12" s="1" t="n">
        <v>45178</v>
      </c>
      <c r="D12" t="inlineStr">
        <is>
          <t>KALMAR LÄN</t>
        </is>
      </c>
      <c r="E12" t="inlineStr">
        <is>
          <t>MÖRBYLÅNGA</t>
        </is>
      </c>
      <c r="G12" t="n">
        <v>1</v>
      </c>
      <c r="H12" t="n">
        <v>0</v>
      </c>
      <c r="I12" t="n">
        <v>2</v>
      </c>
      <c r="J12" t="n">
        <v>2</v>
      </c>
      <c r="K12" t="n">
        <v>0</v>
      </c>
      <c r="L12" t="n">
        <v>1</v>
      </c>
      <c r="M12" t="n">
        <v>0</v>
      </c>
      <c r="N12" t="n">
        <v>0</v>
      </c>
      <c r="O12" t="n">
        <v>3</v>
      </c>
      <c r="P12" t="n">
        <v>1</v>
      </c>
      <c r="Q12" t="n">
        <v>5</v>
      </c>
      <c r="R12" s="2" t="inlineStr">
        <is>
          <t>Tofsäxing
Flentimotej
Slåtterfibbla
Kalktallört
Murgröna</t>
        </is>
      </c>
      <c r="S12">
        <f>HYPERLINK("https://klasma.github.io/Logging_MORBYLANGA/artfynd/A 24778-2022.xlsx")</f>
        <v/>
      </c>
      <c r="T12">
        <f>HYPERLINK("https://klasma.github.io/Logging_MORBYLANGA/kartor/A 24778-2022.png")</f>
        <v/>
      </c>
      <c r="V12">
        <f>HYPERLINK("https://klasma.github.io/Logging_MORBYLANGA/klagomål/A 24778-2022.docx")</f>
        <v/>
      </c>
      <c r="W12">
        <f>HYPERLINK("https://klasma.github.io/Logging_MORBYLANGA/klagomålsmail/A 24778-2022.docx")</f>
        <v/>
      </c>
      <c r="X12">
        <f>HYPERLINK("https://klasma.github.io/Logging_MORBYLANGA/tillsyn/A 24778-2022.docx")</f>
        <v/>
      </c>
      <c r="Y12">
        <f>HYPERLINK("https://klasma.github.io/Logging_MORBYLANGA/tillsynsmail/A 24778-2022.docx")</f>
        <v/>
      </c>
    </row>
    <row r="13" ht="15" customHeight="1">
      <c r="A13" t="inlineStr">
        <is>
          <t>A 61854-2020</t>
        </is>
      </c>
      <c r="B13" s="1" t="n">
        <v>44155</v>
      </c>
      <c r="C13" s="1" t="n">
        <v>45178</v>
      </c>
      <c r="D13" t="inlineStr">
        <is>
          <t>KALMAR LÄN</t>
        </is>
      </c>
      <c r="E13" t="inlineStr">
        <is>
          <t>MÖRBYLÅNGA</t>
        </is>
      </c>
      <c r="G13" t="n">
        <v>1.3</v>
      </c>
      <c r="H13" t="n">
        <v>1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Kalktallört
Murgröna
Scharlakansvårskål agg.
Blåsippa</t>
        </is>
      </c>
      <c r="S13">
        <f>HYPERLINK("https://klasma.github.io/Logging_MORBYLANGA/artfynd/A 61854-2020.xlsx")</f>
        <v/>
      </c>
      <c r="T13">
        <f>HYPERLINK("https://klasma.github.io/Logging_MORBYLANGA/kartor/A 61854-2020.png")</f>
        <v/>
      </c>
      <c r="V13">
        <f>HYPERLINK("https://klasma.github.io/Logging_MORBYLANGA/klagomål/A 61854-2020.docx")</f>
        <v/>
      </c>
      <c r="W13">
        <f>HYPERLINK("https://klasma.github.io/Logging_MORBYLANGA/klagomålsmail/A 61854-2020.docx")</f>
        <v/>
      </c>
      <c r="X13">
        <f>HYPERLINK("https://klasma.github.io/Logging_MORBYLANGA/tillsyn/A 61854-2020.docx")</f>
        <v/>
      </c>
      <c r="Y13">
        <f>HYPERLINK("https://klasma.github.io/Logging_MORBYLANGA/tillsynsmail/A 61854-2020.docx")</f>
        <v/>
      </c>
    </row>
    <row r="14" ht="15" customHeight="1">
      <c r="A14" t="inlineStr">
        <is>
          <t>A 9270-2020</t>
        </is>
      </c>
      <c r="B14" s="1" t="n">
        <v>43880</v>
      </c>
      <c r="C14" s="1" t="n">
        <v>45178</v>
      </c>
      <c r="D14" t="inlineStr">
        <is>
          <t>KALMAR LÄN</t>
        </is>
      </c>
      <c r="E14" t="inlineStr">
        <is>
          <t>MÖRBYLÅNGA</t>
        </is>
      </c>
      <c r="G14" t="n">
        <v>2.8</v>
      </c>
      <c r="H14" t="n">
        <v>1</v>
      </c>
      <c r="I14" t="n">
        <v>3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3</v>
      </c>
      <c r="R14" s="2" t="inlineStr">
        <is>
          <t>Murgröna
Skogsknipprot
Strävlosta</t>
        </is>
      </c>
      <c r="S14">
        <f>HYPERLINK("https://klasma.github.io/Logging_MORBYLANGA/artfynd/A 9270-2020.xlsx")</f>
        <v/>
      </c>
      <c r="T14">
        <f>HYPERLINK("https://klasma.github.io/Logging_MORBYLANGA/kartor/A 9270-2020.png")</f>
        <v/>
      </c>
      <c r="V14">
        <f>HYPERLINK("https://klasma.github.io/Logging_MORBYLANGA/klagomål/A 9270-2020.docx")</f>
        <v/>
      </c>
      <c r="W14">
        <f>HYPERLINK("https://klasma.github.io/Logging_MORBYLANGA/klagomålsmail/A 9270-2020.docx")</f>
        <v/>
      </c>
      <c r="X14">
        <f>HYPERLINK("https://klasma.github.io/Logging_MORBYLANGA/tillsyn/A 9270-2020.docx")</f>
        <v/>
      </c>
      <c r="Y14">
        <f>HYPERLINK("https://klasma.github.io/Logging_MORBYLANGA/tillsynsmail/A 9270-2020.docx")</f>
        <v/>
      </c>
    </row>
    <row r="15" ht="15" customHeight="1">
      <c r="A15" t="inlineStr">
        <is>
          <t>A 57704-2020</t>
        </is>
      </c>
      <c r="B15" s="1" t="n">
        <v>44140</v>
      </c>
      <c r="C15" s="1" t="n">
        <v>45178</v>
      </c>
      <c r="D15" t="inlineStr">
        <is>
          <t>KALMAR LÄN</t>
        </is>
      </c>
      <c r="E15" t="inlineStr">
        <is>
          <t>MÖRBYLÅNGA</t>
        </is>
      </c>
      <c r="G15" t="n">
        <v>2.5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Ekträdlöpare
Jordtistel
Vanlig sandviol</t>
        </is>
      </c>
      <c r="S15">
        <f>HYPERLINK("https://klasma.github.io/Logging_MORBYLANGA/artfynd/A 57704-2020.xlsx")</f>
        <v/>
      </c>
      <c r="T15">
        <f>HYPERLINK("https://klasma.github.io/Logging_MORBYLANGA/kartor/A 57704-2020.png")</f>
        <v/>
      </c>
      <c r="V15">
        <f>HYPERLINK("https://klasma.github.io/Logging_MORBYLANGA/klagomål/A 57704-2020.docx")</f>
        <v/>
      </c>
      <c r="W15">
        <f>HYPERLINK("https://klasma.github.io/Logging_MORBYLANGA/klagomålsmail/A 57704-2020.docx")</f>
        <v/>
      </c>
      <c r="X15">
        <f>HYPERLINK("https://klasma.github.io/Logging_MORBYLANGA/tillsyn/A 57704-2020.docx")</f>
        <v/>
      </c>
      <c r="Y15">
        <f>HYPERLINK("https://klasma.github.io/Logging_MORBYLANGA/tillsynsmail/A 57704-2020.docx")</f>
        <v/>
      </c>
    </row>
    <row r="16" ht="15" customHeight="1">
      <c r="A16" t="inlineStr">
        <is>
          <t>A 3975-2021</t>
        </is>
      </c>
      <c r="B16" s="1" t="n">
        <v>44222</v>
      </c>
      <c r="C16" s="1" t="n">
        <v>45178</v>
      </c>
      <c r="D16" t="inlineStr">
        <is>
          <t>KALMAR LÄN</t>
        </is>
      </c>
      <c r="E16" t="inlineStr">
        <is>
          <t>MÖRBYLÅNGA</t>
        </is>
      </c>
      <c r="G16" t="n">
        <v>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1</v>
      </c>
      <c r="N16" t="n">
        <v>0</v>
      </c>
      <c r="O16" t="n">
        <v>1</v>
      </c>
      <c r="P16" t="n">
        <v>1</v>
      </c>
      <c r="Q16" t="n">
        <v>2</v>
      </c>
      <c r="R16" s="2" t="inlineStr">
        <is>
          <t>Järnek
Sårläka</t>
        </is>
      </c>
      <c r="S16">
        <f>HYPERLINK("https://klasma.github.io/Logging_MORBYLANGA/artfynd/A 3975-2021.xlsx")</f>
        <v/>
      </c>
      <c r="T16">
        <f>HYPERLINK("https://klasma.github.io/Logging_MORBYLANGA/kartor/A 3975-2021.png")</f>
        <v/>
      </c>
      <c r="V16">
        <f>HYPERLINK("https://klasma.github.io/Logging_MORBYLANGA/klagomål/A 3975-2021.docx")</f>
        <v/>
      </c>
      <c r="W16">
        <f>HYPERLINK("https://klasma.github.io/Logging_MORBYLANGA/klagomålsmail/A 3975-2021.docx")</f>
        <v/>
      </c>
      <c r="X16">
        <f>HYPERLINK("https://klasma.github.io/Logging_MORBYLANGA/tillsyn/A 3975-2021.docx")</f>
        <v/>
      </c>
      <c r="Y16">
        <f>HYPERLINK("https://klasma.github.io/Logging_MORBYLANGA/tillsynsmail/A 3975-2021.docx")</f>
        <v/>
      </c>
    </row>
    <row r="17" ht="15" customHeight="1">
      <c r="A17" t="inlineStr">
        <is>
          <t>A 52906-2021</t>
        </is>
      </c>
      <c r="B17" s="1" t="n">
        <v>44467</v>
      </c>
      <c r="C17" s="1" t="n">
        <v>45178</v>
      </c>
      <c r="D17" t="inlineStr">
        <is>
          <t>KALMAR LÄN</t>
        </is>
      </c>
      <c r="E17" t="inlineStr">
        <is>
          <t>MÖRBYLÅNGA</t>
        </is>
      </c>
      <c r="G17" t="n">
        <v>2.1</v>
      </c>
      <c r="H17" t="n">
        <v>2</v>
      </c>
      <c r="I17" t="n">
        <v>0</v>
      </c>
      <c r="J17" t="n">
        <v>2</v>
      </c>
      <c r="K17" t="n">
        <v>0</v>
      </c>
      <c r="L17" t="n">
        <v>0</v>
      </c>
      <c r="M17" t="n">
        <v>0</v>
      </c>
      <c r="N17" t="n">
        <v>0</v>
      </c>
      <c r="O17" t="n">
        <v>2</v>
      </c>
      <c r="P17" t="n">
        <v>0</v>
      </c>
      <c r="Q17" t="n">
        <v>2</v>
      </c>
      <c r="R17" s="2" t="inlineStr">
        <is>
          <t>Gulsparv
Rödvingetrast</t>
        </is>
      </c>
      <c r="S17">
        <f>HYPERLINK("https://klasma.github.io/Logging_MORBYLANGA/artfynd/A 52906-2021.xlsx")</f>
        <v/>
      </c>
      <c r="T17">
        <f>HYPERLINK("https://klasma.github.io/Logging_MORBYLANGA/kartor/A 52906-2021.png")</f>
        <v/>
      </c>
      <c r="V17">
        <f>HYPERLINK("https://klasma.github.io/Logging_MORBYLANGA/klagomål/A 52906-2021.docx")</f>
        <v/>
      </c>
      <c r="W17">
        <f>HYPERLINK("https://klasma.github.io/Logging_MORBYLANGA/klagomålsmail/A 52906-2021.docx")</f>
        <v/>
      </c>
      <c r="X17">
        <f>HYPERLINK("https://klasma.github.io/Logging_MORBYLANGA/tillsyn/A 52906-2021.docx")</f>
        <v/>
      </c>
      <c r="Y17">
        <f>HYPERLINK("https://klasma.github.io/Logging_MORBYLANGA/tillsynsmail/A 52906-2021.docx")</f>
        <v/>
      </c>
    </row>
    <row r="18" ht="15" customHeight="1">
      <c r="A18" t="inlineStr">
        <is>
          <t>A 21219-2023</t>
        </is>
      </c>
      <c r="B18" s="1" t="n">
        <v>45062</v>
      </c>
      <c r="C18" s="1" t="n">
        <v>45178</v>
      </c>
      <c r="D18" t="inlineStr">
        <is>
          <t>KALMAR LÄN</t>
        </is>
      </c>
      <c r="E18" t="inlineStr">
        <is>
          <t>MÖRBYLÅNGA</t>
        </is>
      </c>
      <c r="G18" t="n">
        <v>3.6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Sårläka
Blåsippa</t>
        </is>
      </c>
      <c r="S18">
        <f>HYPERLINK("https://klasma.github.io/Logging_MORBYLANGA/artfynd/A 21219-2023.xlsx")</f>
        <v/>
      </c>
      <c r="T18">
        <f>HYPERLINK("https://klasma.github.io/Logging_MORBYLANGA/kartor/A 21219-2023.png")</f>
        <v/>
      </c>
      <c r="V18">
        <f>HYPERLINK("https://klasma.github.io/Logging_MORBYLANGA/klagomål/A 21219-2023.docx")</f>
        <v/>
      </c>
      <c r="W18">
        <f>HYPERLINK("https://klasma.github.io/Logging_MORBYLANGA/klagomålsmail/A 21219-2023.docx")</f>
        <v/>
      </c>
      <c r="X18">
        <f>HYPERLINK("https://klasma.github.io/Logging_MORBYLANGA/tillsyn/A 21219-2023.docx")</f>
        <v/>
      </c>
      <c r="Y18">
        <f>HYPERLINK("https://klasma.github.io/Logging_MORBYLANGA/tillsynsmail/A 21219-2023.docx")</f>
        <v/>
      </c>
    </row>
    <row r="19" ht="15" customHeight="1">
      <c r="A19" t="inlineStr">
        <is>
          <t>A 46845-2018</t>
        </is>
      </c>
      <c r="B19" s="1" t="n">
        <v>43367</v>
      </c>
      <c r="C19" s="1" t="n">
        <v>45178</v>
      </c>
      <c r="D19" t="inlineStr">
        <is>
          <t>KALMAR LÄN</t>
        </is>
      </c>
      <c r="E19" t="inlineStr">
        <is>
          <t>MÖRBYLÅNGA</t>
        </is>
      </c>
      <c r="F19" t="inlineStr">
        <is>
          <t>Kyrkan</t>
        </is>
      </c>
      <c r="G19" t="n">
        <v>2.2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HYPERLINK("https://klasma.github.io/Logging_MORBYLANGA/artfynd/A 46845-2018.xlsx")</f>
        <v/>
      </c>
      <c r="T19">
        <f>HYPERLINK("https://klasma.github.io/Logging_MORBYLANGA/kartor/A 46845-2018.png")</f>
        <v/>
      </c>
      <c r="V19">
        <f>HYPERLINK("https://klasma.github.io/Logging_MORBYLANGA/klagomål/A 46845-2018.docx")</f>
        <v/>
      </c>
      <c r="W19">
        <f>HYPERLINK("https://klasma.github.io/Logging_MORBYLANGA/klagomålsmail/A 46845-2018.docx")</f>
        <v/>
      </c>
      <c r="X19">
        <f>HYPERLINK("https://klasma.github.io/Logging_MORBYLANGA/tillsyn/A 46845-2018.docx")</f>
        <v/>
      </c>
      <c r="Y19">
        <f>HYPERLINK("https://klasma.github.io/Logging_MORBYLANGA/tillsynsmail/A 46845-2018.docx")</f>
        <v/>
      </c>
    </row>
    <row r="20" ht="15" customHeight="1">
      <c r="A20" t="inlineStr">
        <is>
          <t>A 69586-2018</t>
        </is>
      </c>
      <c r="B20" s="1" t="n">
        <v>43446</v>
      </c>
      <c r="C20" s="1" t="n">
        <v>45178</v>
      </c>
      <c r="D20" t="inlineStr">
        <is>
          <t>KALMAR LÄN</t>
        </is>
      </c>
      <c r="E20" t="inlineStr">
        <is>
          <t>MÖRBYLÅNGA</t>
        </is>
      </c>
      <c r="G20" t="n">
        <v>2.5</v>
      </c>
      <c r="H20" t="n">
        <v>0</v>
      </c>
      <c r="I20" t="n">
        <v>0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1</v>
      </c>
      <c r="R20" s="2" t="inlineStr">
        <is>
          <t>Backsilja</t>
        </is>
      </c>
      <c r="S20">
        <f>HYPERLINK("https://klasma.github.io/Logging_MORBYLANGA/artfynd/A 69586-2018.xlsx")</f>
        <v/>
      </c>
      <c r="T20">
        <f>HYPERLINK("https://klasma.github.io/Logging_MORBYLANGA/kartor/A 69586-2018.png")</f>
        <v/>
      </c>
      <c r="V20">
        <f>HYPERLINK("https://klasma.github.io/Logging_MORBYLANGA/klagomål/A 69586-2018.docx")</f>
        <v/>
      </c>
      <c r="W20">
        <f>HYPERLINK("https://klasma.github.io/Logging_MORBYLANGA/klagomålsmail/A 69586-2018.docx")</f>
        <v/>
      </c>
      <c r="X20">
        <f>HYPERLINK("https://klasma.github.io/Logging_MORBYLANGA/tillsyn/A 69586-2018.docx")</f>
        <v/>
      </c>
      <c r="Y20">
        <f>HYPERLINK("https://klasma.github.io/Logging_MORBYLANGA/tillsynsmail/A 69586-2018.docx")</f>
        <v/>
      </c>
    </row>
    <row r="21" ht="15" customHeight="1">
      <c r="A21" t="inlineStr">
        <is>
          <t>A 6089-2019</t>
        </is>
      </c>
      <c r="B21" s="1" t="n">
        <v>43493</v>
      </c>
      <c r="C21" s="1" t="n">
        <v>45178</v>
      </c>
      <c r="D21" t="inlineStr">
        <is>
          <t>KALMAR LÄN</t>
        </is>
      </c>
      <c r="E21" t="inlineStr">
        <is>
          <t>MÖRBYLÅNGA</t>
        </is>
      </c>
      <c r="G21" t="n">
        <v>0.8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Johannesnycklar</t>
        </is>
      </c>
      <c r="S21">
        <f>HYPERLINK("https://klasma.github.io/Logging_MORBYLANGA/artfynd/A 6089-2019.xlsx")</f>
        <v/>
      </c>
      <c r="T21">
        <f>HYPERLINK("https://klasma.github.io/Logging_MORBYLANGA/kartor/A 6089-2019.png")</f>
        <v/>
      </c>
      <c r="V21">
        <f>HYPERLINK("https://klasma.github.io/Logging_MORBYLANGA/klagomål/A 6089-2019.docx")</f>
        <v/>
      </c>
      <c r="W21">
        <f>HYPERLINK("https://klasma.github.io/Logging_MORBYLANGA/klagomålsmail/A 6089-2019.docx")</f>
        <v/>
      </c>
      <c r="X21">
        <f>HYPERLINK("https://klasma.github.io/Logging_MORBYLANGA/tillsyn/A 6089-2019.docx")</f>
        <v/>
      </c>
      <c r="Y21">
        <f>HYPERLINK("https://klasma.github.io/Logging_MORBYLANGA/tillsynsmail/A 6089-2019.docx")</f>
        <v/>
      </c>
    </row>
    <row r="22" ht="15" customHeight="1">
      <c r="A22" t="inlineStr">
        <is>
          <t>A 9969-2019</t>
        </is>
      </c>
      <c r="B22" s="1" t="n">
        <v>43509</v>
      </c>
      <c r="C22" s="1" t="n">
        <v>45178</v>
      </c>
      <c r="D22" t="inlineStr">
        <is>
          <t>KALMAR LÄN</t>
        </is>
      </c>
      <c r="E22" t="inlineStr">
        <is>
          <t>MÖRBYLÅNGA</t>
        </is>
      </c>
      <c r="G22" t="n">
        <v>1.5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Sammetsmusseron</t>
        </is>
      </c>
      <c r="S22">
        <f>HYPERLINK("https://klasma.github.io/Logging_MORBYLANGA/artfynd/A 9969-2019.xlsx")</f>
        <v/>
      </c>
      <c r="T22">
        <f>HYPERLINK("https://klasma.github.io/Logging_MORBYLANGA/kartor/A 9969-2019.png")</f>
        <v/>
      </c>
      <c r="V22">
        <f>HYPERLINK("https://klasma.github.io/Logging_MORBYLANGA/klagomål/A 9969-2019.docx")</f>
        <v/>
      </c>
      <c r="W22">
        <f>HYPERLINK("https://klasma.github.io/Logging_MORBYLANGA/klagomålsmail/A 9969-2019.docx")</f>
        <v/>
      </c>
      <c r="X22">
        <f>HYPERLINK("https://klasma.github.io/Logging_MORBYLANGA/tillsyn/A 9969-2019.docx")</f>
        <v/>
      </c>
      <c r="Y22">
        <f>HYPERLINK("https://klasma.github.io/Logging_MORBYLANGA/tillsynsmail/A 9969-2019.docx")</f>
        <v/>
      </c>
    </row>
    <row r="23" ht="15" customHeight="1">
      <c r="A23" t="inlineStr">
        <is>
          <t>A 39367-2019</t>
        </is>
      </c>
      <c r="B23" s="1" t="n">
        <v>43690</v>
      </c>
      <c r="C23" s="1" t="n">
        <v>45178</v>
      </c>
      <c r="D23" t="inlineStr">
        <is>
          <t>KALMAR LÄN</t>
        </is>
      </c>
      <c r="E23" t="inlineStr">
        <is>
          <t>MÖRBYLÅNGA</t>
        </is>
      </c>
      <c r="G23" t="n">
        <v>1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HYPERLINK("https://klasma.github.io/Logging_MORBYLANGA/artfynd/A 39367-2019.xlsx")</f>
        <v/>
      </c>
      <c r="T23">
        <f>HYPERLINK("https://klasma.github.io/Logging_MORBYLANGA/kartor/A 39367-2019.png")</f>
        <v/>
      </c>
      <c r="V23">
        <f>HYPERLINK("https://klasma.github.io/Logging_MORBYLANGA/klagomål/A 39367-2019.docx")</f>
        <v/>
      </c>
      <c r="W23">
        <f>HYPERLINK("https://klasma.github.io/Logging_MORBYLANGA/klagomålsmail/A 39367-2019.docx")</f>
        <v/>
      </c>
      <c r="X23">
        <f>HYPERLINK("https://klasma.github.io/Logging_MORBYLANGA/tillsyn/A 39367-2019.docx")</f>
        <v/>
      </c>
      <c r="Y23">
        <f>HYPERLINK("https://klasma.github.io/Logging_MORBYLANGA/tillsynsmail/A 39367-2019.docx")</f>
        <v/>
      </c>
    </row>
    <row r="24" ht="15" customHeight="1">
      <c r="A24" t="inlineStr">
        <is>
          <t>A 48001-2019</t>
        </is>
      </c>
      <c r="B24" s="1" t="n">
        <v>43725</v>
      </c>
      <c r="C24" s="1" t="n">
        <v>45178</v>
      </c>
      <c r="D24" t="inlineStr">
        <is>
          <t>KALMAR LÄN</t>
        </is>
      </c>
      <c r="E24" t="inlineStr">
        <is>
          <t>MÖRBYLÅNGA</t>
        </is>
      </c>
      <c r="G24" t="n">
        <v>2.6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Murgröna</t>
        </is>
      </c>
      <c r="S24">
        <f>HYPERLINK("https://klasma.github.io/Logging_MORBYLANGA/artfynd/A 48001-2019.xlsx")</f>
        <v/>
      </c>
      <c r="T24">
        <f>HYPERLINK("https://klasma.github.io/Logging_MORBYLANGA/kartor/A 48001-2019.png")</f>
        <v/>
      </c>
      <c r="V24">
        <f>HYPERLINK("https://klasma.github.io/Logging_MORBYLANGA/klagomål/A 48001-2019.docx")</f>
        <v/>
      </c>
      <c r="W24">
        <f>HYPERLINK("https://klasma.github.io/Logging_MORBYLANGA/klagomålsmail/A 48001-2019.docx")</f>
        <v/>
      </c>
      <c r="X24">
        <f>HYPERLINK("https://klasma.github.io/Logging_MORBYLANGA/tillsyn/A 48001-2019.docx")</f>
        <v/>
      </c>
      <c r="Y24">
        <f>HYPERLINK("https://klasma.github.io/Logging_MORBYLANGA/tillsynsmail/A 48001-2019.docx")</f>
        <v/>
      </c>
    </row>
    <row r="25" ht="15" customHeight="1">
      <c r="A25" t="inlineStr">
        <is>
          <t>A 22170-2020</t>
        </is>
      </c>
      <c r="B25" s="1" t="n">
        <v>43956</v>
      </c>
      <c r="C25" s="1" t="n">
        <v>45178</v>
      </c>
      <c r="D25" t="inlineStr">
        <is>
          <t>KALMAR LÄN</t>
        </is>
      </c>
      <c r="E25" t="inlineStr">
        <is>
          <t>MÖRBYLÅNGA</t>
        </is>
      </c>
      <c r="G25" t="n">
        <v>1.4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Hässleklocka</t>
        </is>
      </c>
      <c r="S25">
        <f>HYPERLINK("https://klasma.github.io/Logging_MORBYLANGA/artfynd/A 22170-2020.xlsx")</f>
        <v/>
      </c>
      <c r="T25">
        <f>HYPERLINK("https://klasma.github.io/Logging_MORBYLANGA/kartor/A 22170-2020.png")</f>
        <v/>
      </c>
      <c r="V25">
        <f>HYPERLINK("https://klasma.github.io/Logging_MORBYLANGA/klagomål/A 22170-2020.docx")</f>
        <v/>
      </c>
      <c r="W25">
        <f>HYPERLINK("https://klasma.github.io/Logging_MORBYLANGA/klagomålsmail/A 22170-2020.docx")</f>
        <v/>
      </c>
      <c r="X25">
        <f>HYPERLINK("https://klasma.github.io/Logging_MORBYLANGA/tillsyn/A 22170-2020.docx")</f>
        <v/>
      </c>
      <c r="Y25">
        <f>HYPERLINK("https://klasma.github.io/Logging_MORBYLANGA/tillsynsmail/A 22170-2020.docx")</f>
        <v/>
      </c>
    </row>
    <row r="26" ht="15" customHeight="1">
      <c r="A26" t="inlineStr">
        <is>
          <t>A 42694-2020</t>
        </is>
      </c>
      <c r="B26" s="1" t="n">
        <v>44077</v>
      </c>
      <c r="C26" s="1" t="n">
        <v>45178</v>
      </c>
      <c r="D26" t="inlineStr">
        <is>
          <t>KALMAR LÄN</t>
        </is>
      </c>
      <c r="E26" t="inlineStr">
        <is>
          <t>MÖRBYLÅNGA</t>
        </is>
      </c>
      <c r="G26" t="n">
        <v>0.9</v>
      </c>
      <c r="H26" t="n">
        <v>0</v>
      </c>
      <c r="I26" t="n">
        <v>0</v>
      </c>
      <c r="J26" t="n">
        <v>0</v>
      </c>
      <c r="K26" t="n">
        <v>1</v>
      </c>
      <c r="L26" t="n">
        <v>0</v>
      </c>
      <c r="M26" t="n">
        <v>0</v>
      </c>
      <c r="N26" t="n">
        <v>0</v>
      </c>
      <c r="O26" t="n">
        <v>1</v>
      </c>
      <c r="P26" t="n">
        <v>1</v>
      </c>
      <c r="Q26" t="n">
        <v>1</v>
      </c>
      <c r="R26" s="2" t="inlineStr">
        <is>
          <t>Gaffelfibbla</t>
        </is>
      </c>
      <c r="S26">
        <f>HYPERLINK("https://klasma.github.io/Logging_MORBYLANGA/artfynd/A 42694-2020.xlsx")</f>
        <v/>
      </c>
      <c r="T26">
        <f>HYPERLINK("https://klasma.github.io/Logging_MORBYLANGA/kartor/A 42694-2020.png")</f>
        <v/>
      </c>
      <c r="V26">
        <f>HYPERLINK("https://klasma.github.io/Logging_MORBYLANGA/klagomål/A 42694-2020.docx")</f>
        <v/>
      </c>
      <c r="W26">
        <f>HYPERLINK("https://klasma.github.io/Logging_MORBYLANGA/klagomålsmail/A 42694-2020.docx")</f>
        <v/>
      </c>
      <c r="X26">
        <f>HYPERLINK("https://klasma.github.io/Logging_MORBYLANGA/tillsyn/A 42694-2020.docx")</f>
        <v/>
      </c>
      <c r="Y26">
        <f>HYPERLINK("https://klasma.github.io/Logging_MORBYLANGA/tillsynsmail/A 42694-2020.docx")</f>
        <v/>
      </c>
    </row>
    <row r="27" ht="15" customHeight="1">
      <c r="A27" t="inlineStr">
        <is>
          <t>A 51244-2021</t>
        </is>
      </c>
      <c r="B27" s="1" t="n">
        <v>44460</v>
      </c>
      <c r="C27" s="1" t="n">
        <v>45178</v>
      </c>
      <c r="D27" t="inlineStr">
        <is>
          <t>KALMAR LÄN</t>
        </is>
      </c>
      <c r="E27" t="inlineStr">
        <is>
          <t>MÖRBYLÅNGA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Stäppbandbi</t>
        </is>
      </c>
      <c r="S27">
        <f>HYPERLINK("https://klasma.github.io/Logging_MORBYLANGA/artfynd/A 51244-2021.xlsx")</f>
        <v/>
      </c>
      <c r="T27">
        <f>HYPERLINK("https://klasma.github.io/Logging_MORBYLANGA/kartor/A 51244-2021.png")</f>
        <v/>
      </c>
      <c r="V27">
        <f>HYPERLINK("https://klasma.github.io/Logging_MORBYLANGA/klagomål/A 51244-2021.docx")</f>
        <v/>
      </c>
      <c r="W27">
        <f>HYPERLINK("https://klasma.github.io/Logging_MORBYLANGA/klagomålsmail/A 51244-2021.docx")</f>
        <v/>
      </c>
      <c r="X27">
        <f>HYPERLINK("https://klasma.github.io/Logging_MORBYLANGA/tillsyn/A 51244-2021.docx")</f>
        <v/>
      </c>
      <c r="Y27">
        <f>HYPERLINK("https://klasma.github.io/Logging_MORBYLANGA/tillsynsmail/A 51244-2021.docx")</f>
        <v/>
      </c>
    </row>
    <row r="28" ht="15" customHeight="1">
      <c r="A28" t="inlineStr">
        <is>
          <t>A 54192-2021</t>
        </is>
      </c>
      <c r="B28" s="1" t="n">
        <v>44470</v>
      </c>
      <c r="C28" s="1" t="n">
        <v>45178</v>
      </c>
      <c r="D28" t="inlineStr">
        <is>
          <t>KALMAR LÄN</t>
        </is>
      </c>
      <c r="E28" t="inlineStr">
        <is>
          <t>MÖRBYLÅNGA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Sminkrot</t>
        </is>
      </c>
      <c r="S28">
        <f>HYPERLINK("https://klasma.github.io/Logging_MORBYLANGA/artfynd/A 54192-2021.xlsx")</f>
        <v/>
      </c>
      <c r="T28">
        <f>HYPERLINK("https://klasma.github.io/Logging_MORBYLANGA/kartor/A 54192-2021.png")</f>
        <v/>
      </c>
      <c r="V28">
        <f>HYPERLINK("https://klasma.github.io/Logging_MORBYLANGA/klagomål/A 54192-2021.docx")</f>
        <v/>
      </c>
      <c r="W28">
        <f>HYPERLINK("https://klasma.github.io/Logging_MORBYLANGA/klagomålsmail/A 54192-2021.docx")</f>
        <v/>
      </c>
      <c r="X28">
        <f>HYPERLINK("https://klasma.github.io/Logging_MORBYLANGA/tillsyn/A 54192-2021.docx")</f>
        <v/>
      </c>
      <c r="Y28">
        <f>HYPERLINK("https://klasma.github.io/Logging_MORBYLANGA/tillsynsmail/A 54192-2021.docx")</f>
        <v/>
      </c>
    </row>
    <row r="29" ht="15" customHeight="1">
      <c r="A29" t="inlineStr">
        <is>
          <t>A 19459-2023</t>
        </is>
      </c>
      <c r="B29" s="1" t="n">
        <v>45049</v>
      </c>
      <c r="C29" s="1" t="n">
        <v>45178</v>
      </c>
      <c r="D29" t="inlineStr">
        <is>
          <t>KALMAR LÄN</t>
        </is>
      </c>
      <c r="E29" t="inlineStr">
        <is>
          <t>MÖRBYLÅNGA</t>
        </is>
      </c>
      <c r="G29" t="n">
        <v>1.6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Luddvicker</t>
        </is>
      </c>
      <c r="S29">
        <f>HYPERLINK("https://klasma.github.io/Logging_MORBYLANGA/artfynd/A 19459-2023.xlsx")</f>
        <v/>
      </c>
      <c r="T29">
        <f>HYPERLINK("https://klasma.github.io/Logging_MORBYLANGA/kartor/A 19459-2023.png")</f>
        <v/>
      </c>
      <c r="V29">
        <f>HYPERLINK("https://klasma.github.io/Logging_MORBYLANGA/klagomål/A 19459-2023.docx")</f>
        <v/>
      </c>
      <c r="W29">
        <f>HYPERLINK("https://klasma.github.io/Logging_MORBYLANGA/klagomålsmail/A 19459-2023.docx")</f>
        <v/>
      </c>
      <c r="X29">
        <f>HYPERLINK("https://klasma.github.io/Logging_MORBYLANGA/tillsyn/A 19459-2023.docx")</f>
        <v/>
      </c>
      <c r="Y29">
        <f>HYPERLINK("https://klasma.github.io/Logging_MORBYLANGA/tillsynsmail/A 19459-2023.docx")</f>
        <v/>
      </c>
    </row>
    <row r="30" ht="15" customHeight="1">
      <c r="A30" t="inlineStr">
        <is>
          <t>A 24698-2023</t>
        </is>
      </c>
      <c r="B30" s="1" t="n">
        <v>45084</v>
      </c>
      <c r="C30" s="1" t="n">
        <v>45178</v>
      </c>
      <c r="D30" t="inlineStr">
        <is>
          <t>KALMAR LÄN</t>
        </is>
      </c>
      <c r="E30" t="inlineStr">
        <is>
          <t>MÖRBYLÅNGA</t>
        </is>
      </c>
      <c r="G30" t="n">
        <v>5.5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Sårläka</t>
        </is>
      </c>
      <c r="S30">
        <f>HYPERLINK("https://klasma.github.io/Logging_MORBYLANGA/artfynd/A 24698-2023.xlsx")</f>
        <v/>
      </c>
      <c r="T30">
        <f>HYPERLINK("https://klasma.github.io/Logging_MORBYLANGA/kartor/A 24698-2023.png")</f>
        <v/>
      </c>
      <c r="V30">
        <f>HYPERLINK("https://klasma.github.io/Logging_MORBYLANGA/klagomål/A 24698-2023.docx")</f>
        <v/>
      </c>
      <c r="W30">
        <f>HYPERLINK("https://klasma.github.io/Logging_MORBYLANGA/klagomålsmail/A 24698-2023.docx")</f>
        <v/>
      </c>
      <c r="X30">
        <f>HYPERLINK("https://klasma.github.io/Logging_MORBYLANGA/tillsyn/A 24698-2023.docx")</f>
        <v/>
      </c>
      <c r="Y30">
        <f>HYPERLINK("https://klasma.github.io/Logging_MORBYLANGA/tillsynsmail/A 24698-2023.docx")</f>
        <v/>
      </c>
    </row>
    <row r="31" ht="15" customHeight="1">
      <c r="A31" t="inlineStr">
        <is>
          <t>A 24695-2023</t>
        </is>
      </c>
      <c r="B31" s="1" t="n">
        <v>45084</v>
      </c>
      <c r="C31" s="1" t="n">
        <v>45178</v>
      </c>
      <c r="D31" t="inlineStr">
        <is>
          <t>KALMAR LÄN</t>
        </is>
      </c>
      <c r="E31" t="inlineStr">
        <is>
          <t>MÖRBYLÅNGA</t>
        </is>
      </c>
      <c r="G31" t="n">
        <v>8.5</v>
      </c>
      <c r="H31" t="n">
        <v>0</v>
      </c>
      <c r="I31" t="n">
        <v>0</v>
      </c>
      <c r="J31" t="n">
        <v>0</v>
      </c>
      <c r="K31" t="n">
        <v>0</v>
      </c>
      <c r="L31" t="n">
        <v>1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Ask</t>
        </is>
      </c>
      <c r="S31">
        <f>HYPERLINK("https://klasma.github.io/Logging_MORBYLANGA/artfynd/A 24695-2023.xlsx")</f>
        <v/>
      </c>
      <c r="T31">
        <f>HYPERLINK("https://klasma.github.io/Logging_MORBYLANGA/kartor/A 24695-2023.png")</f>
        <v/>
      </c>
      <c r="V31">
        <f>HYPERLINK("https://klasma.github.io/Logging_MORBYLANGA/klagomål/A 24695-2023.docx")</f>
        <v/>
      </c>
      <c r="W31">
        <f>HYPERLINK("https://klasma.github.io/Logging_MORBYLANGA/klagomålsmail/A 24695-2023.docx")</f>
        <v/>
      </c>
      <c r="X31">
        <f>HYPERLINK("https://klasma.github.io/Logging_MORBYLANGA/tillsyn/A 24695-2023.docx")</f>
        <v/>
      </c>
      <c r="Y31">
        <f>HYPERLINK("https://klasma.github.io/Logging_MORBYLANGA/tillsynsmail/A 24695-2023.docx")</f>
        <v/>
      </c>
    </row>
    <row r="32" ht="15" customHeight="1">
      <c r="A32" t="inlineStr">
        <is>
          <t>A 24700-2023</t>
        </is>
      </c>
      <c r="B32" s="1" t="n">
        <v>45084</v>
      </c>
      <c r="C32" s="1" t="n">
        <v>45178</v>
      </c>
      <c r="D32" t="inlineStr">
        <is>
          <t>KALMAR LÄN</t>
        </is>
      </c>
      <c r="E32" t="inlineStr">
        <is>
          <t>MÖRBYLÅNGA</t>
        </is>
      </c>
      <c r="G32" t="n">
        <v>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HYPERLINK("https://klasma.github.io/Logging_MORBYLANGA/artfynd/A 24700-2023.xlsx")</f>
        <v/>
      </c>
      <c r="T32">
        <f>HYPERLINK("https://klasma.github.io/Logging_MORBYLANGA/kartor/A 24700-2023.png")</f>
        <v/>
      </c>
      <c r="V32">
        <f>HYPERLINK("https://klasma.github.io/Logging_MORBYLANGA/klagomål/A 24700-2023.docx")</f>
        <v/>
      </c>
      <c r="W32">
        <f>HYPERLINK("https://klasma.github.io/Logging_MORBYLANGA/klagomålsmail/A 24700-2023.docx")</f>
        <v/>
      </c>
      <c r="X32">
        <f>HYPERLINK("https://klasma.github.io/Logging_MORBYLANGA/tillsyn/A 24700-2023.docx")</f>
        <v/>
      </c>
      <c r="Y32">
        <f>HYPERLINK("https://klasma.github.io/Logging_MORBYLANGA/tillsynsmail/A 24700-2023.docx")</f>
        <v/>
      </c>
    </row>
    <row r="33" ht="15" customHeight="1">
      <c r="A33" t="inlineStr">
        <is>
          <t>A 6084-2019</t>
        </is>
      </c>
      <c r="B33" s="1" t="n">
        <v>43493</v>
      </c>
      <c r="C33" s="1" t="n">
        <v>45178</v>
      </c>
      <c r="D33" t="inlineStr">
        <is>
          <t>KALMAR LÄN</t>
        </is>
      </c>
      <c r="E33" t="inlineStr">
        <is>
          <t>MÖRBYLÅNGA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7193-2019</t>
        </is>
      </c>
      <c r="B34" s="1" t="n">
        <v>43496</v>
      </c>
      <c r="C34" s="1" t="n">
        <v>45178</v>
      </c>
      <c r="D34" t="inlineStr">
        <is>
          <t>KALMAR LÄN</t>
        </is>
      </c>
      <c r="E34" t="inlineStr">
        <is>
          <t>MÖRBYLÅNGA</t>
        </is>
      </c>
      <c r="G34" t="n">
        <v>0.8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9970-2019</t>
        </is>
      </c>
      <c r="B35" s="1" t="n">
        <v>43509</v>
      </c>
      <c r="C35" s="1" t="n">
        <v>45178</v>
      </c>
      <c r="D35" t="inlineStr">
        <is>
          <t>KALMAR LÄN</t>
        </is>
      </c>
      <c r="E35" t="inlineStr">
        <is>
          <t>MÖRBYLÅNGA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9967-2019</t>
        </is>
      </c>
      <c r="B36" s="1" t="n">
        <v>43509</v>
      </c>
      <c r="C36" s="1" t="n">
        <v>45178</v>
      </c>
      <c r="D36" t="inlineStr">
        <is>
          <t>KALMAR LÄN</t>
        </is>
      </c>
      <c r="E36" t="inlineStr">
        <is>
          <t>MÖRBYLÅNGA</t>
        </is>
      </c>
      <c r="G36" t="n">
        <v>2.7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24851-2019</t>
        </is>
      </c>
      <c r="B37" s="1" t="n">
        <v>43602</v>
      </c>
      <c r="C37" s="1" t="n">
        <v>45178</v>
      </c>
      <c r="D37" t="inlineStr">
        <is>
          <t>KALMAR LÄN</t>
        </is>
      </c>
      <c r="E37" t="inlineStr">
        <is>
          <t>MÖRBYLÅNGA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26563-2019</t>
        </is>
      </c>
      <c r="B38" s="1" t="n">
        <v>43612</v>
      </c>
      <c r="C38" s="1" t="n">
        <v>45178</v>
      </c>
      <c r="D38" t="inlineStr">
        <is>
          <t>KALMAR LÄN</t>
        </is>
      </c>
      <c r="E38" t="inlineStr">
        <is>
          <t>MÖRBYLÅNGA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33750-2019</t>
        </is>
      </c>
      <c r="B39" s="1" t="n">
        <v>43644</v>
      </c>
      <c r="C39" s="1" t="n">
        <v>45178</v>
      </c>
      <c r="D39" t="inlineStr">
        <is>
          <t>KALMAR LÄN</t>
        </is>
      </c>
      <c r="E39" t="inlineStr">
        <is>
          <t>MÖRBYLÅNGA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47870-2019</t>
        </is>
      </c>
      <c r="B40" s="1" t="n">
        <v>43725</v>
      </c>
      <c r="C40" s="1" t="n">
        <v>45178</v>
      </c>
      <c r="D40" t="inlineStr">
        <is>
          <t>KALMAR LÄN</t>
        </is>
      </c>
      <c r="E40" t="inlineStr">
        <is>
          <t>MÖRBYLÅNGA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47897-2019</t>
        </is>
      </c>
      <c r="B41" s="1" t="n">
        <v>43725</v>
      </c>
      <c r="C41" s="1" t="n">
        <v>45178</v>
      </c>
      <c r="D41" t="inlineStr">
        <is>
          <t>KALMAR LÄN</t>
        </is>
      </c>
      <c r="E41" t="inlineStr">
        <is>
          <t>MÖRBYLÅNGA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53552-2019</t>
        </is>
      </c>
      <c r="B42" s="1" t="n">
        <v>43749</v>
      </c>
      <c r="C42" s="1" t="n">
        <v>45178</v>
      </c>
      <c r="D42" t="inlineStr">
        <is>
          <t>KALMAR LÄN</t>
        </is>
      </c>
      <c r="E42" t="inlineStr">
        <is>
          <t>MÖRBYLÅNGA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65941-2019</t>
        </is>
      </c>
      <c r="B43" s="1" t="n">
        <v>43801</v>
      </c>
      <c r="C43" s="1" t="n">
        <v>45178</v>
      </c>
      <c r="D43" t="inlineStr">
        <is>
          <t>KALMAR LÄN</t>
        </is>
      </c>
      <c r="E43" t="inlineStr">
        <is>
          <t>MÖRBYLÅNGA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33675-2020</t>
        </is>
      </c>
      <c r="B44" s="1" t="n">
        <v>44026</v>
      </c>
      <c r="C44" s="1" t="n">
        <v>45178</v>
      </c>
      <c r="D44" t="inlineStr">
        <is>
          <t>KALMAR LÄN</t>
        </is>
      </c>
      <c r="E44" t="inlineStr">
        <is>
          <t>MÖRBYLÅNGA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61865-2020</t>
        </is>
      </c>
      <c r="B45" s="1" t="n">
        <v>44155</v>
      </c>
      <c r="C45" s="1" t="n">
        <v>45178</v>
      </c>
      <c r="D45" t="inlineStr">
        <is>
          <t>KALMAR LÄN</t>
        </is>
      </c>
      <c r="E45" t="inlineStr">
        <is>
          <t>MÖRBYLÅNGA</t>
        </is>
      </c>
      <c r="G45" t="n">
        <v>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31716-2021</t>
        </is>
      </c>
      <c r="B46" s="1" t="n">
        <v>44369</v>
      </c>
      <c r="C46" s="1" t="n">
        <v>45178</v>
      </c>
      <c r="D46" t="inlineStr">
        <is>
          <t>KALMAR LÄN</t>
        </is>
      </c>
      <c r="E46" t="inlineStr">
        <is>
          <t>MÖRBYLÅNGA</t>
        </is>
      </c>
      <c r="G46" t="n">
        <v>3.6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53047-2021</t>
        </is>
      </c>
      <c r="B47" s="1" t="n">
        <v>44467</v>
      </c>
      <c r="C47" s="1" t="n">
        <v>45178</v>
      </c>
      <c r="D47" t="inlineStr">
        <is>
          <t>KALMAR LÄN</t>
        </is>
      </c>
      <c r="E47" t="inlineStr">
        <is>
          <t>MÖRBYLÅNGA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72167-2021</t>
        </is>
      </c>
      <c r="B48" s="1" t="n">
        <v>44544</v>
      </c>
      <c r="C48" s="1" t="n">
        <v>45178</v>
      </c>
      <c r="D48" t="inlineStr">
        <is>
          <t>KALMAR LÄN</t>
        </is>
      </c>
      <c r="E48" t="inlineStr">
        <is>
          <t>MÖRBYLÅNGA</t>
        </is>
      </c>
      <c r="G48" t="n">
        <v>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8999-2022</t>
        </is>
      </c>
      <c r="B49" s="1" t="n">
        <v>44614</v>
      </c>
      <c r="C49" s="1" t="n">
        <v>45178</v>
      </c>
      <c r="D49" t="inlineStr">
        <is>
          <t>KALMAR LÄN</t>
        </is>
      </c>
      <c r="E49" t="inlineStr">
        <is>
          <t>MÖRBYLÅNGA</t>
        </is>
      </c>
      <c r="F49" t="inlineStr">
        <is>
          <t>Kyrkan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26876-2022</t>
        </is>
      </c>
      <c r="B50" s="1" t="n">
        <v>44740</v>
      </c>
      <c r="C50" s="1" t="n">
        <v>45178</v>
      </c>
      <c r="D50" t="inlineStr">
        <is>
          <t>KALMAR LÄN</t>
        </is>
      </c>
      <c r="E50" t="inlineStr">
        <is>
          <t>MÖRBYLÅNGA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13384-2023</t>
        </is>
      </c>
      <c r="B51" s="1" t="n">
        <v>45005</v>
      </c>
      <c r="C51" s="1" t="n">
        <v>45178</v>
      </c>
      <c r="D51" t="inlineStr">
        <is>
          <t>KALMAR LÄN</t>
        </is>
      </c>
      <c r="E51" t="inlineStr">
        <is>
          <t>MÖRBYLÅNGA</t>
        </is>
      </c>
      <c r="G51" t="n">
        <v>0.9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>
      <c r="A52" t="inlineStr">
        <is>
          <t>A 21214-2023</t>
        </is>
      </c>
      <c r="B52" s="1" t="n">
        <v>45062</v>
      </c>
      <c r="C52" s="1" t="n">
        <v>45178</v>
      </c>
      <c r="D52" t="inlineStr">
        <is>
          <t>KALMAR LÄN</t>
        </is>
      </c>
      <c r="E52" t="inlineStr">
        <is>
          <t>MÖRBYLÅNGA</t>
        </is>
      </c>
      <c r="G52" t="n">
        <v>3.5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2023-09-09T05:26:50Z</dcterms:created>
  <dcterms:modified xmlns:dcterms="http://purl.org/dc/terms/" xmlns:xsi="http://www.w3.org/2001/XMLSchema-instance" xsi:type="dcterms:W3CDTF">2023-09-09T05:26:50Z</dcterms:modified>
</cp:coreProperties>
</file>