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45189</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45189</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45189</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45189</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45189</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45189</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45189</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45189</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45189</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45189</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45189</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10099-2019</t>
        </is>
      </c>
      <c r="B13" s="1" t="n">
        <v>43509</v>
      </c>
      <c r="C13" s="1" t="n">
        <v>45189</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 "A 10099-2019")</f>
        <v/>
      </c>
      <c r="T13">
        <f>HYPERLINK("https://klasma.github.io/Logging_NORRTALJE/kartor/A 10099-2019.png", "A 10099-2019")</f>
        <v/>
      </c>
      <c r="V13">
        <f>HYPERLINK("https://klasma.github.io/Logging_NORRTALJE/klagomål/A 10099-2019.docx", "A 10099-2019")</f>
        <v/>
      </c>
      <c r="W13">
        <f>HYPERLINK("https://klasma.github.io/Logging_NORRTALJE/klagomålsmail/A 10099-2019.docx", "A 10099-2019")</f>
        <v/>
      </c>
      <c r="X13">
        <f>HYPERLINK("https://klasma.github.io/Logging_NORRTALJE/tillsyn/A 10099-2019.docx", "A 10099-2019")</f>
        <v/>
      </c>
      <c r="Y13">
        <f>HYPERLINK("https://klasma.github.io/Logging_NORRTALJE/tillsynsmail/A 10099-2019.docx", "A 10099-2019")</f>
        <v/>
      </c>
    </row>
    <row r="14" ht="15" customHeight="1">
      <c r="A14" t="inlineStr">
        <is>
          <t>A 5738-2020</t>
        </is>
      </c>
      <c r="B14" s="1" t="n">
        <v>43863</v>
      </c>
      <c r="C14" s="1" t="n">
        <v>45189</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 "A 5738-2020")</f>
        <v/>
      </c>
      <c r="T14">
        <f>HYPERLINK("https://klasma.github.io/Logging_NORRTALJE/kartor/A 5738-2020.png", "A 5738-2020")</f>
        <v/>
      </c>
      <c r="V14">
        <f>HYPERLINK("https://klasma.github.io/Logging_NORRTALJE/klagomål/A 5738-2020.docx", "A 5738-2020")</f>
        <v/>
      </c>
      <c r="W14">
        <f>HYPERLINK("https://klasma.github.io/Logging_NORRTALJE/klagomålsmail/A 5738-2020.docx", "A 5738-2020")</f>
        <v/>
      </c>
      <c r="X14">
        <f>HYPERLINK("https://klasma.github.io/Logging_NORRTALJE/tillsyn/A 5738-2020.docx", "A 5738-2020")</f>
        <v/>
      </c>
      <c r="Y14">
        <f>HYPERLINK("https://klasma.github.io/Logging_NORRTALJE/tillsynsmail/A 5738-2020.docx", "A 5738-2020")</f>
        <v/>
      </c>
    </row>
    <row r="15" ht="15" customHeight="1">
      <c r="A15" t="inlineStr">
        <is>
          <t>A 2276-2019</t>
        </is>
      </c>
      <c r="B15" s="1" t="n">
        <v>43475</v>
      </c>
      <c r="C15" s="1" t="n">
        <v>45189</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 "A 2276-2019")</f>
        <v/>
      </c>
      <c r="T15">
        <f>HYPERLINK("https://klasma.github.io/Logging_NORRTALJE/kartor/A 2276-2019.png", "A 2276-2019")</f>
        <v/>
      </c>
      <c r="V15">
        <f>HYPERLINK("https://klasma.github.io/Logging_NORRTALJE/klagomål/A 2276-2019.docx", "A 2276-2019")</f>
        <v/>
      </c>
      <c r="W15">
        <f>HYPERLINK("https://klasma.github.io/Logging_NORRTALJE/klagomålsmail/A 2276-2019.docx", "A 2276-2019")</f>
        <v/>
      </c>
      <c r="X15">
        <f>HYPERLINK("https://klasma.github.io/Logging_NORRTALJE/tillsyn/A 2276-2019.docx", "A 2276-2019")</f>
        <v/>
      </c>
      <c r="Y15">
        <f>HYPERLINK("https://klasma.github.io/Logging_NORRTALJE/tillsynsmail/A 2276-2019.docx", "A 2276-2019")</f>
        <v/>
      </c>
    </row>
    <row r="16" ht="15" customHeight="1">
      <c r="A16" t="inlineStr">
        <is>
          <t>A 28411-2019</t>
        </is>
      </c>
      <c r="B16" s="1" t="n">
        <v>43626</v>
      </c>
      <c r="C16" s="1" t="n">
        <v>45189</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 "A 28411-2019")</f>
        <v/>
      </c>
      <c r="T16">
        <f>HYPERLINK("https://klasma.github.io/Logging_NORRTALJE/kartor/A 28411-2019.png", "A 28411-2019")</f>
        <v/>
      </c>
      <c r="V16">
        <f>HYPERLINK("https://klasma.github.io/Logging_NORRTALJE/klagomål/A 28411-2019.docx", "A 28411-2019")</f>
        <v/>
      </c>
      <c r="W16">
        <f>HYPERLINK("https://klasma.github.io/Logging_NORRTALJE/klagomålsmail/A 28411-2019.docx", "A 28411-2019")</f>
        <v/>
      </c>
      <c r="X16">
        <f>HYPERLINK("https://klasma.github.io/Logging_NORRTALJE/tillsyn/A 28411-2019.docx", "A 28411-2019")</f>
        <v/>
      </c>
      <c r="Y16">
        <f>HYPERLINK("https://klasma.github.io/Logging_NORRTALJE/tillsynsmail/A 28411-2019.docx", "A 28411-2019")</f>
        <v/>
      </c>
    </row>
    <row r="17" ht="15" customHeight="1">
      <c r="A17" t="inlineStr">
        <is>
          <t>A 63484-2019</t>
        </is>
      </c>
      <c r="B17" s="1" t="n">
        <v>43794</v>
      </c>
      <c r="C17" s="1" t="n">
        <v>45189</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 "A 63484-2019")</f>
        <v/>
      </c>
      <c r="T17">
        <f>HYPERLINK("https://klasma.github.io/Logging_NORRTALJE/kartor/A 63484-2019.png", "A 63484-2019")</f>
        <v/>
      </c>
      <c r="V17">
        <f>HYPERLINK("https://klasma.github.io/Logging_NORRTALJE/klagomål/A 63484-2019.docx", "A 63484-2019")</f>
        <v/>
      </c>
      <c r="W17">
        <f>HYPERLINK("https://klasma.github.io/Logging_NORRTALJE/klagomålsmail/A 63484-2019.docx", "A 63484-2019")</f>
        <v/>
      </c>
      <c r="X17">
        <f>HYPERLINK("https://klasma.github.io/Logging_NORRTALJE/tillsyn/A 63484-2019.docx", "A 63484-2019")</f>
        <v/>
      </c>
      <c r="Y17">
        <f>HYPERLINK("https://klasma.github.io/Logging_NORRTALJE/tillsynsmail/A 63484-2019.docx", "A 63484-2019")</f>
        <v/>
      </c>
    </row>
    <row r="18" ht="15" customHeight="1">
      <c r="A18" t="inlineStr">
        <is>
          <t>A 51334-2022</t>
        </is>
      </c>
      <c r="B18" s="1" t="n">
        <v>44869</v>
      </c>
      <c r="C18" s="1" t="n">
        <v>45189</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 "A 51334-2022")</f>
        <v/>
      </c>
      <c r="T18">
        <f>HYPERLINK("https://klasma.github.io/Logging_NORRTALJE/kartor/A 51334-2022.png", "A 51334-2022")</f>
        <v/>
      </c>
      <c r="V18">
        <f>HYPERLINK("https://klasma.github.io/Logging_NORRTALJE/klagomål/A 51334-2022.docx", "A 51334-2022")</f>
        <v/>
      </c>
      <c r="W18">
        <f>HYPERLINK("https://klasma.github.io/Logging_NORRTALJE/klagomålsmail/A 51334-2022.docx", "A 51334-2022")</f>
        <v/>
      </c>
      <c r="X18">
        <f>HYPERLINK("https://klasma.github.io/Logging_NORRTALJE/tillsyn/A 51334-2022.docx", "A 51334-2022")</f>
        <v/>
      </c>
      <c r="Y18">
        <f>HYPERLINK("https://klasma.github.io/Logging_NORRTALJE/tillsynsmail/A 51334-2022.docx", "A 51334-2022")</f>
        <v/>
      </c>
    </row>
    <row r="19" ht="15" customHeight="1">
      <c r="A19" t="inlineStr">
        <is>
          <t>A 26273-2019</t>
        </is>
      </c>
      <c r="B19" s="1" t="n">
        <v>43611</v>
      </c>
      <c r="C19" s="1" t="n">
        <v>45189</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 "A 26273-2019")</f>
        <v/>
      </c>
      <c r="T19">
        <f>HYPERLINK("https://klasma.github.io/Logging_NORRTALJE/kartor/A 26273-2019.png", "A 26273-2019")</f>
        <v/>
      </c>
      <c r="U19">
        <f>HYPERLINK("https://klasma.github.io/Logging_NORRTALJE/knärot/A 26273-2019.png", "A 26273-2019")</f>
        <v/>
      </c>
      <c r="V19">
        <f>HYPERLINK("https://klasma.github.io/Logging_NORRTALJE/klagomål/A 26273-2019.docx", "A 26273-2019")</f>
        <v/>
      </c>
      <c r="W19">
        <f>HYPERLINK("https://klasma.github.io/Logging_NORRTALJE/klagomålsmail/A 26273-2019.docx", "A 26273-2019")</f>
        <v/>
      </c>
      <c r="X19">
        <f>HYPERLINK("https://klasma.github.io/Logging_NORRTALJE/tillsyn/A 26273-2019.docx", "A 26273-2019")</f>
        <v/>
      </c>
      <c r="Y19">
        <f>HYPERLINK("https://klasma.github.io/Logging_NORRTALJE/tillsynsmail/A 26273-2019.docx", "A 26273-2019")</f>
        <v/>
      </c>
    </row>
    <row r="20" ht="15" customHeight="1">
      <c r="A20" t="inlineStr">
        <is>
          <t>A 5736-2020</t>
        </is>
      </c>
      <c r="B20" s="1" t="n">
        <v>43863</v>
      </c>
      <c r="C20" s="1" t="n">
        <v>45189</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 "A 5736-2020")</f>
        <v/>
      </c>
      <c r="T20">
        <f>HYPERLINK("https://klasma.github.io/Logging_NORRTALJE/kartor/A 5736-2020.png", "A 5736-2020")</f>
        <v/>
      </c>
      <c r="V20">
        <f>HYPERLINK("https://klasma.github.io/Logging_NORRTALJE/klagomål/A 5736-2020.docx", "A 5736-2020")</f>
        <v/>
      </c>
      <c r="W20">
        <f>HYPERLINK("https://klasma.github.io/Logging_NORRTALJE/klagomålsmail/A 5736-2020.docx", "A 5736-2020")</f>
        <v/>
      </c>
      <c r="X20">
        <f>HYPERLINK("https://klasma.github.io/Logging_NORRTALJE/tillsyn/A 5736-2020.docx", "A 5736-2020")</f>
        <v/>
      </c>
      <c r="Y20">
        <f>HYPERLINK("https://klasma.github.io/Logging_NORRTALJE/tillsynsmail/A 5736-2020.docx", "A 5736-2020")</f>
        <v/>
      </c>
    </row>
    <row r="21" ht="15" customHeight="1">
      <c r="A21" t="inlineStr">
        <is>
          <t>A 60543-2022</t>
        </is>
      </c>
      <c r="B21" s="1" t="n">
        <v>44911</v>
      </c>
      <c r="C21" s="1" t="n">
        <v>45189</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 "A 60543-2022")</f>
        <v/>
      </c>
      <c r="T21">
        <f>HYPERLINK("https://klasma.github.io/Logging_NORRTALJE/kartor/A 60543-2022.png", "A 60543-2022")</f>
        <v/>
      </c>
      <c r="V21">
        <f>HYPERLINK("https://klasma.github.io/Logging_NORRTALJE/klagomål/A 60543-2022.docx", "A 60543-2022")</f>
        <v/>
      </c>
      <c r="W21">
        <f>HYPERLINK("https://klasma.github.io/Logging_NORRTALJE/klagomålsmail/A 60543-2022.docx", "A 60543-2022")</f>
        <v/>
      </c>
      <c r="X21">
        <f>HYPERLINK("https://klasma.github.io/Logging_NORRTALJE/tillsyn/A 60543-2022.docx", "A 60543-2022")</f>
        <v/>
      </c>
      <c r="Y21">
        <f>HYPERLINK("https://klasma.github.io/Logging_NORRTALJE/tillsynsmail/A 60543-2022.docx", "A 60543-2022")</f>
        <v/>
      </c>
    </row>
    <row r="22" ht="15" customHeight="1">
      <c r="A22" t="inlineStr">
        <is>
          <t>A 7987-2019</t>
        </is>
      </c>
      <c r="B22" s="1" t="n">
        <v>43493</v>
      </c>
      <c r="C22" s="1" t="n">
        <v>45189</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 "A 7987-2019")</f>
        <v/>
      </c>
      <c r="T22">
        <f>HYPERLINK("https://klasma.github.io/Logging_NORRTALJE/kartor/A 7987-2019.png", "A 7987-2019")</f>
        <v/>
      </c>
      <c r="V22">
        <f>HYPERLINK("https://klasma.github.io/Logging_NORRTALJE/klagomål/A 7987-2019.docx", "A 7987-2019")</f>
        <v/>
      </c>
      <c r="W22">
        <f>HYPERLINK("https://klasma.github.io/Logging_NORRTALJE/klagomålsmail/A 7987-2019.docx", "A 7987-2019")</f>
        <v/>
      </c>
      <c r="X22">
        <f>HYPERLINK("https://klasma.github.io/Logging_NORRTALJE/tillsyn/A 7987-2019.docx", "A 7987-2019")</f>
        <v/>
      </c>
      <c r="Y22">
        <f>HYPERLINK("https://klasma.github.io/Logging_NORRTALJE/tillsynsmail/A 7987-2019.docx", "A 7987-2019")</f>
        <v/>
      </c>
    </row>
    <row r="23" ht="15" customHeight="1">
      <c r="A23" t="inlineStr">
        <is>
          <t>A 16743-2023</t>
        </is>
      </c>
      <c r="B23" s="1" t="n">
        <v>45030</v>
      </c>
      <c r="C23" s="1" t="n">
        <v>45189</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 "A 16743-2023")</f>
        <v/>
      </c>
      <c r="T23">
        <f>HYPERLINK("https://klasma.github.io/Logging_NORRTALJE/kartor/A 16743-2023.png", "A 16743-2023")</f>
        <v/>
      </c>
      <c r="V23">
        <f>HYPERLINK("https://klasma.github.io/Logging_NORRTALJE/klagomål/A 16743-2023.docx", "A 16743-2023")</f>
        <v/>
      </c>
      <c r="W23">
        <f>HYPERLINK("https://klasma.github.io/Logging_NORRTALJE/klagomålsmail/A 16743-2023.docx", "A 16743-2023")</f>
        <v/>
      </c>
      <c r="X23">
        <f>HYPERLINK("https://klasma.github.io/Logging_NORRTALJE/tillsyn/A 16743-2023.docx", "A 16743-2023")</f>
        <v/>
      </c>
      <c r="Y23">
        <f>HYPERLINK("https://klasma.github.io/Logging_NORRTALJE/tillsynsmail/A 16743-2023.docx", "A 16743-2023")</f>
        <v/>
      </c>
    </row>
    <row r="24" ht="15" customHeight="1">
      <c r="A24" t="inlineStr">
        <is>
          <t>A 21999-2019</t>
        </is>
      </c>
      <c r="B24" s="1" t="n">
        <v>43584</v>
      </c>
      <c r="C24" s="1" t="n">
        <v>45189</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 "A 21999-2019")</f>
        <v/>
      </c>
      <c r="T24">
        <f>HYPERLINK("https://klasma.github.io/Logging_NORRTALJE/kartor/A 21999-2019.png", "A 21999-2019")</f>
        <v/>
      </c>
      <c r="V24">
        <f>HYPERLINK("https://klasma.github.io/Logging_NORRTALJE/klagomål/A 21999-2019.docx", "A 21999-2019")</f>
        <v/>
      </c>
      <c r="W24">
        <f>HYPERLINK("https://klasma.github.io/Logging_NORRTALJE/klagomålsmail/A 21999-2019.docx", "A 21999-2019")</f>
        <v/>
      </c>
      <c r="X24">
        <f>HYPERLINK("https://klasma.github.io/Logging_NORRTALJE/tillsyn/A 21999-2019.docx", "A 21999-2019")</f>
        <v/>
      </c>
      <c r="Y24">
        <f>HYPERLINK("https://klasma.github.io/Logging_NORRTALJE/tillsynsmail/A 21999-2019.docx", "A 21999-2019")</f>
        <v/>
      </c>
    </row>
    <row r="25" ht="15" customHeight="1">
      <c r="A25" t="inlineStr">
        <is>
          <t>A 27195-2019</t>
        </is>
      </c>
      <c r="B25" s="1" t="n">
        <v>43614</v>
      </c>
      <c r="C25" s="1" t="n">
        <v>45189</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 "A 27195-2019")</f>
        <v/>
      </c>
      <c r="T25">
        <f>HYPERLINK("https://klasma.github.io/Logging_NORRTALJE/kartor/A 27195-2019.png", "A 27195-2019")</f>
        <v/>
      </c>
      <c r="V25">
        <f>HYPERLINK("https://klasma.github.io/Logging_NORRTALJE/klagomål/A 27195-2019.docx", "A 27195-2019")</f>
        <v/>
      </c>
      <c r="W25">
        <f>HYPERLINK("https://klasma.github.io/Logging_NORRTALJE/klagomålsmail/A 27195-2019.docx", "A 27195-2019")</f>
        <v/>
      </c>
      <c r="X25">
        <f>HYPERLINK("https://klasma.github.io/Logging_NORRTALJE/tillsyn/A 27195-2019.docx", "A 27195-2019")</f>
        <v/>
      </c>
      <c r="Y25">
        <f>HYPERLINK("https://klasma.github.io/Logging_NORRTALJE/tillsynsmail/A 27195-2019.docx", "A 27195-2019")</f>
        <v/>
      </c>
    </row>
    <row r="26" ht="15" customHeight="1">
      <c r="A26" t="inlineStr">
        <is>
          <t>A 4262-2023</t>
        </is>
      </c>
      <c r="B26" s="1" t="n">
        <v>44953</v>
      </c>
      <c r="C26" s="1" t="n">
        <v>45189</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 "A 4262-2023")</f>
        <v/>
      </c>
      <c r="T26">
        <f>HYPERLINK("https://klasma.github.io/Logging_NORRTALJE/kartor/A 4262-2023.png", "A 4262-2023")</f>
        <v/>
      </c>
      <c r="V26">
        <f>HYPERLINK("https://klasma.github.io/Logging_NORRTALJE/klagomål/A 4262-2023.docx", "A 4262-2023")</f>
        <v/>
      </c>
      <c r="W26">
        <f>HYPERLINK("https://klasma.github.io/Logging_NORRTALJE/klagomålsmail/A 4262-2023.docx", "A 4262-2023")</f>
        <v/>
      </c>
      <c r="X26">
        <f>HYPERLINK("https://klasma.github.io/Logging_NORRTALJE/tillsyn/A 4262-2023.docx", "A 4262-2023")</f>
        <v/>
      </c>
      <c r="Y26">
        <f>HYPERLINK("https://klasma.github.io/Logging_NORRTALJE/tillsynsmail/A 4262-2023.docx", "A 4262-2023")</f>
        <v/>
      </c>
    </row>
    <row r="27" ht="15" customHeight="1">
      <c r="A27" t="inlineStr">
        <is>
          <t>A 20632-2019</t>
        </is>
      </c>
      <c r="B27" s="1" t="n">
        <v>43572</v>
      </c>
      <c r="C27" s="1" t="n">
        <v>45189</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 "A 20632-2019")</f>
        <v/>
      </c>
      <c r="T27">
        <f>HYPERLINK("https://klasma.github.io/Logging_NORRTALJE/kartor/A 20632-2019.png", "A 20632-2019")</f>
        <v/>
      </c>
      <c r="V27">
        <f>HYPERLINK("https://klasma.github.io/Logging_NORRTALJE/klagomål/A 20632-2019.docx", "A 20632-2019")</f>
        <v/>
      </c>
      <c r="W27">
        <f>HYPERLINK("https://klasma.github.io/Logging_NORRTALJE/klagomålsmail/A 20632-2019.docx", "A 20632-2019")</f>
        <v/>
      </c>
      <c r="X27">
        <f>HYPERLINK("https://klasma.github.io/Logging_NORRTALJE/tillsyn/A 20632-2019.docx", "A 20632-2019")</f>
        <v/>
      </c>
      <c r="Y27">
        <f>HYPERLINK("https://klasma.github.io/Logging_NORRTALJE/tillsynsmail/A 20632-2019.docx", "A 20632-2019")</f>
        <v/>
      </c>
    </row>
    <row r="28" ht="15" customHeight="1">
      <c r="A28" t="inlineStr">
        <is>
          <t>A 11231-2021</t>
        </is>
      </c>
      <c r="B28" s="1" t="n">
        <v>44263</v>
      </c>
      <c r="C28" s="1" t="n">
        <v>45189</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 "A 11231-2021")</f>
        <v/>
      </c>
      <c r="T28">
        <f>HYPERLINK("https://klasma.github.io/Logging_NORRTALJE/kartor/A 11231-2021.png", "A 11231-2021")</f>
        <v/>
      </c>
      <c r="V28">
        <f>HYPERLINK("https://klasma.github.io/Logging_NORRTALJE/klagomål/A 11231-2021.docx", "A 11231-2021")</f>
        <v/>
      </c>
      <c r="W28">
        <f>HYPERLINK("https://klasma.github.io/Logging_NORRTALJE/klagomålsmail/A 11231-2021.docx", "A 11231-2021")</f>
        <v/>
      </c>
      <c r="X28">
        <f>HYPERLINK("https://klasma.github.io/Logging_NORRTALJE/tillsyn/A 11231-2021.docx", "A 11231-2021")</f>
        <v/>
      </c>
      <c r="Y28">
        <f>HYPERLINK("https://klasma.github.io/Logging_NORRTALJE/tillsynsmail/A 11231-2021.docx", "A 11231-2021")</f>
        <v/>
      </c>
    </row>
    <row r="29" ht="15" customHeight="1">
      <c r="A29" t="inlineStr">
        <is>
          <t>A 52815-2021</t>
        </is>
      </c>
      <c r="B29" s="1" t="n">
        <v>44467</v>
      </c>
      <c r="C29" s="1" t="n">
        <v>45189</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 "A 52815-2021")</f>
        <v/>
      </c>
      <c r="T29">
        <f>HYPERLINK("https://klasma.github.io/Logging_NORRTALJE/kartor/A 52815-2021.png", "A 52815-2021")</f>
        <v/>
      </c>
      <c r="V29">
        <f>HYPERLINK("https://klasma.github.io/Logging_NORRTALJE/klagomål/A 52815-2021.docx", "A 52815-2021")</f>
        <v/>
      </c>
      <c r="W29">
        <f>HYPERLINK("https://klasma.github.io/Logging_NORRTALJE/klagomålsmail/A 52815-2021.docx", "A 52815-2021")</f>
        <v/>
      </c>
      <c r="X29">
        <f>HYPERLINK("https://klasma.github.io/Logging_NORRTALJE/tillsyn/A 52815-2021.docx", "A 52815-2021")</f>
        <v/>
      </c>
      <c r="Y29">
        <f>HYPERLINK("https://klasma.github.io/Logging_NORRTALJE/tillsynsmail/A 52815-2021.docx", "A 52815-2021")</f>
        <v/>
      </c>
    </row>
    <row r="30" ht="15" customHeight="1">
      <c r="A30" t="inlineStr">
        <is>
          <t>A 3472-2023</t>
        </is>
      </c>
      <c r="B30" s="1" t="n">
        <v>44949</v>
      </c>
      <c r="C30" s="1" t="n">
        <v>45189</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 "A 3472-2023")</f>
        <v/>
      </c>
      <c r="T30">
        <f>HYPERLINK("https://klasma.github.io/Logging_NORRTALJE/kartor/A 3472-2023.png", "A 3472-2023")</f>
        <v/>
      </c>
      <c r="V30">
        <f>HYPERLINK("https://klasma.github.io/Logging_NORRTALJE/klagomål/A 3472-2023.docx", "A 3472-2023")</f>
        <v/>
      </c>
      <c r="W30">
        <f>HYPERLINK("https://klasma.github.io/Logging_NORRTALJE/klagomålsmail/A 3472-2023.docx", "A 3472-2023")</f>
        <v/>
      </c>
      <c r="X30">
        <f>HYPERLINK("https://klasma.github.io/Logging_NORRTALJE/tillsyn/A 3472-2023.docx", "A 3472-2023")</f>
        <v/>
      </c>
      <c r="Y30">
        <f>HYPERLINK("https://klasma.github.io/Logging_NORRTALJE/tillsynsmail/A 3472-2023.docx", "A 3472-2023")</f>
        <v/>
      </c>
    </row>
    <row r="31" ht="15" customHeight="1">
      <c r="A31" t="inlineStr">
        <is>
          <t>A 47346-2021</t>
        </is>
      </c>
      <c r="B31" s="1" t="n">
        <v>44447</v>
      </c>
      <c r="C31" s="1" t="n">
        <v>45189</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 "A 47346-2021")</f>
        <v/>
      </c>
      <c r="T31">
        <f>HYPERLINK("https://klasma.github.io/Logging_NORRTALJE/kartor/A 47346-2021.png", "A 47346-2021")</f>
        <v/>
      </c>
      <c r="V31">
        <f>HYPERLINK("https://klasma.github.io/Logging_NORRTALJE/klagomål/A 47346-2021.docx", "A 47346-2021")</f>
        <v/>
      </c>
      <c r="W31">
        <f>HYPERLINK("https://klasma.github.io/Logging_NORRTALJE/klagomålsmail/A 47346-2021.docx", "A 47346-2021")</f>
        <v/>
      </c>
      <c r="X31">
        <f>HYPERLINK("https://klasma.github.io/Logging_NORRTALJE/tillsyn/A 47346-2021.docx", "A 47346-2021")</f>
        <v/>
      </c>
      <c r="Y31">
        <f>HYPERLINK("https://klasma.github.io/Logging_NORRTALJE/tillsynsmail/A 47346-2021.docx", "A 47346-2021")</f>
        <v/>
      </c>
    </row>
    <row r="32" ht="15" customHeight="1">
      <c r="A32" t="inlineStr">
        <is>
          <t>A 13933-2022</t>
        </is>
      </c>
      <c r="B32" s="1" t="n">
        <v>44650</v>
      </c>
      <c r="C32" s="1" t="n">
        <v>45189</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 "A 13933-2022")</f>
        <v/>
      </c>
      <c r="T32">
        <f>HYPERLINK("https://klasma.github.io/Logging_NORRTALJE/kartor/A 13933-2022.png", "A 13933-2022")</f>
        <v/>
      </c>
      <c r="V32">
        <f>HYPERLINK("https://klasma.github.io/Logging_NORRTALJE/klagomål/A 13933-2022.docx", "A 13933-2022")</f>
        <v/>
      </c>
      <c r="W32">
        <f>HYPERLINK("https://klasma.github.io/Logging_NORRTALJE/klagomålsmail/A 13933-2022.docx", "A 13933-2022")</f>
        <v/>
      </c>
      <c r="X32">
        <f>HYPERLINK("https://klasma.github.io/Logging_NORRTALJE/tillsyn/A 13933-2022.docx", "A 13933-2022")</f>
        <v/>
      </c>
      <c r="Y32">
        <f>HYPERLINK("https://klasma.github.io/Logging_NORRTALJE/tillsynsmail/A 13933-2022.docx", "A 13933-2022")</f>
        <v/>
      </c>
    </row>
    <row r="33" ht="15" customHeight="1">
      <c r="A33" t="inlineStr">
        <is>
          <t>A 24150-2022</t>
        </is>
      </c>
      <c r="B33" s="1" t="n">
        <v>44725</v>
      </c>
      <c r="C33" s="1" t="n">
        <v>45189</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 "A 24150-2022")</f>
        <v/>
      </c>
      <c r="T33">
        <f>HYPERLINK("https://klasma.github.io/Logging_NORRTALJE/kartor/A 24150-2022.png", "A 24150-2022")</f>
        <v/>
      </c>
      <c r="V33">
        <f>HYPERLINK("https://klasma.github.io/Logging_NORRTALJE/klagomål/A 24150-2022.docx", "A 24150-2022")</f>
        <v/>
      </c>
      <c r="W33">
        <f>HYPERLINK("https://klasma.github.io/Logging_NORRTALJE/klagomålsmail/A 24150-2022.docx", "A 24150-2022")</f>
        <v/>
      </c>
      <c r="X33">
        <f>HYPERLINK("https://klasma.github.io/Logging_NORRTALJE/tillsyn/A 24150-2022.docx", "A 24150-2022")</f>
        <v/>
      </c>
      <c r="Y33">
        <f>HYPERLINK("https://klasma.github.io/Logging_NORRTALJE/tillsynsmail/A 24150-2022.docx", "A 24150-2022")</f>
        <v/>
      </c>
    </row>
    <row r="34" ht="15" customHeight="1">
      <c r="A34" t="inlineStr">
        <is>
          <t>A 45811-2022</t>
        </is>
      </c>
      <c r="B34" s="1" t="n">
        <v>44846</v>
      </c>
      <c r="C34" s="1" t="n">
        <v>45189</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 "A 45811-2022")</f>
        <v/>
      </c>
      <c r="T34">
        <f>HYPERLINK("https://klasma.github.io/Logging_NORRTALJE/kartor/A 45811-2022.png", "A 45811-2022")</f>
        <v/>
      </c>
      <c r="V34">
        <f>HYPERLINK("https://klasma.github.io/Logging_NORRTALJE/klagomål/A 45811-2022.docx", "A 45811-2022")</f>
        <v/>
      </c>
      <c r="W34">
        <f>HYPERLINK("https://klasma.github.io/Logging_NORRTALJE/klagomålsmail/A 45811-2022.docx", "A 45811-2022")</f>
        <v/>
      </c>
      <c r="X34">
        <f>HYPERLINK("https://klasma.github.io/Logging_NORRTALJE/tillsyn/A 45811-2022.docx", "A 45811-2022")</f>
        <v/>
      </c>
      <c r="Y34">
        <f>HYPERLINK("https://klasma.github.io/Logging_NORRTALJE/tillsynsmail/A 45811-2022.docx", "A 45811-2022")</f>
        <v/>
      </c>
    </row>
    <row r="35" ht="15" customHeight="1">
      <c r="A35" t="inlineStr">
        <is>
          <t>A 18284-2019</t>
        </is>
      </c>
      <c r="B35" s="1" t="n">
        <v>43558</v>
      </c>
      <c r="C35" s="1" t="n">
        <v>45189</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 "A 18284-2019")</f>
        <v/>
      </c>
      <c r="T35">
        <f>HYPERLINK("https://klasma.github.io/Logging_NORRTALJE/kartor/A 18284-2019.png", "A 18284-2019")</f>
        <v/>
      </c>
      <c r="V35">
        <f>HYPERLINK("https://klasma.github.io/Logging_NORRTALJE/klagomål/A 18284-2019.docx", "A 18284-2019")</f>
        <v/>
      </c>
      <c r="W35">
        <f>HYPERLINK("https://klasma.github.io/Logging_NORRTALJE/klagomålsmail/A 18284-2019.docx", "A 18284-2019")</f>
        <v/>
      </c>
      <c r="X35">
        <f>HYPERLINK("https://klasma.github.io/Logging_NORRTALJE/tillsyn/A 18284-2019.docx", "A 18284-2019")</f>
        <v/>
      </c>
      <c r="Y35">
        <f>HYPERLINK("https://klasma.github.io/Logging_NORRTALJE/tillsynsmail/A 18284-2019.docx", "A 18284-2019")</f>
        <v/>
      </c>
    </row>
    <row r="36" ht="15" customHeight="1">
      <c r="A36" t="inlineStr">
        <is>
          <t>A 20255-2019</t>
        </is>
      </c>
      <c r="B36" s="1" t="n">
        <v>43571</v>
      </c>
      <c r="C36" s="1" t="n">
        <v>45189</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 "A 20255-2019")</f>
        <v/>
      </c>
      <c r="T36">
        <f>HYPERLINK("https://klasma.github.io/Logging_NORRTALJE/kartor/A 20255-2019.png", "A 20255-2019")</f>
        <v/>
      </c>
      <c r="V36">
        <f>HYPERLINK("https://klasma.github.io/Logging_NORRTALJE/klagomål/A 20255-2019.docx", "A 20255-2019")</f>
        <v/>
      </c>
      <c r="W36">
        <f>HYPERLINK("https://klasma.github.io/Logging_NORRTALJE/klagomålsmail/A 20255-2019.docx", "A 20255-2019")</f>
        <v/>
      </c>
      <c r="X36">
        <f>HYPERLINK("https://klasma.github.io/Logging_NORRTALJE/tillsyn/A 20255-2019.docx", "A 20255-2019")</f>
        <v/>
      </c>
      <c r="Y36">
        <f>HYPERLINK("https://klasma.github.io/Logging_NORRTALJE/tillsynsmail/A 20255-2019.docx", "A 20255-2019")</f>
        <v/>
      </c>
    </row>
    <row r="37" ht="15" customHeight="1">
      <c r="A37" t="inlineStr">
        <is>
          <t>A 59328-2019</t>
        </is>
      </c>
      <c r="B37" s="1" t="n">
        <v>43775</v>
      </c>
      <c r="C37" s="1" t="n">
        <v>45189</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 "A 59328-2019")</f>
        <v/>
      </c>
      <c r="T37">
        <f>HYPERLINK("https://klasma.github.io/Logging_NORRTALJE/kartor/A 59328-2019.png", "A 59328-2019")</f>
        <v/>
      </c>
      <c r="V37">
        <f>HYPERLINK("https://klasma.github.io/Logging_NORRTALJE/klagomål/A 59328-2019.docx", "A 59328-2019")</f>
        <v/>
      </c>
      <c r="W37">
        <f>HYPERLINK("https://klasma.github.io/Logging_NORRTALJE/klagomålsmail/A 59328-2019.docx", "A 59328-2019")</f>
        <v/>
      </c>
      <c r="X37">
        <f>HYPERLINK("https://klasma.github.io/Logging_NORRTALJE/tillsyn/A 59328-2019.docx", "A 59328-2019")</f>
        <v/>
      </c>
      <c r="Y37">
        <f>HYPERLINK("https://klasma.github.io/Logging_NORRTALJE/tillsynsmail/A 59328-2019.docx", "A 59328-2019")</f>
        <v/>
      </c>
    </row>
    <row r="38" ht="15" customHeight="1">
      <c r="A38" t="inlineStr">
        <is>
          <t>A 21729-2023</t>
        </is>
      </c>
      <c r="B38" s="1" t="n">
        <v>45063</v>
      </c>
      <c r="C38" s="1" t="n">
        <v>45189</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 "A 21729-2023")</f>
        <v/>
      </c>
      <c r="T38">
        <f>HYPERLINK("https://klasma.github.io/Logging_NORRTALJE/kartor/A 21729-2023.png", "A 21729-2023")</f>
        <v/>
      </c>
      <c r="V38">
        <f>HYPERLINK("https://klasma.github.io/Logging_NORRTALJE/klagomål/A 21729-2023.docx", "A 21729-2023")</f>
        <v/>
      </c>
      <c r="W38">
        <f>HYPERLINK("https://klasma.github.io/Logging_NORRTALJE/klagomålsmail/A 21729-2023.docx", "A 21729-2023")</f>
        <v/>
      </c>
      <c r="X38">
        <f>HYPERLINK("https://klasma.github.io/Logging_NORRTALJE/tillsyn/A 21729-2023.docx", "A 21729-2023")</f>
        <v/>
      </c>
      <c r="Y38">
        <f>HYPERLINK("https://klasma.github.io/Logging_NORRTALJE/tillsynsmail/A 21729-2023.docx", "A 21729-2023")</f>
        <v/>
      </c>
    </row>
    <row r="39" ht="15" customHeight="1">
      <c r="A39" t="inlineStr">
        <is>
          <t>A 34394-2023</t>
        </is>
      </c>
      <c r="B39" s="1" t="n">
        <v>45139</v>
      </c>
      <c r="C39" s="1" t="n">
        <v>45189</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 "A 34394-2023")</f>
        <v/>
      </c>
      <c r="T39">
        <f>HYPERLINK("https://klasma.github.io/Logging_NORRTALJE/kartor/A 34394-2023.png", "A 34394-2023")</f>
        <v/>
      </c>
      <c r="V39">
        <f>HYPERLINK("https://klasma.github.io/Logging_NORRTALJE/klagomål/A 34394-2023.docx", "A 34394-2023")</f>
        <v/>
      </c>
      <c r="W39">
        <f>HYPERLINK("https://klasma.github.io/Logging_NORRTALJE/klagomålsmail/A 34394-2023.docx", "A 34394-2023")</f>
        <v/>
      </c>
      <c r="X39">
        <f>HYPERLINK("https://klasma.github.io/Logging_NORRTALJE/tillsyn/A 34394-2023.docx", "A 34394-2023")</f>
        <v/>
      </c>
      <c r="Y39">
        <f>HYPERLINK("https://klasma.github.io/Logging_NORRTALJE/tillsynsmail/A 34394-2023.docx", "A 34394-2023")</f>
        <v/>
      </c>
    </row>
    <row r="40" ht="15" customHeight="1">
      <c r="A40" t="inlineStr">
        <is>
          <t>A 45469-2019</t>
        </is>
      </c>
      <c r="B40" s="1" t="n">
        <v>43714</v>
      </c>
      <c r="C40" s="1" t="n">
        <v>45189</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 "A 45469-2019")</f>
        <v/>
      </c>
      <c r="T40">
        <f>HYPERLINK("https://klasma.github.io/Logging_NORRTALJE/kartor/A 45469-2019.png", "A 45469-2019")</f>
        <v/>
      </c>
      <c r="V40">
        <f>HYPERLINK("https://klasma.github.io/Logging_NORRTALJE/klagomål/A 45469-2019.docx", "A 45469-2019")</f>
        <v/>
      </c>
      <c r="W40">
        <f>HYPERLINK("https://klasma.github.io/Logging_NORRTALJE/klagomålsmail/A 45469-2019.docx", "A 45469-2019")</f>
        <v/>
      </c>
      <c r="X40">
        <f>HYPERLINK("https://klasma.github.io/Logging_NORRTALJE/tillsyn/A 45469-2019.docx", "A 45469-2019")</f>
        <v/>
      </c>
      <c r="Y40">
        <f>HYPERLINK("https://klasma.github.io/Logging_NORRTALJE/tillsynsmail/A 45469-2019.docx", "A 45469-2019")</f>
        <v/>
      </c>
    </row>
    <row r="41" ht="15" customHeight="1">
      <c r="A41" t="inlineStr">
        <is>
          <t>A 42457-2020</t>
        </is>
      </c>
      <c r="B41" s="1" t="n">
        <v>44076</v>
      </c>
      <c r="C41" s="1" t="n">
        <v>45189</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 "A 42457-2020")</f>
        <v/>
      </c>
      <c r="T41">
        <f>HYPERLINK("https://klasma.github.io/Logging_NORRTALJE/kartor/A 42457-2020.png", "A 42457-2020")</f>
        <v/>
      </c>
      <c r="V41">
        <f>HYPERLINK("https://klasma.github.io/Logging_NORRTALJE/klagomål/A 42457-2020.docx", "A 42457-2020")</f>
        <v/>
      </c>
      <c r="W41">
        <f>HYPERLINK("https://klasma.github.io/Logging_NORRTALJE/klagomålsmail/A 42457-2020.docx", "A 42457-2020")</f>
        <v/>
      </c>
      <c r="X41">
        <f>HYPERLINK("https://klasma.github.io/Logging_NORRTALJE/tillsyn/A 42457-2020.docx", "A 42457-2020")</f>
        <v/>
      </c>
      <c r="Y41">
        <f>HYPERLINK("https://klasma.github.io/Logging_NORRTALJE/tillsynsmail/A 42457-2020.docx", "A 42457-2020")</f>
        <v/>
      </c>
    </row>
    <row r="42" ht="15" customHeight="1">
      <c r="A42" t="inlineStr">
        <is>
          <t>A 72111-2021</t>
        </is>
      </c>
      <c r="B42" s="1" t="n">
        <v>44544</v>
      </c>
      <c r="C42" s="1" t="n">
        <v>45189</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 "A 72111-2021")</f>
        <v/>
      </c>
      <c r="T42">
        <f>HYPERLINK("https://klasma.github.io/Logging_NORRTALJE/kartor/A 72111-2021.png", "A 72111-2021")</f>
        <v/>
      </c>
      <c r="V42">
        <f>HYPERLINK("https://klasma.github.io/Logging_NORRTALJE/klagomål/A 72111-2021.docx", "A 72111-2021")</f>
        <v/>
      </c>
      <c r="W42">
        <f>HYPERLINK("https://klasma.github.io/Logging_NORRTALJE/klagomålsmail/A 72111-2021.docx", "A 72111-2021")</f>
        <v/>
      </c>
      <c r="X42">
        <f>HYPERLINK("https://klasma.github.io/Logging_NORRTALJE/tillsyn/A 72111-2021.docx", "A 72111-2021")</f>
        <v/>
      </c>
      <c r="Y42">
        <f>HYPERLINK("https://klasma.github.io/Logging_NORRTALJE/tillsynsmail/A 72111-2021.docx", "A 72111-2021")</f>
        <v/>
      </c>
    </row>
    <row r="43" ht="15" customHeight="1">
      <c r="A43" t="inlineStr">
        <is>
          <t>A 21922-2023</t>
        </is>
      </c>
      <c r="B43" s="1" t="n">
        <v>45068</v>
      </c>
      <c r="C43" s="1" t="n">
        <v>45189</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 "A 21922-2023")</f>
        <v/>
      </c>
      <c r="T43">
        <f>HYPERLINK("https://klasma.github.io/Logging_NORRTALJE/kartor/A 21922-2023.png", "A 21922-2023")</f>
        <v/>
      </c>
      <c r="V43">
        <f>HYPERLINK("https://klasma.github.io/Logging_NORRTALJE/klagomål/A 21922-2023.docx", "A 21922-2023")</f>
        <v/>
      </c>
      <c r="W43">
        <f>HYPERLINK("https://klasma.github.io/Logging_NORRTALJE/klagomålsmail/A 21922-2023.docx", "A 21922-2023")</f>
        <v/>
      </c>
      <c r="X43">
        <f>HYPERLINK("https://klasma.github.io/Logging_NORRTALJE/tillsyn/A 21922-2023.docx", "A 21922-2023")</f>
        <v/>
      </c>
      <c r="Y43">
        <f>HYPERLINK("https://klasma.github.io/Logging_NORRTALJE/tillsynsmail/A 21922-2023.docx", "A 21922-2023")</f>
        <v/>
      </c>
    </row>
    <row r="44" ht="15" customHeight="1">
      <c r="A44" t="inlineStr">
        <is>
          <t>A 21927-2023</t>
        </is>
      </c>
      <c r="B44" s="1" t="n">
        <v>45068</v>
      </c>
      <c r="C44" s="1" t="n">
        <v>45189</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 "A 21927-2023")</f>
        <v/>
      </c>
      <c r="T44">
        <f>HYPERLINK("https://klasma.github.io/Logging_NORRTALJE/kartor/A 21927-2023.png", "A 21927-2023")</f>
        <v/>
      </c>
      <c r="V44">
        <f>HYPERLINK("https://klasma.github.io/Logging_NORRTALJE/klagomål/A 21927-2023.docx", "A 21927-2023")</f>
        <v/>
      </c>
      <c r="W44">
        <f>HYPERLINK("https://klasma.github.io/Logging_NORRTALJE/klagomålsmail/A 21927-2023.docx", "A 21927-2023")</f>
        <v/>
      </c>
      <c r="X44">
        <f>HYPERLINK("https://klasma.github.io/Logging_NORRTALJE/tillsyn/A 21927-2023.docx", "A 21927-2023")</f>
        <v/>
      </c>
      <c r="Y44">
        <f>HYPERLINK("https://klasma.github.io/Logging_NORRTALJE/tillsynsmail/A 21927-2023.docx", "A 21927-2023")</f>
        <v/>
      </c>
    </row>
    <row r="45" ht="15" customHeight="1">
      <c r="A45" t="inlineStr">
        <is>
          <t>A 11366-2019</t>
        </is>
      </c>
      <c r="B45" s="1" t="n">
        <v>43517</v>
      </c>
      <c r="C45" s="1" t="n">
        <v>45189</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 "A 11366-2019")</f>
        <v/>
      </c>
      <c r="T45">
        <f>HYPERLINK("https://klasma.github.io/Logging_NORRTALJE/kartor/A 11366-2019.png", "A 11366-2019")</f>
        <v/>
      </c>
      <c r="V45">
        <f>HYPERLINK("https://klasma.github.io/Logging_NORRTALJE/klagomål/A 11366-2019.docx", "A 11366-2019")</f>
        <v/>
      </c>
      <c r="W45">
        <f>HYPERLINK("https://klasma.github.io/Logging_NORRTALJE/klagomålsmail/A 11366-2019.docx", "A 11366-2019")</f>
        <v/>
      </c>
      <c r="X45">
        <f>HYPERLINK("https://klasma.github.io/Logging_NORRTALJE/tillsyn/A 11366-2019.docx", "A 11366-2019")</f>
        <v/>
      </c>
      <c r="Y45">
        <f>HYPERLINK("https://klasma.github.io/Logging_NORRTALJE/tillsynsmail/A 11366-2019.docx", "A 11366-2019")</f>
        <v/>
      </c>
    </row>
    <row r="46" ht="15" customHeight="1">
      <c r="A46" t="inlineStr">
        <is>
          <t>A 25507-2019</t>
        </is>
      </c>
      <c r="B46" s="1" t="n">
        <v>43606</v>
      </c>
      <c r="C46" s="1" t="n">
        <v>45189</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 "A 25507-2019")</f>
        <v/>
      </c>
      <c r="T46">
        <f>HYPERLINK("https://klasma.github.io/Logging_NORRTALJE/kartor/A 25507-2019.png", "A 25507-2019")</f>
        <v/>
      </c>
      <c r="V46">
        <f>HYPERLINK("https://klasma.github.io/Logging_NORRTALJE/klagomål/A 25507-2019.docx", "A 25507-2019")</f>
        <v/>
      </c>
      <c r="W46">
        <f>HYPERLINK("https://klasma.github.io/Logging_NORRTALJE/klagomålsmail/A 25507-2019.docx", "A 25507-2019")</f>
        <v/>
      </c>
      <c r="X46">
        <f>HYPERLINK("https://klasma.github.io/Logging_NORRTALJE/tillsyn/A 25507-2019.docx", "A 25507-2019")</f>
        <v/>
      </c>
      <c r="Y46">
        <f>HYPERLINK("https://klasma.github.io/Logging_NORRTALJE/tillsynsmail/A 25507-2019.docx", "A 25507-2019")</f>
        <v/>
      </c>
    </row>
    <row r="47" ht="15" customHeight="1">
      <c r="A47" t="inlineStr">
        <is>
          <t>A 28408-2019</t>
        </is>
      </c>
      <c r="B47" s="1" t="n">
        <v>43626</v>
      </c>
      <c r="C47" s="1" t="n">
        <v>45189</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 "A 28408-2019")</f>
        <v/>
      </c>
      <c r="T47">
        <f>HYPERLINK("https://klasma.github.io/Logging_NORRTALJE/kartor/A 28408-2019.png", "A 28408-2019")</f>
        <v/>
      </c>
      <c r="U47">
        <f>HYPERLINK("https://klasma.github.io/Logging_NORRTALJE/knärot/A 28408-2019.png", "A 28408-2019")</f>
        <v/>
      </c>
      <c r="V47">
        <f>HYPERLINK("https://klasma.github.io/Logging_NORRTALJE/klagomål/A 28408-2019.docx", "A 28408-2019")</f>
        <v/>
      </c>
      <c r="W47">
        <f>HYPERLINK("https://klasma.github.io/Logging_NORRTALJE/klagomålsmail/A 28408-2019.docx", "A 28408-2019")</f>
        <v/>
      </c>
      <c r="X47">
        <f>HYPERLINK("https://klasma.github.io/Logging_NORRTALJE/tillsyn/A 28408-2019.docx", "A 28408-2019")</f>
        <v/>
      </c>
      <c r="Y47">
        <f>HYPERLINK("https://klasma.github.io/Logging_NORRTALJE/tillsynsmail/A 28408-2019.docx", "A 28408-2019")</f>
        <v/>
      </c>
    </row>
    <row r="48" ht="15" customHeight="1">
      <c r="A48" t="inlineStr">
        <is>
          <t>A 5732-2020</t>
        </is>
      </c>
      <c r="B48" s="1" t="n">
        <v>43863</v>
      </c>
      <c r="C48" s="1" t="n">
        <v>45189</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 "A 5732-2020")</f>
        <v/>
      </c>
      <c r="T48">
        <f>HYPERLINK("https://klasma.github.io/Logging_NORRTALJE/kartor/A 5732-2020.png", "A 5732-2020")</f>
        <v/>
      </c>
      <c r="V48">
        <f>HYPERLINK("https://klasma.github.io/Logging_NORRTALJE/klagomål/A 5732-2020.docx", "A 5732-2020")</f>
        <v/>
      </c>
      <c r="W48">
        <f>HYPERLINK("https://klasma.github.io/Logging_NORRTALJE/klagomålsmail/A 5732-2020.docx", "A 5732-2020")</f>
        <v/>
      </c>
      <c r="X48">
        <f>HYPERLINK("https://klasma.github.io/Logging_NORRTALJE/tillsyn/A 5732-2020.docx", "A 5732-2020")</f>
        <v/>
      </c>
      <c r="Y48">
        <f>HYPERLINK("https://klasma.github.io/Logging_NORRTALJE/tillsynsmail/A 5732-2020.docx", "A 5732-2020")</f>
        <v/>
      </c>
    </row>
    <row r="49" ht="15" customHeight="1">
      <c r="A49" t="inlineStr">
        <is>
          <t>A 24052-2021</t>
        </is>
      </c>
      <c r="B49" s="1" t="n">
        <v>44336</v>
      </c>
      <c r="C49" s="1" t="n">
        <v>45189</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 "A 24052-2021")</f>
        <v/>
      </c>
      <c r="T49">
        <f>HYPERLINK("https://klasma.github.io/Logging_NORRTALJE/kartor/A 24052-2021.png", "A 24052-2021")</f>
        <v/>
      </c>
      <c r="V49">
        <f>HYPERLINK("https://klasma.github.io/Logging_NORRTALJE/klagomål/A 24052-2021.docx", "A 24052-2021")</f>
        <v/>
      </c>
      <c r="W49">
        <f>HYPERLINK("https://klasma.github.io/Logging_NORRTALJE/klagomålsmail/A 24052-2021.docx", "A 24052-2021")</f>
        <v/>
      </c>
      <c r="X49">
        <f>HYPERLINK("https://klasma.github.io/Logging_NORRTALJE/tillsyn/A 24052-2021.docx", "A 24052-2021")</f>
        <v/>
      </c>
      <c r="Y49">
        <f>HYPERLINK("https://klasma.github.io/Logging_NORRTALJE/tillsynsmail/A 24052-2021.docx", "A 24052-2021")</f>
        <v/>
      </c>
    </row>
    <row r="50" ht="15" customHeight="1">
      <c r="A50" t="inlineStr">
        <is>
          <t>A 72305-2021</t>
        </is>
      </c>
      <c r="B50" s="1" t="n">
        <v>44545</v>
      </c>
      <c r="C50" s="1" t="n">
        <v>45189</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 "A 72305-2021")</f>
        <v/>
      </c>
      <c r="T50">
        <f>HYPERLINK("https://klasma.github.io/Logging_NORRTALJE/kartor/A 72305-2021.png", "A 72305-2021")</f>
        <v/>
      </c>
      <c r="V50">
        <f>HYPERLINK("https://klasma.github.io/Logging_NORRTALJE/klagomål/A 72305-2021.docx", "A 72305-2021")</f>
        <v/>
      </c>
      <c r="W50">
        <f>HYPERLINK("https://klasma.github.io/Logging_NORRTALJE/klagomålsmail/A 72305-2021.docx", "A 72305-2021")</f>
        <v/>
      </c>
      <c r="X50">
        <f>HYPERLINK("https://klasma.github.io/Logging_NORRTALJE/tillsyn/A 72305-2021.docx", "A 72305-2021")</f>
        <v/>
      </c>
      <c r="Y50">
        <f>HYPERLINK("https://klasma.github.io/Logging_NORRTALJE/tillsynsmail/A 72305-2021.docx", "A 72305-2021")</f>
        <v/>
      </c>
    </row>
    <row r="51" ht="15" customHeight="1">
      <c r="A51" t="inlineStr">
        <is>
          <t>A 31462-2023</t>
        </is>
      </c>
      <c r="B51" s="1" t="n">
        <v>45114</v>
      </c>
      <c r="C51" s="1" t="n">
        <v>45189</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 "A 31462-2023")</f>
        <v/>
      </c>
      <c r="T51">
        <f>HYPERLINK("https://klasma.github.io/Logging_NORRTALJE/kartor/A 31462-2023.png", "A 31462-2023")</f>
        <v/>
      </c>
      <c r="V51">
        <f>HYPERLINK("https://klasma.github.io/Logging_NORRTALJE/klagomål/A 31462-2023.docx", "A 31462-2023")</f>
        <v/>
      </c>
      <c r="W51">
        <f>HYPERLINK("https://klasma.github.io/Logging_NORRTALJE/klagomålsmail/A 31462-2023.docx", "A 31462-2023")</f>
        <v/>
      </c>
      <c r="X51">
        <f>HYPERLINK("https://klasma.github.io/Logging_NORRTALJE/tillsyn/A 31462-2023.docx", "A 31462-2023")</f>
        <v/>
      </c>
      <c r="Y51">
        <f>HYPERLINK("https://klasma.github.io/Logging_NORRTALJE/tillsynsmail/A 31462-2023.docx", "A 31462-2023")</f>
        <v/>
      </c>
    </row>
    <row r="52" ht="15" customHeight="1">
      <c r="A52" t="inlineStr">
        <is>
          <t>A 2663-2019</t>
        </is>
      </c>
      <c r="B52" s="1" t="n">
        <v>43478</v>
      </c>
      <c r="C52" s="1" t="n">
        <v>45189</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 "A 2663-2019")</f>
        <v/>
      </c>
      <c r="T52">
        <f>HYPERLINK("https://klasma.github.io/Logging_NORRTALJE/kartor/A 2663-2019.png", "A 2663-2019")</f>
        <v/>
      </c>
      <c r="V52">
        <f>HYPERLINK("https://klasma.github.io/Logging_NORRTALJE/klagomål/A 2663-2019.docx", "A 2663-2019")</f>
        <v/>
      </c>
      <c r="W52">
        <f>HYPERLINK("https://klasma.github.io/Logging_NORRTALJE/klagomålsmail/A 2663-2019.docx", "A 2663-2019")</f>
        <v/>
      </c>
      <c r="X52">
        <f>HYPERLINK("https://klasma.github.io/Logging_NORRTALJE/tillsyn/A 2663-2019.docx", "A 2663-2019")</f>
        <v/>
      </c>
      <c r="Y52">
        <f>HYPERLINK("https://klasma.github.io/Logging_NORRTALJE/tillsynsmail/A 2663-2019.docx", "A 2663-2019")</f>
        <v/>
      </c>
    </row>
    <row r="53" ht="15" customHeight="1">
      <c r="A53" t="inlineStr">
        <is>
          <t>A 4031-2019</t>
        </is>
      </c>
      <c r="B53" s="1" t="n">
        <v>43482</v>
      </c>
      <c r="C53" s="1" t="n">
        <v>45189</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 "A 4031-2019")</f>
        <v/>
      </c>
      <c r="T53">
        <f>HYPERLINK("https://klasma.github.io/Logging_NORRTALJE/kartor/A 4031-2019.png", "A 4031-2019")</f>
        <v/>
      </c>
      <c r="V53">
        <f>HYPERLINK("https://klasma.github.io/Logging_NORRTALJE/klagomål/A 4031-2019.docx", "A 4031-2019")</f>
        <v/>
      </c>
      <c r="W53">
        <f>HYPERLINK("https://klasma.github.io/Logging_NORRTALJE/klagomålsmail/A 4031-2019.docx", "A 4031-2019")</f>
        <v/>
      </c>
      <c r="X53">
        <f>HYPERLINK("https://klasma.github.io/Logging_NORRTALJE/tillsyn/A 4031-2019.docx", "A 4031-2019")</f>
        <v/>
      </c>
      <c r="Y53">
        <f>HYPERLINK("https://klasma.github.io/Logging_NORRTALJE/tillsynsmail/A 4031-2019.docx", "A 4031-2019")</f>
        <v/>
      </c>
    </row>
    <row r="54" ht="15" customHeight="1">
      <c r="A54" t="inlineStr">
        <is>
          <t>A 6046-2019</t>
        </is>
      </c>
      <c r="B54" s="1" t="n">
        <v>43493</v>
      </c>
      <c r="C54" s="1" t="n">
        <v>45189</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 "A 6046-2019")</f>
        <v/>
      </c>
      <c r="T54">
        <f>HYPERLINK("https://klasma.github.io/Logging_NORRTALJE/kartor/A 6046-2019.png", "A 6046-2019")</f>
        <v/>
      </c>
      <c r="V54">
        <f>HYPERLINK("https://klasma.github.io/Logging_NORRTALJE/klagomål/A 6046-2019.docx", "A 6046-2019")</f>
        <v/>
      </c>
      <c r="W54">
        <f>HYPERLINK("https://klasma.github.io/Logging_NORRTALJE/klagomålsmail/A 6046-2019.docx", "A 6046-2019")</f>
        <v/>
      </c>
      <c r="X54">
        <f>HYPERLINK("https://klasma.github.io/Logging_NORRTALJE/tillsyn/A 6046-2019.docx", "A 6046-2019")</f>
        <v/>
      </c>
      <c r="Y54">
        <f>HYPERLINK("https://klasma.github.io/Logging_NORRTALJE/tillsynsmail/A 6046-2019.docx", "A 6046-2019")</f>
        <v/>
      </c>
    </row>
    <row r="55" ht="15" customHeight="1">
      <c r="A55" t="inlineStr">
        <is>
          <t>A 12643-2019</t>
        </is>
      </c>
      <c r="B55" s="1" t="n">
        <v>43524</v>
      </c>
      <c r="C55" s="1" t="n">
        <v>45189</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 "A 12643-2019")</f>
        <v/>
      </c>
      <c r="T55">
        <f>HYPERLINK("https://klasma.github.io/Logging_NORRTALJE/kartor/A 12643-2019.png", "A 12643-2019")</f>
        <v/>
      </c>
      <c r="V55">
        <f>HYPERLINK("https://klasma.github.io/Logging_NORRTALJE/klagomål/A 12643-2019.docx", "A 12643-2019")</f>
        <v/>
      </c>
      <c r="W55">
        <f>HYPERLINK("https://klasma.github.io/Logging_NORRTALJE/klagomålsmail/A 12643-2019.docx", "A 12643-2019")</f>
        <v/>
      </c>
      <c r="X55">
        <f>HYPERLINK("https://klasma.github.io/Logging_NORRTALJE/tillsyn/A 12643-2019.docx", "A 12643-2019")</f>
        <v/>
      </c>
      <c r="Y55">
        <f>HYPERLINK("https://klasma.github.io/Logging_NORRTALJE/tillsynsmail/A 12643-2019.docx", "A 12643-2019")</f>
        <v/>
      </c>
    </row>
    <row r="56" ht="15" customHeight="1">
      <c r="A56" t="inlineStr">
        <is>
          <t>A 19617-2019</t>
        </is>
      </c>
      <c r="B56" s="1" t="n">
        <v>43566</v>
      </c>
      <c r="C56" s="1" t="n">
        <v>45189</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 "A 19617-2019")</f>
        <v/>
      </c>
      <c r="T56">
        <f>HYPERLINK("https://klasma.github.io/Logging_NORRTALJE/kartor/A 19617-2019.png", "A 19617-2019")</f>
        <v/>
      </c>
      <c r="V56">
        <f>HYPERLINK("https://klasma.github.io/Logging_NORRTALJE/klagomål/A 19617-2019.docx", "A 19617-2019")</f>
        <v/>
      </c>
      <c r="W56">
        <f>HYPERLINK("https://klasma.github.io/Logging_NORRTALJE/klagomålsmail/A 19617-2019.docx", "A 19617-2019")</f>
        <v/>
      </c>
      <c r="X56">
        <f>HYPERLINK("https://klasma.github.io/Logging_NORRTALJE/tillsyn/A 19617-2019.docx", "A 19617-2019")</f>
        <v/>
      </c>
      <c r="Y56">
        <f>HYPERLINK("https://klasma.github.io/Logging_NORRTALJE/tillsynsmail/A 19617-2019.docx", "A 19617-2019")</f>
        <v/>
      </c>
    </row>
    <row r="57" ht="15" customHeight="1">
      <c r="A57" t="inlineStr">
        <is>
          <t>A 14560-2021</t>
        </is>
      </c>
      <c r="B57" s="1" t="n">
        <v>44279</v>
      </c>
      <c r="C57" s="1" t="n">
        <v>45189</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 "A 14560-2021")</f>
        <v/>
      </c>
      <c r="T57">
        <f>HYPERLINK("https://klasma.github.io/Logging_NORRTALJE/kartor/A 14560-2021.png", "A 14560-2021")</f>
        <v/>
      </c>
      <c r="V57">
        <f>HYPERLINK("https://klasma.github.io/Logging_NORRTALJE/klagomål/A 14560-2021.docx", "A 14560-2021")</f>
        <v/>
      </c>
      <c r="W57">
        <f>HYPERLINK("https://klasma.github.io/Logging_NORRTALJE/klagomålsmail/A 14560-2021.docx", "A 14560-2021")</f>
        <v/>
      </c>
      <c r="X57">
        <f>HYPERLINK("https://klasma.github.io/Logging_NORRTALJE/tillsyn/A 14560-2021.docx", "A 14560-2021")</f>
        <v/>
      </c>
      <c r="Y57">
        <f>HYPERLINK("https://klasma.github.io/Logging_NORRTALJE/tillsynsmail/A 14560-2021.docx", "A 14560-2021")</f>
        <v/>
      </c>
    </row>
    <row r="58" ht="15" customHeight="1">
      <c r="A58" t="inlineStr">
        <is>
          <t>A 17673-2021</t>
        </is>
      </c>
      <c r="B58" s="1" t="n">
        <v>44300</v>
      </c>
      <c r="C58" s="1" t="n">
        <v>45189</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 "A 17673-2021")</f>
        <v/>
      </c>
      <c r="T58">
        <f>HYPERLINK("https://klasma.github.io/Logging_NORRTALJE/kartor/A 17673-2021.png", "A 17673-2021")</f>
        <v/>
      </c>
      <c r="V58">
        <f>HYPERLINK("https://klasma.github.io/Logging_NORRTALJE/klagomål/A 17673-2021.docx", "A 17673-2021")</f>
        <v/>
      </c>
      <c r="W58">
        <f>HYPERLINK("https://klasma.github.io/Logging_NORRTALJE/klagomålsmail/A 17673-2021.docx", "A 17673-2021")</f>
        <v/>
      </c>
      <c r="X58">
        <f>HYPERLINK("https://klasma.github.io/Logging_NORRTALJE/tillsyn/A 17673-2021.docx", "A 17673-2021")</f>
        <v/>
      </c>
      <c r="Y58">
        <f>HYPERLINK("https://klasma.github.io/Logging_NORRTALJE/tillsynsmail/A 17673-2021.docx", "A 17673-2021")</f>
        <v/>
      </c>
    </row>
    <row r="59" ht="15" customHeight="1">
      <c r="A59" t="inlineStr">
        <is>
          <t>A 65629-2021</t>
        </is>
      </c>
      <c r="B59" s="1" t="n">
        <v>44516</v>
      </c>
      <c r="C59" s="1" t="n">
        <v>45189</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 "A 65629-2021")</f>
        <v/>
      </c>
      <c r="T59">
        <f>HYPERLINK("https://klasma.github.io/Logging_NORRTALJE/kartor/A 65629-2021.png", "A 65629-2021")</f>
        <v/>
      </c>
      <c r="V59">
        <f>HYPERLINK("https://klasma.github.io/Logging_NORRTALJE/klagomål/A 65629-2021.docx", "A 65629-2021")</f>
        <v/>
      </c>
      <c r="W59">
        <f>HYPERLINK("https://klasma.github.io/Logging_NORRTALJE/klagomålsmail/A 65629-2021.docx", "A 65629-2021")</f>
        <v/>
      </c>
      <c r="X59">
        <f>HYPERLINK("https://klasma.github.io/Logging_NORRTALJE/tillsyn/A 65629-2021.docx", "A 65629-2021")</f>
        <v/>
      </c>
      <c r="Y59">
        <f>HYPERLINK("https://klasma.github.io/Logging_NORRTALJE/tillsynsmail/A 65629-2021.docx", "A 65629-2021")</f>
        <v/>
      </c>
    </row>
    <row r="60" ht="15" customHeight="1">
      <c r="A60" t="inlineStr">
        <is>
          <t>A 73093-2021</t>
        </is>
      </c>
      <c r="B60" s="1" t="n">
        <v>44550</v>
      </c>
      <c r="C60" s="1" t="n">
        <v>45189</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 "A 73093-2021")</f>
        <v/>
      </c>
      <c r="T60">
        <f>HYPERLINK("https://klasma.github.io/Logging_NORRTALJE/kartor/A 73093-2021.png", "A 73093-2021")</f>
        <v/>
      </c>
      <c r="V60">
        <f>HYPERLINK("https://klasma.github.io/Logging_NORRTALJE/klagomål/A 73093-2021.docx", "A 73093-2021")</f>
        <v/>
      </c>
      <c r="W60">
        <f>HYPERLINK("https://klasma.github.io/Logging_NORRTALJE/klagomålsmail/A 73093-2021.docx", "A 73093-2021")</f>
        <v/>
      </c>
      <c r="X60">
        <f>HYPERLINK("https://klasma.github.io/Logging_NORRTALJE/tillsyn/A 73093-2021.docx", "A 73093-2021")</f>
        <v/>
      </c>
      <c r="Y60">
        <f>HYPERLINK("https://klasma.github.io/Logging_NORRTALJE/tillsynsmail/A 73093-2021.docx", "A 73093-2021")</f>
        <v/>
      </c>
    </row>
    <row r="61" ht="15" customHeight="1">
      <c r="A61" t="inlineStr">
        <is>
          <t>A 20185-2022</t>
        </is>
      </c>
      <c r="B61" s="1" t="n">
        <v>44698</v>
      </c>
      <c r="C61" s="1" t="n">
        <v>45189</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 "A 20185-2022")</f>
        <v/>
      </c>
      <c r="T61">
        <f>HYPERLINK("https://klasma.github.io/Logging_NORRTALJE/kartor/A 20185-2022.png", "A 20185-2022")</f>
        <v/>
      </c>
      <c r="V61">
        <f>HYPERLINK("https://klasma.github.io/Logging_NORRTALJE/klagomål/A 20185-2022.docx", "A 20185-2022")</f>
        <v/>
      </c>
      <c r="W61">
        <f>HYPERLINK("https://klasma.github.io/Logging_NORRTALJE/klagomålsmail/A 20185-2022.docx", "A 20185-2022")</f>
        <v/>
      </c>
      <c r="X61">
        <f>HYPERLINK("https://klasma.github.io/Logging_NORRTALJE/tillsyn/A 20185-2022.docx", "A 20185-2022")</f>
        <v/>
      </c>
      <c r="Y61">
        <f>HYPERLINK("https://klasma.github.io/Logging_NORRTALJE/tillsynsmail/A 20185-2022.docx", "A 20185-2022")</f>
        <v/>
      </c>
    </row>
    <row r="62" ht="15" customHeight="1">
      <c r="A62" t="inlineStr">
        <is>
          <t>A 28836-2022</t>
        </is>
      </c>
      <c r="B62" s="1" t="n">
        <v>44749</v>
      </c>
      <c r="C62" s="1" t="n">
        <v>45189</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 "A 28836-2022")</f>
        <v/>
      </c>
      <c r="T62">
        <f>HYPERLINK("https://klasma.github.io/Logging_NORRTALJE/kartor/A 28836-2022.png", "A 28836-2022")</f>
        <v/>
      </c>
      <c r="V62">
        <f>HYPERLINK("https://klasma.github.io/Logging_NORRTALJE/klagomål/A 28836-2022.docx", "A 28836-2022")</f>
        <v/>
      </c>
      <c r="W62">
        <f>HYPERLINK("https://klasma.github.io/Logging_NORRTALJE/klagomålsmail/A 28836-2022.docx", "A 28836-2022")</f>
        <v/>
      </c>
      <c r="X62">
        <f>HYPERLINK("https://klasma.github.io/Logging_NORRTALJE/tillsyn/A 28836-2022.docx", "A 28836-2022")</f>
        <v/>
      </c>
      <c r="Y62">
        <f>HYPERLINK("https://klasma.github.io/Logging_NORRTALJE/tillsynsmail/A 28836-2022.docx", "A 28836-2022")</f>
        <v/>
      </c>
    </row>
    <row r="63" ht="15" customHeight="1">
      <c r="A63" t="inlineStr">
        <is>
          <t>A 45113-2022</t>
        </is>
      </c>
      <c r="B63" s="1" t="n">
        <v>44843</v>
      </c>
      <c r="C63" s="1" t="n">
        <v>45189</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 "A 45113-2022")</f>
        <v/>
      </c>
      <c r="T63">
        <f>HYPERLINK("https://klasma.github.io/Logging_NORRTALJE/kartor/A 45113-2022.png", "A 45113-2022")</f>
        <v/>
      </c>
      <c r="V63">
        <f>HYPERLINK("https://klasma.github.io/Logging_NORRTALJE/klagomål/A 45113-2022.docx", "A 45113-2022")</f>
        <v/>
      </c>
      <c r="W63">
        <f>HYPERLINK("https://klasma.github.io/Logging_NORRTALJE/klagomålsmail/A 45113-2022.docx", "A 45113-2022")</f>
        <v/>
      </c>
      <c r="X63">
        <f>HYPERLINK("https://klasma.github.io/Logging_NORRTALJE/tillsyn/A 45113-2022.docx", "A 45113-2022")</f>
        <v/>
      </c>
      <c r="Y63">
        <f>HYPERLINK("https://klasma.github.io/Logging_NORRTALJE/tillsynsmail/A 45113-2022.docx", "A 45113-2022")</f>
        <v/>
      </c>
    </row>
    <row r="64" ht="15" customHeight="1">
      <c r="A64" t="inlineStr">
        <is>
          <t>A 50618-2022</t>
        </is>
      </c>
      <c r="B64" s="1" t="n">
        <v>44866</v>
      </c>
      <c r="C64" s="1" t="n">
        <v>45189</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 "A 50618-2022")</f>
        <v/>
      </c>
      <c r="T64">
        <f>HYPERLINK("https://klasma.github.io/Logging_NORRTALJE/kartor/A 50618-2022.png", "A 50618-2022")</f>
        <v/>
      </c>
      <c r="V64">
        <f>HYPERLINK("https://klasma.github.io/Logging_NORRTALJE/klagomål/A 50618-2022.docx", "A 50618-2022")</f>
        <v/>
      </c>
      <c r="W64">
        <f>HYPERLINK("https://klasma.github.io/Logging_NORRTALJE/klagomålsmail/A 50618-2022.docx", "A 50618-2022")</f>
        <v/>
      </c>
      <c r="X64">
        <f>HYPERLINK("https://klasma.github.io/Logging_NORRTALJE/tillsyn/A 50618-2022.docx", "A 50618-2022")</f>
        <v/>
      </c>
      <c r="Y64">
        <f>HYPERLINK("https://klasma.github.io/Logging_NORRTALJE/tillsynsmail/A 50618-2022.docx", "A 50618-2022")</f>
        <v/>
      </c>
    </row>
    <row r="65" ht="15" customHeight="1">
      <c r="A65" t="inlineStr">
        <is>
          <t>A 2851-2023</t>
        </is>
      </c>
      <c r="B65" s="1" t="n">
        <v>44945</v>
      </c>
      <c r="C65" s="1" t="n">
        <v>45189</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 "A 2851-2023")</f>
        <v/>
      </c>
      <c r="T65">
        <f>HYPERLINK("https://klasma.github.io/Logging_NORRTALJE/kartor/A 2851-2023.png", "A 2851-2023")</f>
        <v/>
      </c>
      <c r="V65">
        <f>HYPERLINK("https://klasma.github.io/Logging_NORRTALJE/klagomål/A 2851-2023.docx", "A 2851-2023")</f>
        <v/>
      </c>
      <c r="W65">
        <f>HYPERLINK("https://klasma.github.io/Logging_NORRTALJE/klagomålsmail/A 2851-2023.docx", "A 2851-2023")</f>
        <v/>
      </c>
      <c r="X65">
        <f>HYPERLINK("https://klasma.github.io/Logging_NORRTALJE/tillsyn/A 2851-2023.docx", "A 2851-2023")</f>
        <v/>
      </c>
      <c r="Y65">
        <f>HYPERLINK("https://klasma.github.io/Logging_NORRTALJE/tillsynsmail/A 2851-2023.docx", "A 2851-2023")</f>
        <v/>
      </c>
    </row>
    <row r="66" ht="15" customHeight="1">
      <c r="A66" t="inlineStr">
        <is>
          <t>A 17916-2023</t>
        </is>
      </c>
      <c r="B66" s="1" t="n">
        <v>45040</v>
      </c>
      <c r="C66" s="1" t="n">
        <v>45189</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 "A 17916-2023")</f>
        <v/>
      </c>
      <c r="T66">
        <f>HYPERLINK("https://klasma.github.io/Logging_NORRTALJE/kartor/A 17916-2023.png", "A 17916-2023")</f>
        <v/>
      </c>
      <c r="V66">
        <f>HYPERLINK("https://klasma.github.io/Logging_NORRTALJE/klagomål/A 17916-2023.docx", "A 17916-2023")</f>
        <v/>
      </c>
      <c r="W66">
        <f>HYPERLINK("https://klasma.github.io/Logging_NORRTALJE/klagomålsmail/A 17916-2023.docx", "A 17916-2023")</f>
        <v/>
      </c>
      <c r="X66">
        <f>HYPERLINK("https://klasma.github.io/Logging_NORRTALJE/tillsyn/A 17916-2023.docx", "A 17916-2023")</f>
        <v/>
      </c>
      <c r="Y66">
        <f>HYPERLINK("https://klasma.github.io/Logging_NORRTALJE/tillsynsmail/A 17916-2023.docx", "A 17916-2023")</f>
        <v/>
      </c>
    </row>
    <row r="67" ht="15" customHeight="1">
      <c r="A67" t="inlineStr">
        <is>
          <t>A 36662-2023</t>
        </is>
      </c>
      <c r="B67" s="1" t="n">
        <v>45153</v>
      </c>
      <c r="C67" s="1" t="n">
        <v>45189</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 "A 36662-2023")</f>
        <v/>
      </c>
      <c r="T67">
        <f>HYPERLINK("https://klasma.github.io/Logging_NORRTALJE/kartor/A 36662-2023.png", "A 36662-2023")</f>
        <v/>
      </c>
      <c r="V67">
        <f>HYPERLINK("https://klasma.github.io/Logging_NORRTALJE/klagomål/A 36662-2023.docx", "A 36662-2023")</f>
        <v/>
      </c>
      <c r="W67">
        <f>HYPERLINK("https://klasma.github.io/Logging_NORRTALJE/klagomålsmail/A 36662-2023.docx", "A 36662-2023")</f>
        <v/>
      </c>
      <c r="X67">
        <f>HYPERLINK("https://klasma.github.io/Logging_NORRTALJE/tillsyn/A 36662-2023.docx", "A 36662-2023")</f>
        <v/>
      </c>
      <c r="Y67">
        <f>HYPERLINK("https://klasma.github.io/Logging_NORRTALJE/tillsynsmail/A 36662-2023.docx", "A 36662-2023")</f>
        <v/>
      </c>
    </row>
    <row r="68" ht="15" customHeight="1">
      <c r="A68" t="inlineStr">
        <is>
          <t>A 745-2019</t>
        </is>
      </c>
      <c r="B68" s="1" t="n">
        <v>43471</v>
      </c>
      <c r="C68" s="1" t="n">
        <v>45189</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 "A 745-2019")</f>
        <v/>
      </c>
      <c r="T68">
        <f>HYPERLINK("https://klasma.github.io/Logging_NORRTALJE/kartor/A 745-2019.png", "A 745-2019")</f>
        <v/>
      </c>
      <c r="V68">
        <f>HYPERLINK("https://klasma.github.io/Logging_NORRTALJE/klagomål/A 745-2019.docx", "A 745-2019")</f>
        <v/>
      </c>
      <c r="W68">
        <f>HYPERLINK("https://klasma.github.io/Logging_NORRTALJE/klagomålsmail/A 745-2019.docx", "A 745-2019")</f>
        <v/>
      </c>
      <c r="X68">
        <f>HYPERLINK("https://klasma.github.io/Logging_NORRTALJE/tillsyn/A 745-2019.docx", "A 745-2019")</f>
        <v/>
      </c>
      <c r="Y68">
        <f>HYPERLINK("https://klasma.github.io/Logging_NORRTALJE/tillsynsmail/A 745-2019.docx", "A 745-2019")</f>
        <v/>
      </c>
    </row>
    <row r="69" ht="15" customHeight="1">
      <c r="A69" t="inlineStr">
        <is>
          <t>A 7137-2019</t>
        </is>
      </c>
      <c r="B69" s="1" t="n">
        <v>43489</v>
      </c>
      <c r="C69" s="1" t="n">
        <v>45189</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 "A 7137-2019")</f>
        <v/>
      </c>
      <c r="T69">
        <f>HYPERLINK("https://klasma.github.io/Logging_NORRTALJE/kartor/A 7137-2019.png", "A 7137-2019")</f>
        <v/>
      </c>
      <c r="V69">
        <f>HYPERLINK("https://klasma.github.io/Logging_NORRTALJE/klagomål/A 7137-2019.docx", "A 7137-2019")</f>
        <v/>
      </c>
      <c r="W69">
        <f>HYPERLINK("https://klasma.github.io/Logging_NORRTALJE/klagomålsmail/A 7137-2019.docx", "A 7137-2019")</f>
        <v/>
      </c>
      <c r="X69">
        <f>HYPERLINK("https://klasma.github.io/Logging_NORRTALJE/tillsyn/A 7137-2019.docx", "A 7137-2019")</f>
        <v/>
      </c>
      <c r="Y69">
        <f>HYPERLINK("https://klasma.github.io/Logging_NORRTALJE/tillsynsmail/A 7137-2019.docx", "A 7137-2019")</f>
        <v/>
      </c>
    </row>
    <row r="70" ht="15" customHeight="1">
      <c r="A70" t="inlineStr">
        <is>
          <t>A 6072-2019</t>
        </is>
      </c>
      <c r="B70" s="1" t="n">
        <v>43493</v>
      </c>
      <c r="C70" s="1" t="n">
        <v>45189</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 "A 6072-2019")</f>
        <v/>
      </c>
      <c r="T70">
        <f>HYPERLINK("https://klasma.github.io/Logging_NORRTALJE/kartor/A 6072-2019.png", "A 6072-2019")</f>
        <v/>
      </c>
      <c r="V70">
        <f>HYPERLINK("https://klasma.github.io/Logging_NORRTALJE/klagomål/A 6072-2019.docx", "A 6072-2019")</f>
        <v/>
      </c>
      <c r="W70">
        <f>HYPERLINK("https://klasma.github.io/Logging_NORRTALJE/klagomålsmail/A 6072-2019.docx", "A 6072-2019")</f>
        <v/>
      </c>
      <c r="X70">
        <f>HYPERLINK("https://klasma.github.io/Logging_NORRTALJE/tillsyn/A 6072-2019.docx", "A 6072-2019")</f>
        <v/>
      </c>
      <c r="Y70">
        <f>HYPERLINK("https://klasma.github.io/Logging_NORRTALJE/tillsynsmail/A 6072-2019.docx", "A 6072-2019")</f>
        <v/>
      </c>
    </row>
    <row r="71" ht="15" customHeight="1">
      <c r="A71" t="inlineStr">
        <is>
          <t>A 7672-2019</t>
        </is>
      </c>
      <c r="B71" s="1" t="n">
        <v>43500</v>
      </c>
      <c r="C71" s="1" t="n">
        <v>45189</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 "A 7672-2019")</f>
        <v/>
      </c>
      <c r="T71">
        <f>HYPERLINK("https://klasma.github.io/Logging_NORRTALJE/kartor/A 7672-2019.png", "A 7672-2019")</f>
        <v/>
      </c>
      <c r="V71">
        <f>HYPERLINK("https://klasma.github.io/Logging_NORRTALJE/klagomål/A 7672-2019.docx", "A 7672-2019")</f>
        <v/>
      </c>
      <c r="W71">
        <f>HYPERLINK("https://klasma.github.io/Logging_NORRTALJE/klagomålsmail/A 7672-2019.docx", "A 7672-2019")</f>
        <v/>
      </c>
      <c r="X71">
        <f>HYPERLINK("https://klasma.github.io/Logging_NORRTALJE/tillsyn/A 7672-2019.docx", "A 7672-2019")</f>
        <v/>
      </c>
      <c r="Y71">
        <f>HYPERLINK("https://klasma.github.io/Logging_NORRTALJE/tillsynsmail/A 7672-2019.docx", "A 7672-2019")</f>
        <v/>
      </c>
    </row>
    <row r="72" ht="15" customHeight="1">
      <c r="A72" t="inlineStr">
        <is>
          <t>A 14148-2019</t>
        </is>
      </c>
      <c r="B72" s="1" t="n">
        <v>43533</v>
      </c>
      <c r="C72" s="1" t="n">
        <v>45189</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 "A 14148-2019")</f>
        <v/>
      </c>
      <c r="T72">
        <f>HYPERLINK("https://klasma.github.io/Logging_NORRTALJE/kartor/A 14148-2019.png", "A 14148-2019")</f>
        <v/>
      </c>
      <c r="V72">
        <f>HYPERLINK("https://klasma.github.io/Logging_NORRTALJE/klagomål/A 14148-2019.docx", "A 14148-2019")</f>
        <v/>
      </c>
      <c r="W72">
        <f>HYPERLINK("https://klasma.github.io/Logging_NORRTALJE/klagomålsmail/A 14148-2019.docx", "A 14148-2019")</f>
        <v/>
      </c>
      <c r="X72">
        <f>HYPERLINK("https://klasma.github.io/Logging_NORRTALJE/tillsyn/A 14148-2019.docx", "A 14148-2019")</f>
        <v/>
      </c>
      <c r="Y72">
        <f>HYPERLINK("https://klasma.github.io/Logging_NORRTALJE/tillsynsmail/A 14148-2019.docx", "A 14148-2019")</f>
        <v/>
      </c>
    </row>
    <row r="73" ht="15" customHeight="1">
      <c r="A73" t="inlineStr">
        <is>
          <t>A 14826-2019</t>
        </is>
      </c>
      <c r="B73" s="1" t="n">
        <v>43539</v>
      </c>
      <c r="C73" s="1" t="n">
        <v>45189</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 "A 14826-2019")</f>
        <v/>
      </c>
      <c r="T73">
        <f>HYPERLINK("https://klasma.github.io/Logging_NORRTALJE/kartor/A 14826-2019.png", "A 14826-2019")</f>
        <v/>
      </c>
      <c r="V73">
        <f>HYPERLINK("https://klasma.github.io/Logging_NORRTALJE/klagomål/A 14826-2019.docx", "A 14826-2019")</f>
        <v/>
      </c>
      <c r="W73">
        <f>HYPERLINK("https://klasma.github.io/Logging_NORRTALJE/klagomålsmail/A 14826-2019.docx", "A 14826-2019")</f>
        <v/>
      </c>
      <c r="X73">
        <f>HYPERLINK("https://klasma.github.io/Logging_NORRTALJE/tillsyn/A 14826-2019.docx", "A 14826-2019")</f>
        <v/>
      </c>
      <c r="Y73">
        <f>HYPERLINK("https://klasma.github.io/Logging_NORRTALJE/tillsynsmail/A 14826-2019.docx", "A 14826-2019")</f>
        <v/>
      </c>
    </row>
    <row r="74" ht="15" customHeight="1">
      <c r="A74" t="inlineStr">
        <is>
          <t>A 15109-2019</t>
        </is>
      </c>
      <c r="B74" s="1" t="n">
        <v>43539</v>
      </c>
      <c r="C74" s="1" t="n">
        <v>45189</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 "A 15109-2019")</f>
        <v/>
      </c>
      <c r="T74">
        <f>HYPERLINK("https://klasma.github.io/Logging_NORRTALJE/kartor/A 15109-2019.png", "A 15109-2019")</f>
        <v/>
      </c>
      <c r="V74">
        <f>HYPERLINK("https://klasma.github.io/Logging_NORRTALJE/klagomål/A 15109-2019.docx", "A 15109-2019")</f>
        <v/>
      </c>
      <c r="W74">
        <f>HYPERLINK("https://klasma.github.io/Logging_NORRTALJE/klagomålsmail/A 15109-2019.docx", "A 15109-2019")</f>
        <v/>
      </c>
      <c r="X74">
        <f>HYPERLINK("https://klasma.github.io/Logging_NORRTALJE/tillsyn/A 15109-2019.docx", "A 15109-2019")</f>
        <v/>
      </c>
      <c r="Y74">
        <f>HYPERLINK("https://klasma.github.io/Logging_NORRTALJE/tillsynsmail/A 15109-2019.docx", "A 15109-2019")</f>
        <v/>
      </c>
    </row>
    <row r="75" ht="15" customHeight="1">
      <c r="A75" t="inlineStr">
        <is>
          <t>A 23830-2019</t>
        </is>
      </c>
      <c r="B75" s="1" t="n">
        <v>43595</v>
      </c>
      <c r="C75" s="1" t="n">
        <v>45189</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 "A 23830-2019")</f>
        <v/>
      </c>
      <c r="T75">
        <f>HYPERLINK("https://klasma.github.io/Logging_NORRTALJE/kartor/A 23830-2019.png", "A 23830-2019")</f>
        <v/>
      </c>
      <c r="V75">
        <f>HYPERLINK("https://klasma.github.io/Logging_NORRTALJE/klagomål/A 23830-2019.docx", "A 23830-2019")</f>
        <v/>
      </c>
      <c r="W75">
        <f>HYPERLINK("https://klasma.github.io/Logging_NORRTALJE/klagomålsmail/A 23830-2019.docx", "A 23830-2019")</f>
        <v/>
      </c>
      <c r="X75">
        <f>HYPERLINK("https://klasma.github.io/Logging_NORRTALJE/tillsyn/A 23830-2019.docx", "A 23830-2019")</f>
        <v/>
      </c>
      <c r="Y75">
        <f>HYPERLINK("https://klasma.github.io/Logging_NORRTALJE/tillsynsmail/A 23830-2019.docx", "A 23830-2019")</f>
        <v/>
      </c>
    </row>
    <row r="76" ht="15" customHeight="1">
      <c r="A76" t="inlineStr">
        <is>
          <t>A 47875-2019</t>
        </is>
      </c>
      <c r="B76" s="1" t="n">
        <v>43725</v>
      </c>
      <c r="C76" s="1" t="n">
        <v>45189</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 "A 47875-2019")</f>
        <v/>
      </c>
      <c r="T76">
        <f>HYPERLINK("https://klasma.github.io/Logging_NORRTALJE/kartor/A 47875-2019.png", "A 47875-2019")</f>
        <v/>
      </c>
      <c r="V76">
        <f>HYPERLINK("https://klasma.github.io/Logging_NORRTALJE/klagomål/A 47875-2019.docx", "A 47875-2019")</f>
        <v/>
      </c>
      <c r="W76">
        <f>HYPERLINK("https://klasma.github.io/Logging_NORRTALJE/klagomålsmail/A 47875-2019.docx", "A 47875-2019")</f>
        <v/>
      </c>
      <c r="X76">
        <f>HYPERLINK("https://klasma.github.io/Logging_NORRTALJE/tillsyn/A 47875-2019.docx", "A 47875-2019")</f>
        <v/>
      </c>
      <c r="Y76">
        <f>HYPERLINK("https://klasma.github.io/Logging_NORRTALJE/tillsynsmail/A 47875-2019.docx", "A 47875-2019")</f>
        <v/>
      </c>
    </row>
    <row r="77" ht="15" customHeight="1">
      <c r="A77" t="inlineStr">
        <is>
          <t>A 6272-2020</t>
        </is>
      </c>
      <c r="B77" s="1" t="n">
        <v>43866</v>
      </c>
      <c r="C77" s="1" t="n">
        <v>45189</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 "A 6272-2020")</f>
        <v/>
      </c>
      <c r="T77">
        <f>HYPERLINK("https://klasma.github.io/Logging_NORRTALJE/kartor/A 6272-2020.png", "A 6272-2020")</f>
        <v/>
      </c>
      <c r="V77">
        <f>HYPERLINK("https://klasma.github.io/Logging_NORRTALJE/klagomål/A 6272-2020.docx", "A 6272-2020")</f>
        <v/>
      </c>
      <c r="W77">
        <f>HYPERLINK("https://klasma.github.io/Logging_NORRTALJE/klagomålsmail/A 6272-2020.docx", "A 6272-2020")</f>
        <v/>
      </c>
      <c r="X77">
        <f>HYPERLINK("https://klasma.github.io/Logging_NORRTALJE/tillsyn/A 6272-2020.docx", "A 6272-2020")</f>
        <v/>
      </c>
      <c r="Y77">
        <f>HYPERLINK("https://klasma.github.io/Logging_NORRTALJE/tillsynsmail/A 6272-2020.docx", "A 6272-2020")</f>
        <v/>
      </c>
    </row>
    <row r="78" ht="15" customHeight="1">
      <c r="A78" t="inlineStr">
        <is>
          <t>A 19565-2020</t>
        </is>
      </c>
      <c r="B78" s="1" t="n">
        <v>43936</v>
      </c>
      <c r="C78" s="1" t="n">
        <v>45189</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 "A 19565-2020")</f>
        <v/>
      </c>
      <c r="T78">
        <f>HYPERLINK("https://klasma.github.io/Logging_NORRTALJE/kartor/A 19565-2020.png", "A 19565-2020")</f>
        <v/>
      </c>
      <c r="V78">
        <f>HYPERLINK("https://klasma.github.io/Logging_NORRTALJE/klagomål/A 19565-2020.docx", "A 19565-2020")</f>
        <v/>
      </c>
      <c r="W78">
        <f>HYPERLINK("https://klasma.github.io/Logging_NORRTALJE/klagomålsmail/A 19565-2020.docx", "A 19565-2020")</f>
        <v/>
      </c>
      <c r="X78">
        <f>HYPERLINK("https://klasma.github.io/Logging_NORRTALJE/tillsyn/A 19565-2020.docx", "A 19565-2020")</f>
        <v/>
      </c>
      <c r="Y78">
        <f>HYPERLINK("https://klasma.github.io/Logging_NORRTALJE/tillsynsmail/A 19565-2020.docx", "A 19565-2020")</f>
        <v/>
      </c>
    </row>
    <row r="79" ht="15" customHeight="1">
      <c r="A79" t="inlineStr">
        <is>
          <t>A 31803-2021</t>
        </is>
      </c>
      <c r="B79" s="1" t="n">
        <v>44370</v>
      </c>
      <c r="C79" s="1" t="n">
        <v>45189</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 "A 31803-2021")</f>
        <v/>
      </c>
      <c r="T79">
        <f>HYPERLINK("https://klasma.github.io/Logging_NORRTALJE/kartor/A 31803-2021.png", "A 31803-2021")</f>
        <v/>
      </c>
      <c r="V79">
        <f>HYPERLINK("https://klasma.github.io/Logging_NORRTALJE/klagomål/A 31803-2021.docx", "A 31803-2021")</f>
        <v/>
      </c>
      <c r="W79">
        <f>HYPERLINK("https://klasma.github.io/Logging_NORRTALJE/klagomålsmail/A 31803-2021.docx", "A 31803-2021")</f>
        <v/>
      </c>
      <c r="X79">
        <f>HYPERLINK("https://klasma.github.io/Logging_NORRTALJE/tillsyn/A 31803-2021.docx", "A 31803-2021")</f>
        <v/>
      </c>
      <c r="Y79">
        <f>HYPERLINK("https://klasma.github.io/Logging_NORRTALJE/tillsynsmail/A 31803-2021.docx", "A 31803-2021")</f>
        <v/>
      </c>
    </row>
    <row r="80" ht="15" customHeight="1">
      <c r="A80" t="inlineStr">
        <is>
          <t>A 58676-2021</t>
        </is>
      </c>
      <c r="B80" s="1" t="n">
        <v>44489</v>
      </c>
      <c r="C80" s="1" t="n">
        <v>45189</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 "A 58676-2021")</f>
        <v/>
      </c>
      <c r="T80">
        <f>HYPERLINK("https://klasma.github.io/Logging_NORRTALJE/kartor/A 58676-2021.png", "A 58676-2021")</f>
        <v/>
      </c>
      <c r="V80">
        <f>HYPERLINK("https://klasma.github.io/Logging_NORRTALJE/klagomål/A 58676-2021.docx", "A 58676-2021")</f>
        <v/>
      </c>
      <c r="W80">
        <f>HYPERLINK("https://klasma.github.io/Logging_NORRTALJE/klagomålsmail/A 58676-2021.docx", "A 58676-2021")</f>
        <v/>
      </c>
      <c r="X80">
        <f>HYPERLINK("https://klasma.github.io/Logging_NORRTALJE/tillsyn/A 58676-2021.docx", "A 58676-2021")</f>
        <v/>
      </c>
      <c r="Y80">
        <f>HYPERLINK("https://klasma.github.io/Logging_NORRTALJE/tillsynsmail/A 58676-2021.docx", "A 58676-2021")</f>
        <v/>
      </c>
    </row>
    <row r="81" ht="15" customHeight="1">
      <c r="A81" t="inlineStr">
        <is>
          <t>A 16260-2022</t>
        </is>
      </c>
      <c r="B81" s="1" t="n">
        <v>44670</v>
      </c>
      <c r="C81" s="1" t="n">
        <v>45189</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 "A 16260-2022")</f>
        <v/>
      </c>
      <c r="T81">
        <f>HYPERLINK("https://klasma.github.io/Logging_NORRTALJE/kartor/A 16260-2022.png", "A 16260-2022")</f>
        <v/>
      </c>
      <c r="V81">
        <f>HYPERLINK("https://klasma.github.io/Logging_NORRTALJE/klagomål/A 16260-2022.docx", "A 16260-2022")</f>
        <v/>
      </c>
      <c r="W81">
        <f>HYPERLINK("https://klasma.github.io/Logging_NORRTALJE/klagomålsmail/A 16260-2022.docx", "A 16260-2022")</f>
        <v/>
      </c>
      <c r="X81">
        <f>HYPERLINK("https://klasma.github.io/Logging_NORRTALJE/tillsyn/A 16260-2022.docx", "A 16260-2022")</f>
        <v/>
      </c>
      <c r="Y81">
        <f>HYPERLINK("https://klasma.github.io/Logging_NORRTALJE/tillsynsmail/A 16260-2022.docx", "A 16260-2022")</f>
        <v/>
      </c>
    </row>
    <row r="82" ht="15" customHeight="1">
      <c r="A82" t="inlineStr">
        <is>
          <t>A 19862-2022</t>
        </is>
      </c>
      <c r="B82" s="1" t="n">
        <v>44696</v>
      </c>
      <c r="C82" s="1" t="n">
        <v>45189</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 "A 19862-2022")</f>
        <v/>
      </c>
      <c r="T82">
        <f>HYPERLINK("https://klasma.github.io/Logging_NORRTALJE/kartor/A 19862-2022.png", "A 19862-2022")</f>
        <v/>
      </c>
      <c r="V82">
        <f>HYPERLINK("https://klasma.github.io/Logging_NORRTALJE/klagomål/A 19862-2022.docx", "A 19862-2022")</f>
        <v/>
      </c>
      <c r="W82">
        <f>HYPERLINK("https://klasma.github.io/Logging_NORRTALJE/klagomålsmail/A 19862-2022.docx", "A 19862-2022")</f>
        <v/>
      </c>
      <c r="X82">
        <f>HYPERLINK("https://klasma.github.io/Logging_NORRTALJE/tillsyn/A 19862-2022.docx", "A 19862-2022")</f>
        <v/>
      </c>
      <c r="Y82">
        <f>HYPERLINK("https://klasma.github.io/Logging_NORRTALJE/tillsynsmail/A 19862-2022.docx", "A 19862-2022")</f>
        <v/>
      </c>
    </row>
    <row r="83" ht="15" customHeight="1">
      <c r="A83" t="inlineStr">
        <is>
          <t>A 27742-2022</t>
        </is>
      </c>
      <c r="B83" s="1" t="n">
        <v>44743</v>
      </c>
      <c r="C83" s="1" t="n">
        <v>45189</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 "A 27742-2022")</f>
        <v/>
      </c>
      <c r="T83">
        <f>HYPERLINK("https://klasma.github.io/Logging_NORRTALJE/kartor/A 27742-2022.png", "A 27742-2022")</f>
        <v/>
      </c>
      <c r="V83">
        <f>HYPERLINK("https://klasma.github.io/Logging_NORRTALJE/klagomål/A 27742-2022.docx", "A 27742-2022")</f>
        <v/>
      </c>
      <c r="W83">
        <f>HYPERLINK("https://klasma.github.io/Logging_NORRTALJE/klagomålsmail/A 27742-2022.docx", "A 27742-2022")</f>
        <v/>
      </c>
      <c r="X83">
        <f>HYPERLINK("https://klasma.github.io/Logging_NORRTALJE/tillsyn/A 27742-2022.docx", "A 27742-2022")</f>
        <v/>
      </c>
      <c r="Y83">
        <f>HYPERLINK("https://klasma.github.io/Logging_NORRTALJE/tillsynsmail/A 27742-2022.docx", "A 27742-2022")</f>
        <v/>
      </c>
    </row>
    <row r="84" ht="15" customHeight="1">
      <c r="A84" t="inlineStr">
        <is>
          <t>A 52124-2022</t>
        </is>
      </c>
      <c r="B84" s="1" t="n">
        <v>44868</v>
      </c>
      <c r="C84" s="1" t="n">
        <v>45189</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 "A 52124-2022")</f>
        <v/>
      </c>
      <c r="T84">
        <f>HYPERLINK("https://klasma.github.io/Logging_NORRTALJE/kartor/A 52124-2022.png", "A 52124-2022")</f>
        <v/>
      </c>
      <c r="V84">
        <f>HYPERLINK("https://klasma.github.io/Logging_NORRTALJE/klagomål/A 52124-2022.docx", "A 52124-2022")</f>
        <v/>
      </c>
      <c r="W84">
        <f>HYPERLINK("https://klasma.github.io/Logging_NORRTALJE/klagomålsmail/A 52124-2022.docx", "A 52124-2022")</f>
        <v/>
      </c>
      <c r="X84">
        <f>HYPERLINK("https://klasma.github.io/Logging_NORRTALJE/tillsyn/A 52124-2022.docx", "A 52124-2022")</f>
        <v/>
      </c>
      <c r="Y84">
        <f>HYPERLINK("https://klasma.github.io/Logging_NORRTALJE/tillsynsmail/A 52124-2022.docx", "A 52124-2022")</f>
        <v/>
      </c>
    </row>
    <row r="85" ht="15" customHeight="1">
      <c r="A85" t="inlineStr">
        <is>
          <t>A 51980-2022</t>
        </is>
      </c>
      <c r="B85" s="1" t="n">
        <v>44872</v>
      </c>
      <c r="C85" s="1" t="n">
        <v>45189</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 "A 51980-2022")</f>
        <v/>
      </c>
      <c r="T85">
        <f>HYPERLINK("https://klasma.github.io/Logging_NORRTALJE/kartor/A 51980-2022.png", "A 51980-2022")</f>
        <v/>
      </c>
      <c r="V85">
        <f>HYPERLINK("https://klasma.github.io/Logging_NORRTALJE/klagomål/A 51980-2022.docx", "A 51980-2022")</f>
        <v/>
      </c>
      <c r="W85">
        <f>HYPERLINK("https://klasma.github.io/Logging_NORRTALJE/klagomålsmail/A 51980-2022.docx", "A 51980-2022")</f>
        <v/>
      </c>
      <c r="X85">
        <f>HYPERLINK("https://klasma.github.io/Logging_NORRTALJE/tillsyn/A 51980-2022.docx", "A 51980-2022")</f>
        <v/>
      </c>
      <c r="Y85">
        <f>HYPERLINK("https://klasma.github.io/Logging_NORRTALJE/tillsynsmail/A 51980-2022.docx", "A 51980-2022")</f>
        <v/>
      </c>
    </row>
    <row r="86" ht="15" customHeight="1">
      <c r="A86" t="inlineStr">
        <is>
          <t>A 7341-2023</t>
        </is>
      </c>
      <c r="B86" s="1" t="n">
        <v>44971</v>
      </c>
      <c r="C86" s="1" t="n">
        <v>45189</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 "A 7341-2023")</f>
        <v/>
      </c>
      <c r="T86">
        <f>HYPERLINK("https://klasma.github.io/Logging_NORRTALJE/kartor/A 7341-2023.png", "A 7341-2023")</f>
        <v/>
      </c>
      <c r="V86">
        <f>HYPERLINK("https://klasma.github.io/Logging_NORRTALJE/klagomål/A 7341-2023.docx", "A 7341-2023")</f>
        <v/>
      </c>
      <c r="W86">
        <f>HYPERLINK("https://klasma.github.io/Logging_NORRTALJE/klagomålsmail/A 7341-2023.docx", "A 7341-2023")</f>
        <v/>
      </c>
      <c r="X86">
        <f>HYPERLINK("https://klasma.github.io/Logging_NORRTALJE/tillsyn/A 7341-2023.docx", "A 7341-2023")</f>
        <v/>
      </c>
      <c r="Y86">
        <f>HYPERLINK("https://klasma.github.io/Logging_NORRTALJE/tillsynsmail/A 7341-2023.docx", "A 7341-2023")</f>
        <v/>
      </c>
    </row>
    <row r="87" ht="15" customHeight="1">
      <c r="A87" t="inlineStr">
        <is>
          <t>A 10136-2023</t>
        </is>
      </c>
      <c r="B87" s="1" t="n">
        <v>44986</v>
      </c>
      <c r="C87" s="1" t="n">
        <v>45189</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 "A 10136-2023")</f>
        <v/>
      </c>
      <c r="T87">
        <f>HYPERLINK("https://klasma.github.io/Logging_NORRTALJE/kartor/A 10136-2023.png", "A 10136-2023")</f>
        <v/>
      </c>
      <c r="V87">
        <f>HYPERLINK("https://klasma.github.io/Logging_NORRTALJE/klagomål/A 10136-2023.docx", "A 10136-2023")</f>
        <v/>
      </c>
      <c r="W87">
        <f>HYPERLINK("https://klasma.github.io/Logging_NORRTALJE/klagomålsmail/A 10136-2023.docx", "A 10136-2023")</f>
        <v/>
      </c>
      <c r="X87">
        <f>HYPERLINK("https://klasma.github.io/Logging_NORRTALJE/tillsyn/A 10136-2023.docx", "A 10136-2023")</f>
        <v/>
      </c>
      <c r="Y87">
        <f>HYPERLINK("https://klasma.github.io/Logging_NORRTALJE/tillsynsmail/A 10136-2023.docx", "A 10136-2023")</f>
        <v/>
      </c>
    </row>
    <row r="88" ht="15" customHeight="1">
      <c r="A88" t="inlineStr">
        <is>
          <t>A 23861-2023</t>
        </is>
      </c>
      <c r="B88" s="1" t="n">
        <v>45078</v>
      </c>
      <c r="C88" s="1" t="n">
        <v>45189</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 "A 23861-2023")</f>
        <v/>
      </c>
      <c r="T88">
        <f>HYPERLINK("https://klasma.github.io/Logging_NORRTALJE/kartor/A 23861-2023.png", "A 23861-2023")</f>
        <v/>
      </c>
      <c r="V88">
        <f>HYPERLINK("https://klasma.github.io/Logging_NORRTALJE/klagomål/A 23861-2023.docx", "A 23861-2023")</f>
        <v/>
      </c>
      <c r="W88">
        <f>HYPERLINK("https://klasma.github.io/Logging_NORRTALJE/klagomålsmail/A 23861-2023.docx", "A 23861-2023")</f>
        <v/>
      </c>
      <c r="X88">
        <f>HYPERLINK("https://klasma.github.io/Logging_NORRTALJE/tillsyn/A 23861-2023.docx", "A 23861-2023")</f>
        <v/>
      </c>
      <c r="Y88">
        <f>HYPERLINK("https://klasma.github.io/Logging_NORRTALJE/tillsynsmail/A 23861-2023.docx", "A 23861-2023")</f>
        <v/>
      </c>
    </row>
    <row r="89" ht="15" customHeight="1">
      <c r="A89" t="inlineStr">
        <is>
          <t>A 33287-2023</t>
        </is>
      </c>
      <c r="B89" s="1" t="n">
        <v>45127</v>
      </c>
      <c r="C89" s="1" t="n">
        <v>45189</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 "A 33287-2023")</f>
        <v/>
      </c>
      <c r="T89">
        <f>HYPERLINK("https://klasma.github.io/Logging_NORRTALJE/kartor/A 33287-2023.png", "A 33287-2023")</f>
        <v/>
      </c>
      <c r="V89">
        <f>HYPERLINK("https://klasma.github.io/Logging_NORRTALJE/klagomål/A 33287-2023.docx", "A 33287-2023")</f>
        <v/>
      </c>
      <c r="W89">
        <f>HYPERLINK("https://klasma.github.io/Logging_NORRTALJE/klagomålsmail/A 33287-2023.docx", "A 33287-2023")</f>
        <v/>
      </c>
      <c r="X89">
        <f>HYPERLINK("https://klasma.github.io/Logging_NORRTALJE/tillsyn/A 33287-2023.docx", "A 33287-2023")</f>
        <v/>
      </c>
      <c r="Y89">
        <f>HYPERLINK("https://klasma.github.io/Logging_NORRTALJE/tillsynsmail/A 33287-2023.docx", "A 33287-2023")</f>
        <v/>
      </c>
    </row>
    <row r="90" ht="15" customHeight="1">
      <c r="A90" t="inlineStr">
        <is>
          <t>A 62482-2018</t>
        </is>
      </c>
      <c r="B90" s="1" t="n">
        <v>43415</v>
      </c>
      <c r="C90" s="1" t="n">
        <v>45189</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 "A 62482-2018")</f>
        <v/>
      </c>
      <c r="T90">
        <f>HYPERLINK("https://klasma.github.io/Logging_NORRTALJE/kartor/A 62482-2018.png", "A 62482-2018")</f>
        <v/>
      </c>
      <c r="V90">
        <f>HYPERLINK("https://klasma.github.io/Logging_NORRTALJE/klagomål/A 62482-2018.docx", "A 62482-2018")</f>
        <v/>
      </c>
      <c r="W90">
        <f>HYPERLINK("https://klasma.github.io/Logging_NORRTALJE/klagomålsmail/A 62482-2018.docx", "A 62482-2018")</f>
        <v/>
      </c>
      <c r="X90">
        <f>HYPERLINK("https://klasma.github.io/Logging_NORRTALJE/tillsyn/A 62482-2018.docx", "A 62482-2018")</f>
        <v/>
      </c>
      <c r="Y90">
        <f>HYPERLINK("https://klasma.github.io/Logging_NORRTALJE/tillsynsmail/A 62482-2018.docx", "A 62482-2018")</f>
        <v/>
      </c>
    </row>
    <row r="91" ht="15" customHeight="1">
      <c r="A91" t="inlineStr">
        <is>
          <t>A 62403-2018</t>
        </is>
      </c>
      <c r="B91" s="1" t="n">
        <v>43416</v>
      </c>
      <c r="C91" s="1" t="n">
        <v>45189</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 "A 62403-2018")</f>
        <v/>
      </c>
      <c r="T91">
        <f>HYPERLINK("https://klasma.github.io/Logging_NORRTALJE/kartor/A 62403-2018.png", "A 62403-2018")</f>
        <v/>
      </c>
      <c r="V91">
        <f>HYPERLINK("https://klasma.github.io/Logging_NORRTALJE/klagomål/A 62403-2018.docx", "A 62403-2018")</f>
        <v/>
      </c>
      <c r="W91">
        <f>HYPERLINK("https://klasma.github.io/Logging_NORRTALJE/klagomålsmail/A 62403-2018.docx", "A 62403-2018")</f>
        <v/>
      </c>
      <c r="X91">
        <f>HYPERLINK("https://klasma.github.io/Logging_NORRTALJE/tillsyn/A 62403-2018.docx", "A 62403-2018")</f>
        <v/>
      </c>
      <c r="Y91">
        <f>HYPERLINK("https://klasma.github.io/Logging_NORRTALJE/tillsynsmail/A 62403-2018.docx", "A 62403-2018")</f>
        <v/>
      </c>
    </row>
    <row r="92" ht="15" customHeight="1">
      <c r="A92" t="inlineStr">
        <is>
          <t>A 2647-2019</t>
        </is>
      </c>
      <c r="B92" s="1" t="n">
        <v>43478</v>
      </c>
      <c r="C92" s="1" t="n">
        <v>45189</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 "A 2647-2019")</f>
        <v/>
      </c>
      <c r="T92">
        <f>HYPERLINK("https://klasma.github.io/Logging_NORRTALJE/kartor/A 2647-2019.png", "A 2647-2019")</f>
        <v/>
      </c>
      <c r="V92">
        <f>HYPERLINK("https://klasma.github.io/Logging_NORRTALJE/klagomål/A 2647-2019.docx", "A 2647-2019")</f>
        <v/>
      </c>
      <c r="W92">
        <f>HYPERLINK("https://klasma.github.io/Logging_NORRTALJE/klagomålsmail/A 2647-2019.docx", "A 2647-2019")</f>
        <v/>
      </c>
      <c r="X92">
        <f>HYPERLINK("https://klasma.github.io/Logging_NORRTALJE/tillsyn/A 2647-2019.docx", "A 2647-2019")</f>
        <v/>
      </c>
      <c r="Y92">
        <f>HYPERLINK("https://klasma.github.io/Logging_NORRTALJE/tillsynsmail/A 2647-2019.docx", "A 2647-2019")</f>
        <v/>
      </c>
    </row>
    <row r="93" ht="15" customHeight="1">
      <c r="A93" t="inlineStr">
        <is>
          <t>A 3309-2019</t>
        </is>
      </c>
      <c r="B93" s="1" t="n">
        <v>43480</v>
      </c>
      <c r="C93" s="1" t="n">
        <v>45189</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 "A 3309-2019")</f>
        <v/>
      </c>
      <c r="T93">
        <f>HYPERLINK("https://klasma.github.io/Logging_NORRTALJE/kartor/A 3309-2019.png", "A 3309-2019")</f>
        <v/>
      </c>
      <c r="V93">
        <f>HYPERLINK("https://klasma.github.io/Logging_NORRTALJE/klagomål/A 3309-2019.docx", "A 3309-2019")</f>
        <v/>
      </c>
      <c r="W93">
        <f>HYPERLINK("https://klasma.github.io/Logging_NORRTALJE/klagomålsmail/A 3309-2019.docx", "A 3309-2019")</f>
        <v/>
      </c>
      <c r="X93">
        <f>HYPERLINK("https://klasma.github.io/Logging_NORRTALJE/tillsyn/A 3309-2019.docx", "A 3309-2019")</f>
        <v/>
      </c>
      <c r="Y93">
        <f>HYPERLINK("https://klasma.github.io/Logging_NORRTALJE/tillsynsmail/A 3309-2019.docx", "A 3309-2019")</f>
        <v/>
      </c>
    </row>
    <row r="94" ht="15" customHeight="1">
      <c r="A94" t="inlineStr">
        <is>
          <t>A 4067-2019</t>
        </is>
      </c>
      <c r="B94" s="1" t="n">
        <v>43482</v>
      </c>
      <c r="C94" s="1" t="n">
        <v>45189</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 "A 4067-2019")</f>
        <v/>
      </c>
      <c r="T94">
        <f>HYPERLINK("https://klasma.github.io/Logging_NORRTALJE/kartor/A 4067-2019.png", "A 4067-2019")</f>
        <v/>
      </c>
      <c r="V94">
        <f>HYPERLINK("https://klasma.github.io/Logging_NORRTALJE/klagomål/A 4067-2019.docx", "A 4067-2019")</f>
        <v/>
      </c>
      <c r="W94">
        <f>HYPERLINK("https://klasma.github.io/Logging_NORRTALJE/klagomålsmail/A 4067-2019.docx", "A 4067-2019")</f>
        <v/>
      </c>
      <c r="X94">
        <f>HYPERLINK("https://klasma.github.io/Logging_NORRTALJE/tillsyn/A 4067-2019.docx", "A 4067-2019")</f>
        <v/>
      </c>
      <c r="Y94">
        <f>HYPERLINK("https://klasma.github.io/Logging_NORRTALJE/tillsynsmail/A 4067-2019.docx", "A 4067-2019")</f>
        <v/>
      </c>
    </row>
    <row r="95" ht="15" customHeight="1">
      <c r="A95" t="inlineStr">
        <is>
          <t>A 5488-2019</t>
        </is>
      </c>
      <c r="B95" s="1" t="n">
        <v>43489</v>
      </c>
      <c r="C95" s="1" t="n">
        <v>45189</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 "A 5488-2019")</f>
        <v/>
      </c>
      <c r="T95">
        <f>HYPERLINK("https://klasma.github.io/Logging_NORRTALJE/kartor/A 5488-2019.png", "A 5488-2019")</f>
        <v/>
      </c>
      <c r="V95">
        <f>HYPERLINK("https://klasma.github.io/Logging_NORRTALJE/klagomål/A 5488-2019.docx", "A 5488-2019")</f>
        <v/>
      </c>
      <c r="W95">
        <f>HYPERLINK("https://klasma.github.io/Logging_NORRTALJE/klagomålsmail/A 5488-2019.docx", "A 5488-2019")</f>
        <v/>
      </c>
      <c r="X95">
        <f>HYPERLINK("https://klasma.github.io/Logging_NORRTALJE/tillsyn/A 5488-2019.docx", "A 5488-2019")</f>
        <v/>
      </c>
      <c r="Y95">
        <f>HYPERLINK("https://klasma.github.io/Logging_NORRTALJE/tillsynsmail/A 5488-2019.docx", "A 5488-2019")</f>
        <v/>
      </c>
    </row>
    <row r="96" ht="15" customHeight="1">
      <c r="A96" t="inlineStr">
        <is>
          <t>A 5502-2019</t>
        </is>
      </c>
      <c r="B96" s="1" t="n">
        <v>43489</v>
      </c>
      <c r="C96" s="1" t="n">
        <v>45189</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 "A 5502-2019")</f>
        <v/>
      </c>
      <c r="T96">
        <f>HYPERLINK("https://klasma.github.io/Logging_NORRTALJE/kartor/A 5502-2019.png", "A 5502-2019")</f>
        <v/>
      </c>
      <c r="V96">
        <f>HYPERLINK("https://klasma.github.io/Logging_NORRTALJE/klagomål/A 5502-2019.docx", "A 5502-2019")</f>
        <v/>
      </c>
      <c r="W96">
        <f>HYPERLINK("https://klasma.github.io/Logging_NORRTALJE/klagomålsmail/A 5502-2019.docx", "A 5502-2019")</f>
        <v/>
      </c>
      <c r="X96">
        <f>HYPERLINK("https://klasma.github.io/Logging_NORRTALJE/tillsyn/A 5502-2019.docx", "A 5502-2019")</f>
        <v/>
      </c>
      <c r="Y96">
        <f>HYPERLINK("https://klasma.github.io/Logging_NORRTALJE/tillsynsmail/A 5502-2019.docx", "A 5502-2019")</f>
        <v/>
      </c>
    </row>
    <row r="97" ht="15" customHeight="1">
      <c r="A97" t="inlineStr">
        <is>
          <t>A 6523-2019</t>
        </is>
      </c>
      <c r="B97" s="1" t="n">
        <v>43494</v>
      </c>
      <c r="C97" s="1" t="n">
        <v>45189</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 "A 6523-2019")</f>
        <v/>
      </c>
      <c r="T97">
        <f>HYPERLINK("https://klasma.github.io/Logging_NORRTALJE/kartor/A 6523-2019.png", "A 6523-2019")</f>
        <v/>
      </c>
      <c r="V97">
        <f>HYPERLINK("https://klasma.github.io/Logging_NORRTALJE/klagomål/A 6523-2019.docx", "A 6523-2019")</f>
        <v/>
      </c>
      <c r="W97">
        <f>HYPERLINK("https://klasma.github.io/Logging_NORRTALJE/klagomålsmail/A 6523-2019.docx", "A 6523-2019")</f>
        <v/>
      </c>
      <c r="X97">
        <f>HYPERLINK("https://klasma.github.io/Logging_NORRTALJE/tillsyn/A 6523-2019.docx", "A 6523-2019")</f>
        <v/>
      </c>
      <c r="Y97">
        <f>HYPERLINK("https://klasma.github.io/Logging_NORRTALJE/tillsynsmail/A 6523-2019.docx", "A 6523-2019")</f>
        <v/>
      </c>
    </row>
    <row r="98" ht="15" customHeight="1">
      <c r="A98" t="inlineStr">
        <is>
          <t>A 7739-2019</t>
        </is>
      </c>
      <c r="B98" s="1" t="n">
        <v>43500</v>
      </c>
      <c r="C98" s="1" t="n">
        <v>45189</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 "A 7739-2019")</f>
        <v/>
      </c>
      <c r="T98">
        <f>HYPERLINK("https://klasma.github.io/Logging_NORRTALJE/kartor/A 7739-2019.png", "A 7739-2019")</f>
        <v/>
      </c>
      <c r="V98">
        <f>HYPERLINK("https://klasma.github.io/Logging_NORRTALJE/klagomål/A 7739-2019.docx", "A 7739-2019")</f>
        <v/>
      </c>
      <c r="W98">
        <f>HYPERLINK("https://klasma.github.io/Logging_NORRTALJE/klagomålsmail/A 7739-2019.docx", "A 7739-2019")</f>
        <v/>
      </c>
      <c r="X98">
        <f>HYPERLINK("https://klasma.github.io/Logging_NORRTALJE/tillsyn/A 7739-2019.docx", "A 7739-2019")</f>
        <v/>
      </c>
      <c r="Y98">
        <f>HYPERLINK("https://klasma.github.io/Logging_NORRTALJE/tillsynsmail/A 7739-2019.docx", "A 7739-2019")</f>
        <v/>
      </c>
    </row>
    <row r="99" ht="15" customHeight="1">
      <c r="A99" t="inlineStr">
        <is>
          <t>A 8742-2019</t>
        </is>
      </c>
      <c r="B99" s="1" t="n">
        <v>43503</v>
      </c>
      <c r="C99" s="1" t="n">
        <v>45189</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 "A 8742-2019")</f>
        <v/>
      </c>
      <c r="T99">
        <f>HYPERLINK("https://klasma.github.io/Logging_NORRTALJE/kartor/A 8742-2019.png", "A 8742-2019")</f>
        <v/>
      </c>
      <c r="V99">
        <f>HYPERLINK("https://klasma.github.io/Logging_NORRTALJE/klagomål/A 8742-2019.docx", "A 8742-2019")</f>
        <v/>
      </c>
      <c r="W99">
        <f>HYPERLINK("https://klasma.github.io/Logging_NORRTALJE/klagomålsmail/A 8742-2019.docx", "A 8742-2019")</f>
        <v/>
      </c>
      <c r="X99">
        <f>HYPERLINK("https://klasma.github.io/Logging_NORRTALJE/tillsyn/A 8742-2019.docx", "A 8742-2019")</f>
        <v/>
      </c>
      <c r="Y99">
        <f>HYPERLINK("https://klasma.github.io/Logging_NORRTALJE/tillsynsmail/A 8742-2019.docx", "A 8742-2019")</f>
        <v/>
      </c>
    </row>
    <row r="100" ht="15" customHeight="1">
      <c r="A100" t="inlineStr">
        <is>
          <t>A 9041-2019</t>
        </is>
      </c>
      <c r="B100" s="1" t="n">
        <v>43504</v>
      </c>
      <c r="C100" s="1" t="n">
        <v>45189</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 "A 9041-2019")</f>
        <v/>
      </c>
      <c r="T100">
        <f>HYPERLINK("https://klasma.github.io/Logging_NORRTALJE/kartor/A 9041-2019.png", "A 9041-2019")</f>
        <v/>
      </c>
      <c r="V100">
        <f>HYPERLINK("https://klasma.github.io/Logging_NORRTALJE/klagomål/A 9041-2019.docx", "A 9041-2019")</f>
        <v/>
      </c>
      <c r="W100">
        <f>HYPERLINK("https://klasma.github.io/Logging_NORRTALJE/klagomålsmail/A 9041-2019.docx", "A 9041-2019")</f>
        <v/>
      </c>
      <c r="X100">
        <f>HYPERLINK("https://klasma.github.io/Logging_NORRTALJE/tillsyn/A 9041-2019.docx", "A 9041-2019")</f>
        <v/>
      </c>
      <c r="Y100">
        <f>HYPERLINK("https://klasma.github.io/Logging_NORRTALJE/tillsynsmail/A 9041-2019.docx", "A 9041-2019")</f>
        <v/>
      </c>
    </row>
    <row r="101" ht="15" customHeight="1">
      <c r="A101" t="inlineStr">
        <is>
          <t>A 9689-2019</t>
        </is>
      </c>
      <c r="B101" s="1" t="n">
        <v>43508</v>
      </c>
      <c r="C101" s="1" t="n">
        <v>45189</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 "A 9689-2019")</f>
        <v/>
      </c>
      <c r="T101">
        <f>HYPERLINK("https://klasma.github.io/Logging_NORRTALJE/kartor/A 9689-2019.png", "A 9689-2019")</f>
        <v/>
      </c>
      <c r="V101">
        <f>HYPERLINK("https://klasma.github.io/Logging_NORRTALJE/klagomål/A 9689-2019.docx", "A 9689-2019")</f>
        <v/>
      </c>
      <c r="W101">
        <f>HYPERLINK("https://klasma.github.io/Logging_NORRTALJE/klagomålsmail/A 9689-2019.docx", "A 9689-2019")</f>
        <v/>
      </c>
      <c r="X101">
        <f>HYPERLINK("https://klasma.github.io/Logging_NORRTALJE/tillsyn/A 9689-2019.docx", "A 9689-2019")</f>
        <v/>
      </c>
      <c r="Y101">
        <f>HYPERLINK("https://klasma.github.io/Logging_NORRTALJE/tillsynsmail/A 9689-2019.docx", "A 9689-2019")</f>
        <v/>
      </c>
    </row>
    <row r="102" ht="15" customHeight="1">
      <c r="A102" t="inlineStr">
        <is>
          <t>A 9917-2019</t>
        </is>
      </c>
      <c r="B102" s="1" t="n">
        <v>43509</v>
      </c>
      <c r="C102" s="1" t="n">
        <v>45189</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 "A 9917-2019")</f>
        <v/>
      </c>
      <c r="T102">
        <f>HYPERLINK("https://klasma.github.io/Logging_NORRTALJE/kartor/A 9917-2019.png", "A 9917-2019")</f>
        <v/>
      </c>
      <c r="V102">
        <f>HYPERLINK("https://klasma.github.io/Logging_NORRTALJE/klagomål/A 9917-2019.docx", "A 9917-2019")</f>
        <v/>
      </c>
      <c r="W102">
        <f>HYPERLINK("https://klasma.github.io/Logging_NORRTALJE/klagomålsmail/A 9917-2019.docx", "A 9917-2019")</f>
        <v/>
      </c>
      <c r="X102">
        <f>HYPERLINK("https://klasma.github.io/Logging_NORRTALJE/tillsyn/A 9917-2019.docx", "A 9917-2019")</f>
        <v/>
      </c>
      <c r="Y102">
        <f>HYPERLINK("https://klasma.github.io/Logging_NORRTALJE/tillsynsmail/A 9917-2019.docx", "A 9917-2019")</f>
        <v/>
      </c>
    </row>
    <row r="103" ht="15" customHeight="1">
      <c r="A103" t="inlineStr">
        <is>
          <t>A 10426-2019</t>
        </is>
      </c>
      <c r="B103" s="1" t="n">
        <v>43511</v>
      </c>
      <c r="C103" s="1" t="n">
        <v>45189</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 "A 10426-2019")</f>
        <v/>
      </c>
      <c r="T103">
        <f>HYPERLINK("https://klasma.github.io/Logging_NORRTALJE/kartor/A 10426-2019.png", "A 10426-2019")</f>
        <v/>
      </c>
      <c r="V103">
        <f>HYPERLINK("https://klasma.github.io/Logging_NORRTALJE/klagomål/A 10426-2019.docx", "A 10426-2019")</f>
        <v/>
      </c>
      <c r="W103">
        <f>HYPERLINK("https://klasma.github.io/Logging_NORRTALJE/klagomålsmail/A 10426-2019.docx", "A 10426-2019")</f>
        <v/>
      </c>
      <c r="X103">
        <f>HYPERLINK("https://klasma.github.io/Logging_NORRTALJE/tillsyn/A 10426-2019.docx", "A 10426-2019")</f>
        <v/>
      </c>
      <c r="Y103">
        <f>HYPERLINK("https://klasma.github.io/Logging_NORRTALJE/tillsynsmail/A 10426-2019.docx", "A 10426-2019")</f>
        <v/>
      </c>
    </row>
    <row r="104" ht="15" customHeight="1">
      <c r="A104" t="inlineStr">
        <is>
          <t>A 10981-2019</t>
        </is>
      </c>
      <c r="B104" s="1" t="n">
        <v>43515</v>
      </c>
      <c r="C104" s="1" t="n">
        <v>45189</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 "A 10981-2019")</f>
        <v/>
      </c>
      <c r="T104">
        <f>HYPERLINK("https://klasma.github.io/Logging_NORRTALJE/kartor/A 10981-2019.png", "A 10981-2019")</f>
        <v/>
      </c>
      <c r="V104">
        <f>HYPERLINK("https://klasma.github.io/Logging_NORRTALJE/klagomål/A 10981-2019.docx", "A 10981-2019")</f>
        <v/>
      </c>
      <c r="W104">
        <f>HYPERLINK("https://klasma.github.io/Logging_NORRTALJE/klagomålsmail/A 10981-2019.docx", "A 10981-2019")</f>
        <v/>
      </c>
      <c r="X104">
        <f>HYPERLINK("https://klasma.github.io/Logging_NORRTALJE/tillsyn/A 10981-2019.docx", "A 10981-2019")</f>
        <v/>
      </c>
      <c r="Y104">
        <f>HYPERLINK("https://klasma.github.io/Logging_NORRTALJE/tillsynsmail/A 10981-2019.docx", "A 10981-2019")</f>
        <v/>
      </c>
    </row>
    <row r="105" ht="15" customHeight="1">
      <c r="A105" t="inlineStr">
        <is>
          <t>A 11462-2019</t>
        </is>
      </c>
      <c r="B105" s="1" t="n">
        <v>43517</v>
      </c>
      <c r="C105" s="1" t="n">
        <v>45189</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 "A 11462-2019")</f>
        <v/>
      </c>
      <c r="T105">
        <f>HYPERLINK("https://klasma.github.io/Logging_NORRTALJE/kartor/A 11462-2019.png", "A 11462-2019")</f>
        <v/>
      </c>
      <c r="V105">
        <f>HYPERLINK("https://klasma.github.io/Logging_NORRTALJE/klagomål/A 11462-2019.docx", "A 11462-2019")</f>
        <v/>
      </c>
      <c r="W105">
        <f>HYPERLINK("https://klasma.github.io/Logging_NORRTALJE/klagomålsmail/A 11462-2019.docx", "A 11462-2019")</f>
        <v/>
      </c>
      <c r="X105">
        <f>HYPERLINK("https://klasma.github.io/Logging_NORRTALJE/tillsyn/A 11462-2019.docx", "A 11462-2019")</f>
        <v/>
      </c>
      <c r="Y105">
        <f>HYPERLINK("https://klasma.github.io/Logging_NORRTALJE/tillsynsmail/A 11462-2019.docx", "A 11462-2019")</f>
        <v/>
      </c>
    </row>
    <row r="106" ht="15" customHeight="1">
      <c r="A106" t="inlineStr">
        <is>
          <t>A 11815-2019</t>
        </is>
      </c>
      <c r="B106" s="1" t="n">
        <v>43521</v>
      </c>
      <c r="C106" s="1" t="n">
        <v>45189</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 "A 11815-2019")</f>
        <v/>
      </c>
      <c r="T106">
        <f>HYPERLINK("https://klasma.github.io/Logging_NORRTALJE/kartor/A 11815-2019.png", "A 11815-2019")</f>
        <v/>
      </c>
      <c r="V106">
        <f>HYPERLINK("https://klasma.github.io/Logging_NORRTALJE/klagomål/A 11815-2019.docx", "A 11815-2019")</f>
        <v/>
      </c>
      <c r="W106">
        <f>HYPERLINK("https://klasma.github.io/Logging_NORRTALJE/klagomålsmail/A 11815-2019.docx", "A 11815-2019")</f>
        <v/>
      </c>
      <c r="X106">
        <f>HYPERLINK("https://klasma.github.io/Logging_NORRTALJE/tillsyn/A 11815-2019.docx", "A 11815-2019")</f>
        <v/>
      </c>
      <c r="Y106">
        <f>HYPERLINK("https://klasma.github.io/Logging_NORRTALJE/tillsynsmail/A 11815-2019.docx", "A 11815-2019")</f>
        <v/>
      </c>
    </row>
    <row r="107" ht="15" customHeight="1">
      <c r="A107" t="inlineStr">
        <is>
          <t>A 13207-2019</t>
        </is>
      </c>
      <c r="B107" s="1" t="n">
        <v>43528</v>
      </c>
      <c r="C107" s="1" t="n">
        <v>45189</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 "A 13207-2019")</f>
        <v/>
      </c>
      <c r="T107">
        <f>HYPERLINK("https://klasma.github.io/Logging_NORRTALJE/kartor/A 13207-2019.png", "A 13207-2019")</f>
        <v/>
      </c>
      <c r="V107">
        <f>HYPERLINK("https://klasma.github.io/Logging_NORRTALJE/klagomål/A 13207-2019.docx", "A 13207-2019")</f>
        <v/>
      </c>
      <c r="W107">
        <f>HYPERLINK("https://klasma.github.io/Logging_NORRTALJE/klagomålsmail/A 13207-2019.docx", "A 13207-2019")</f>
        <v/>
      </c>
      <c r="X107">
        <f>HYPERLINK("https://klasma.github.io/Logging_NORRTALJE/tillsyn/A 13207-2019.docx", "A 13207-2019")</f>
        <v/>
      </c>
      <c r="Y107">
        <f>HYPERLINK("https://klasma.github.io/Logging_NORRTALJE/tillsynsmail/A 13207-2019.docx", "A 13207-2019")</f>
        <v/>
      </c>
    </row>
    <row r="108" ht="15" customHeight="1">
      <c r="A108" t="inlineStr">
        <is>
          <t>A 13444-2019</t>
        </is>
      </c>
      <c r="B108" s="1" t="n">
        <v>43529</v>
      </c>
      <c r="C108" s="1" t="n">
        <v>45189</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 "A 13444-2019")</f>
        <v/>
      </c>
      <c r="T108">
        <f>HYPERLINK("https://klasma.github.io/Logging_NORRTALJE/kartor/A 13444-2019.png", "A 13444-2019")</f>
        <v/>
      </c>
      <c r="V108">
        <f>HYPERLINK("https://klasma.github.io/Logging_NORRTALJE/klagomål/A 13444-2019.docx", "A 13444-2019")</f>
        <v/>
      </c>
      <c r="W108">
        <f>HYPERLINK("https://klasma.github.io/Logging_NORRTALJE/klagomålsmail/A 13444-2019.docx", "A 13444-2019")</f>
        <v/>
      </c>
      <c r="X108">
        <f>HYPERLINK("https://klasma.github.io/Logging_NORRTALJE/tillsyn/A 13444-2019.docx", "A 13444-2019")</f>
        <v/>
      </c>
      <c r="Y108">
        <f>HYPERLINK("https://klasma.github.io/Logging_NORRTALJE/tillsynsmail/A 13444-2019.docx", "A 13444-2019")</f>
        <v/>
      </c>
    </row>
    <row r="109" ht="15" customHeight="1">
      <c r="A109" t="inlineStr">
        <is>
          <t>A 15113-2019</t>
        </is>
      </c>
      <c r="B109" s="1" t="n">
        <v>43539</v>
      </c>
      <c r="C109" s="1" t="n">
        <v>45189</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 "A 15113-2019")</f>
        <v/>
      </c>
      <c r="T109">
        <f>HYPERLINK("https://klasma.github.io/Logging_NORRTALJE/kartor/A 15113-2019.png", "A 15113-2019")</f>
        <v/>
      </c>
      <c r="V109">
        <f>HYPERLINK("https://klasma.github.io/Logging_NORRTALJE/klagomål/A 15113-2019.docx", "A 15113-2019")</f>
        <v/>
      </c>
      <c r="W109">
        <f>HYPERLINK("https://klasma.github.io/Logging_NORRTALJE/klagomålsmail/A 15113-2019.docx", "A 15113-2019")</f>
        <v/>
      </c>
      <c r="X109">
        <f>HYPERLINK("https://klasma.github.io/Logging_NORRTALJE/tillsyn/A 15113-2019.docx", "A 15113-2019")</f>
        <v/>
      </c>
      <c r="Y109">
        <f>HYPERLINK("https://klasma.github.io/Logging_NORRTALJE/tillsynsmail/A 15113-2019.docx", "A 15113-2019")</f>
        <v/>
      </c>
    </row>
    <row r="110" ht="15" customHeight="1">
      <c r="A110" t="inlineStr">
        <is>
          <t>A 17526-2019</t>
        </is>
      </c>
      <c r="B110" s="1" t="n">
        <v>43553</v>
      </c>
      <c r="C110" s="1" t="n">
        <v>45189</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 "A 17526-2019")</f>
        <v/>
      </c>
      <c r="T110">
        <f>HYPERLINK("https://klasma.github.io/Logging_NORRTALJE/kartor/A 17526-2019.png", "A 17526-2019")</f>
        <v/>
      </c>
      <c r="V110">
        <f>HYPERLINK("https://klasma.github.io/Logging_NORRTALJE/klagomål/A 17526-2019.docx", "A 17526-2019")</f>
        <v/>
      </c>
      <c r="W110">
        <f>HYPERLINK("https://klasma.github.io/Logging_NORRTALJE/klagomålsmail/A 17526-2019.docx", "A 17526-2019")</f>
        <v/>
      </c>
      <c r="X110">
        <f>HYPERLINK("https://klasma.github.io/Logging_NORRTALJE/tillsyn/A 17526-2019.docx", "A 17526-2019")</f>
        <v/>
      </c>
      <c r="Y110">
        <f>HYPERLINK("https://klasma.github.io/Logging_NORRTALJE/tillsynsmail/A 17526-2019.docx", "A 17526-2019")</f>
        <v/>
      </c>
    </row>
    <row r="111" ht="15" customHeight="1">
      <c r="A111" t="inlineStr">
        <is>
          <t>A 20740-2019</t>
        </is>
      </c>
      <c r="B111" s="1" t="n">
        <v>43573</v>
      </c>
      <c r="C111" s="1" t="n">
        <v>45189</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 "A 20740-2019")</f>
        <v/>
      </c>
      <c r="T111">
        <f>HYPERLINK("https://klasma.github.io/Logging_NORRTALJE/kartor/A 20740-2019.png", "A 20740-2019")</f>
        <v/>
      </c>
      <c r="V111">
        <f>HYPERLINK("https://klasma.github.io/Logging_NORRTALJE/klagomål/A 20740-2019.docx", "A 20740-2019")</f>
        <v/>
      </c>
      <c r="W111">
        <f>HYPERLINK("https://klasma.github.io/Logging_NORRTALJE/klagomålsmail/A 20740-2019.docx", "A 20740-2019")</f>
        <v/>
      </c>
      <c r="X111">
        <f>HYPERLINK("https://klasma.github.io/Logging_NORRTALJE/tillsyn/A 20740-2019.docx", "A 20740-2019")</f>
        <v/>
      </c>
      <c r="Y111">
        <f>HYPERLINK("https://klasma.github.io/Logging_NORRTALJE/tillsynsmail/A 20740-2019.docx", "A 20740-2019")</f>
        <v/>
      </c>
    </row>
    <row r="112" ht="15" customHeight="1">
      <c r="A112" t="inlineStr">
        <is>
          <t>A 26275-2019</t>
        </is>
      </c>
      <c r="B112" s="1" t="n">
        <v>43611</v>
      </c>
      <c r="C112" s="1" t="n">
        <v>45189</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 "A 26275-2019")</f>
        <v/>
      </c>
      <c r="T112">
        <f>HYPERLINK("https://klasma.github.io/Logging_NORRTALJE/kartor/A 26275-2019.png", "A 26275-2019")</f>
        <v/>
      </c>
      <c r="V112">
        <f>HYPERLINK("https://klasma.github.io/Logging_NORRTALJE/klagomål/A 26275-2019.docx", "A 26275-2019")</f>
        <v/>
      </c>
      <c r="W112">
        <f>HYPERLINK("https://klasma.github.io/Logging_NORRTALJE/klagomålsmail/A 26275-2019.docx", "A 26275-2019")</f>
        <v/>
      </c>
      <c r="X112">
        <f>HYPERLINK("https://klasma.github.io/Logging_NORRTALJE/tillsyn/A 26275-2019.docx", "A 26275-2019")</f>
        <v/>
      </c>
      <c r="Y112">
        <f>HYPERLINK("https://klasma.github.io/Logging_NORRTALJE/tillsynsmail/A 26275-2019.docx", "A 26275-2019")</f>
        <v/>
      </c>
    </row>
    <row r="113" ht="15" customHeight="1">
      <c r="A113" t="inlineStr">
        <is>
          <t>A 38137-2019</t>
        </is>
      </c>
      <c r="B113" s="1" t="n">
        <v>43684</v>
      </c>
      <c r="C113" s="1" t="n">
        <v>45189</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 "A 38137-2019")</f>
        <v/>
      </c>
      <c r="T113">
        <f>HYPERLINK("https://klasma.github.io/Logging_NORRTALJE/kartor/A 38137-2019.png", "A 38137-2019")</f>
        <v/>
      </c>
      <c r="V113">
        <f>HYPERLINK("https://klasma.github.io/Logging_NORRTALJE/klagomål/A 38137-2019.docx", "A 38137-2019")</f>
        <v/>
      </c>
      <c r="W113">
        <f>HYPERLINK("https://klasma.github.io/Logging_NORRTALJE/klagomålsmail/A 38137-2019.docx", "A 38137-2019")</f>
        <v/>
      </c>
      <c r="X113">
        <f>HYPERLINK("https://klasma.github.io/Logging_NORRTALJE/tillsyn/A 38137-2019.docx", "A 38137-2019")</f>
        <v/>
      </c>
      <c r="Y113">
        <f>HYPERLINK("https://klasma.github.io/Logging_NORRTALJE/tillsynsmail/A 38137-2019.docx", "A 38137-2019")</f>
        <v/>
      </c>
    </row>
    <row r="114" ht="15" customHeight="1">
      <c r="A114" t="inlineStr">
        <is>
          <t>A 64849-2019</t>
        </is>
      </c>
      <c r="B114" s="1" t="n">
        <v>43801</v>
      </c>
      <c r="C114" s="1" t="n">
        <v>45189</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 "A 64849-2019")</f>
        <v/>
      </c>
      <c r="T114">
        <f>HYPERLINK("https://klasma.github.io/Logging_NORRTALJE/kartor/A 64849-2019.png", "A 64849-2019")</f>
        <v/>
      </c>
      <c r="V114">
        <f>HYPERLINK("https://klasma.github.io/Logging_NORRTALJE/klagomål/A 64849-2019.docx", "A 64849-2019")</f>
        <v/>
      </c>
      <c r="W114">
        <f>HYPERLINK("https://klasma.github.io/Logging_NORRTALJE/klagomålsmail/A 64849-2019.docx", "A 64849-2019")</f>
        <v/>
      </c>
      <c r="X114">
        <f>HYPERLINK("https://klasma.github.io/Logging_NORRTALJE/tillsyn/A 64849-2019.docx", "A 64849-2019")</f>
        <v/>
      </c>
      <c r="Y114">
        <f>HYPERLINK("https://klasma.github.io/Logging_NORRTALJE/tillsynsmail/A 64849-2019.docx", "A 64849-2019")</f>
        <v/>
      </c>
    </row>
    <row r="115" ht="15" customHeight="1">
      <c r="A115" t="inlineStr">
        <is>
          <t>A 2796-2020</t>
        </is>
      </c>
      <c r="B115" s="1" t="n">
        <v>43850</v>
      </c>
      <c r="C115" s="1" t="n">
        <v>45189</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 "A 2796-2020")</f>
        <v/>
      </c>
      <c r="T115">
        <f>HYPERLINK("https://klasma.github.io/Logging_NORRTALJE/kartor/A 2796-2020.png", "A 2796-2020")</f>
        <v/>
      </c>
      <c r="V115">
        <f>HYPERLINK("https://klasma.github.io/Logging_NORRTALJE/klagomål/A 2796-2020.docx", "A 2796-2020")</f>
        <v/>
      </c>
      <c r="W115">
        <f>HYPERLINK("https://klasma.github.io/Logging_NORRTALJE/klagomålsmail/A 2796-2020.docx", "A 2796-2020")</f>
        <v/>
      </c>
      <c r="X115">
        <f>HYPERLINK("https://klasma.github.io/Logging_NORRTALJE/tillsyn/A 2796-2020.docx", "A 2796-2020")</f>
        <v/>
      </c>
      <c r="Y115">
        <f>HYPERLINK("https://klasma.github.io/Logging_NORRTALJE/tillsynsmail/A 2796-2020.docx", "A 2796-2020")</f>
        <v/>
      </c>
    </row>
    <row r="116" ht="15" customHeight="1">
      <c r="A116" t="inlineStr">
        <is>
          <t>A 9051-2020</t>
        </is>
      </c>
      <c r="B116" s="1" t="n">
        <v>43879</v>
      </c>
      <c r="C116" s="1" t="n">
        <v>45189</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 "A 9051-2020")</f>
        <v/>
      </c>
      <c r="T116">
        <f>HYPERLINK("https://klasma.github.io/Logging_NORRTALJE/kartor/A 9051-2020.png", "A 9051-2020")</f>
        <v/>
      </c>
      <c r="V116">
        <f>HYPERLINK("https://klasma.github.io/Logging_NORRTALJE/klagomål/A 9051-2020.docx", "A 9051-2020")</f>
        <v/>
      </c>
      <c r="W116">
        <f>HYPERLINK("https://klasma.github.io/Logging_NORRTALJE/klagomålsmail/A 9051-2020.docx", "A 9051-2020")</f>
        <v/>
      </c>
      <c r="X116">
        <f>HYPERLINK("https://klasma.github.io/Logging_NORRTALJE/tillsyn/A 9051-2020.docx", "A 9051-2020")</f>
        <v/>
      </c>
      <c r="Y116">
        <f>HYPERLINK("https://klasma.github.io/Logging_NORRTALJE/tillsynsmail/A 9051-2020.docx", "A 9051-2020")</f>
        <v/>
      </c>
    </row>
    <row r="117" ht="15" customHeight="1">
      <c r="A117" t="inlineStr">
        <is>
          <t>A 28380-2020</t>
        </is>
      </c>
      <c r="B117" s="1" t="n">
        <v>43998</v>
      </c>
      <c r="C117" s="1" t="n">
        <v>45189</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 "A 28380-2020")</f>
        <v/>
      </c>
      <c r="T117">
        <f>HYPERLINK("https://klasma.github.io/Logging_NORRTALJE/kartor/A 28380-2020.png", "A 28380-2020")</f>
        <v/>
      </c>
      <c r="V117">
        <f>HYPERLINK("https://klasma.github.io/Logging_NORRTALJE/klagomål/A 28380-2020.docx", "A 28380-2020")</f>
        <v/>
      </c>
      <c r="W117">
        <f>HYPERLINK("https://klasma.github.io/Logging_NORRTALJE/klagomålsmail/A 28380-2020.docx", "A 28380-2020")</f>
        <v/>
      </c>
      <c r="X117">
        <f>HYPERLINK("https://klasma.github.io/Logging_NORRTALJE/tillsyn/A 28380-2020.docx", "A 28380-2020")</f>
        <v/>
      </c>
      <c r="Y117">
        <f>HYPERLINK("https://klasma.github.io/Logging_NORRTALJE/tillsynsmail/A 28380-2020.docx", "A 28380-2020")</f>
        <v/>
      </c>
    </row>
    <row r="118" ht="15" customHeight="1">
      <c r="A118" t="inlineStr">
        <is>
          <t>A 48288-2020</t>
        </is>
      </c>
      <c r="B118" s="1" t="n">
        <v>44102</v>
      </c>
      <c r="C118" s="1" t="n">
        <v>45189</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 "A 48288-2020")</f>
        <v/>
      </c>
      <c r="T118">
        <f>HYPERLINK("https://klasma.github.io/Logging_NORRTALJE/kartor/A 48288-2020.png", "A 48288-2020")</f>
        <v/>
      </c>
      <c r="V118">
        <f>HYPERLINK("https://klasma.github.io/Logging_NORRTALJE/klagomål/A 48288-2020.docx", "A 48288-2020")</f>
        <v/>
      </c>
      <c r="W118">
        <f>HYPERLINK("https://klasma.github.io/Logging_NORRTALJE/klagomålsmail/A 48288-2020.docx", "A 48288-2020")</f>
        <v/>
      </c>
      <c r="X118">
        <f>HYPERLINK("https://klasma.github.io/Logging_NORRTALJE/tillsyn/A 48288-2020.docx", "A 48288-2020")</f>
        <v/>
      </c>
      <c r="Y118">
        <f>HYPERLINK("https://klasma.github.io/Logging_NORRTALJE/tillsynsmail/A 48288-2020.docx", "A 48288-2020")</f>
        <v/>
      </c>
    </row>
    <row r="119" ht="15" customHeight="1">
      <c r="A119" t="inlineStr">
        <is>
          <t>A 62846-2020</t>
        </is>
      </c>
      <c r="B119" s="1" t="n">
        <v>44161</v>
      </c>
      <c r="C119" s="1" t="n">
        <v>45189</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 "A 62846-2020")</f>
        <v/>
      </c>
      <c r="T119">
        <f>HYPERLINK("https://klasma.github.io/Logging_NORRTALJE/kartor/A 62846-2020.png", "A 62846-2020")</f>
        <v/>
      </c>
      <c r="V119">
        <f>HYPERLINK("https://klasma.github.io/Logging_NORRTALJE/klagomål/A 62846-2020.docx", "A 62846-2020")</f>
        <v/>
      </c>
      <c r="W119">
        <f>HYPERLINK("https://klasma.github.io/Logging_NORRTALJE/klagomålsmail/A 62846-2020.docx", "A 62846-2020")</f>
        <v/>
      </c>
      <c r="X119">
        <f>HYPERLINK("https://klasma.github.io/Logging_NORRTALJE/tillsyn/A 62846-2020.docx", "A 62846-2020")</f>
        <v/>
      </c>
      <c r="Y119">
        <f>HYPERLINK("https://klasma.github.io/Logging_NORRTALJE/tillsynsmail/A 62846-2020.docx", "A 62846-2020")</f>
        <v/>
      </c>
    </row>
    <row r="120" ht="15" customHeight="1">
      <c r="A120" t="inlineStr">
        <is>
          <t>A 1162-2021</t>
        </is>
      </c>
      <c r="B120" s="1" t="n">
        <v>44207</v>
      </c>
      <c r="C120" s="1" t="n">
        <v>45189</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 "A 1162-2021")</f>
        <v/>
      </c>
      <c r="T120">
        <f>HYPERLINK("https://klasma.github.io/Logging_NORRTALJE/kartor/A 1162-2021.png", "A 1162-2021")</f>
        <v/>
      </c>
      <c r="V120">
        <f>HYPERLINK("https://klasma.github.io/Logging_NORRTALJE/klagomål/A 1162-2021.docx", "A 1162-2021")</f>
        <v/>
      </c>
      <c r="W120">
        <f>HYPERLINK("https://klasma.github.io/Logging_NORRTALJE/klagomålsmail/A 1162-2021.docx", "A 1162-2021")</f>
        <v/>
      </c>
      <c r="X120">
        <f>HYPERLINK("https://klasma.github.io/Logging_NORRTALJE/tillsyn/A 1162-2021.docx", "A 1162-2021")</f>
        <v/>
      </c>
      <c r="Y120">
        <f>HYPERLINK("https://klasma.github.io/Logging_NORRTALJE/tillsynsmail/A 1162-2021.docx", "A 1162-2021")</f>
        <v/>
      </c>
    </row>
    <row r="121" ht="15" customHeight="1">
      <c r="A121" t="inlineStr">
        <is>
          <t>A 33302-2021</t>
        </is>
      </c>
      <c r="B121" s="1" t="n">
        <v>44377</v>
      </c>
      <c r="C121" s="1" t="n">
        <v>45189</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 "A 33302-2021")</f>
        <v/>
      </c>
      <c r="T121">
        <f>HYPERLINK("https://klasma.github.io/Logging_NORRTALJE/kartor/A 33302-2021.png", "A 33302-2021")</f>
        <v/>
      </c>
      <c r="V121">
        <f>HYPERLINK("https://klasma.github.io/Logging_NORRTALJE/klagomål/A 33302-2021.docx", "A 33302-2021")</f>
        <v/>
      </c>
      <c r="W121">
        <f>HYPERLINK("https://klasma.github.io/Logging_NORRTALJE/klagomålsmail/A 33302-2021.docx", "A 33302-2021")</f>
        <v/>
      </c>
      <c r="X121">
        <f>HYPERLINK("https://klasma.github.io/Logging_NORRTALJE/tillsyn/A 33302-2021.docx", "A 33302-2021")</f>
        <v/>
      </c>
      <c r="Y121">
        <f>HYPERLINK("https://klasma.github.io/Logging_NORRTALJE/tillsynsmail/A 33302-2021.docx", "A 33302-2021")</f>
        <v/>
      </c>
    </row>
    <row r="122" ht="15" customHeight="1">
      <c r="A122" t="inlineStr">
        <is>
          <t>A 58888-2021</t>
        </is>
      </c>
      <c r="B122" s="1" t="n">
        <v>44489</v>
      </c>
      <c r="C122" s="1" t="n">
        <v>45189</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 "A 58888-2021")</f>
        <v/>
      </c>
      <c r="T122">
        <f>HYPERLINK("https://klasma.github.io/Logging_NORRTALJE/kartor/A 58888-2021.png", "A 58888-2021")</f>
        <v/>
      </c>
      <c r="V122">
        <f>HYPERLINK("https://klasma.github.io/Logging_NORRTALJE/klagomål/A 58888-2021.docx", "A 58888-2021")</f>
        <v/>
      </c>
      <c r="W122">
        <f>HYPERLINK("https://klasma.github.io/Logging_NORRTALJE/klagomålsmail/A 58888-2021.docx", "A 58888-2021")</f>
        <v/>
      </c>
      <c r="X122">
        <f>HYPERLINK("https://klasma.github.io/Logging_NORRTALJE/tillsyn/A 58888-2021.docx", "A 58888-2021")</f>
        <v/>
      </c>
      <c r="Y122">
        <f>HYPERLINK("https://klasma.github.io/Logging_NORRTALJE/tillsynsmail/A 58888-2021.docx", "A 58888-2021")</f>
        <v/>
      </c>
    </row>
    <row r="123" ht="15" customHeight="1">
      <c r="A123" t="inlineStr">
        <is>
          <t>A 68692-2021</t>
        </is>
      </c>
      <c r="B123" s="1" t="n">
        <v>44529</v>
      </c>
      <c r="C123" s="1" t="n">
        <v>45189</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 "A 68692-2021")</f>
        <v/>
      </c>
      <c r="T123">
        <f>HYPERLINK("https://klasma.github.io/Logging_NORRTALJE/kartor/A 68692-2021.png", "A 68692-2021")</f>
        <v/>
      </c>
      <c r="V123">
        <f>HYPERLINK("https://klasma.github.io/Logging_NORRTALJE/klagomål/A 68692-2021.docx", "A 68692-2021")</f>
        <v/>
      </c>
      <c r="W123">
        <f>HYPERLINK("https://klasma.github.io/Logging_NORRTALJE/klagomålsmail/A 68692-2021.docx", "A 68692-2021")</f>
        <v/>
      </c>
      <c r="X123">
        <f>HYPERLINK("https://klasma.github.io/Logging_NORRTALJE/tillsyn/A 68692-2021.docx", "A 68692-2021")</f>
        <v/>
      </c>
      <c r="Y123">
        <f>HYPERLINK("https://klasma.github.io/Logging_NORRTALJE/tillsynsmail/A 68692-2021.docx", "A 68692-2021")</f>
        <v/>
      </c>
    </row>
    <row r="124" ht="15" customHeight="1">
      <c r="A124" t="inlineStr">
        <is>
          <t>A 1547-2022</t>
        </is>
      </c>
      <c r="B124" s="1" t="n">
        <v>44573</v>
      </c>
      <c r="C124" s="1" t="n">
        <v>45189</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 "A 1547-2022")</f>
        <v/>
      </c>
      <c r="T124">
        <f>HYPERLINK("https://klasma.github.io/Logging_NORRTALJE/kartor/A 1547-2022.png", "A 1547-2022")</f>
        <v/>
      </c>
      <c r="V124">
        <f>HYPERLINK("https://klasma.github.io/Logging_NORRTALJE/klagomål/A 1547-2022.docx", "A 1547-2022")</f>
        <v/>
      </c>
      <c r="W124">
        <f>HYPERLINK("https://klasma.github.io/Logging_NORRTALJE/klagomålsmail/A 1547-2022.docx", "A 1547-2022")</f>
        <v/>
      </c>
      <c r="X124">
        <f>HYPERLINK("https://klasma.github.io/Logging_NORRTALJE/tillsyn/A 1547-2022.docx", "A 1547-2022")</f>
        <v/>
      </c>
      <c r="Y124">
        <f>HYPERLINK("https://klasma.github.io/Logging_NORRTALJE/tillsynsmail/A 1547-2022.docx", "A 1547-2022")</f>
        <v/>
      </c>
    </row>
    <row r="125" ht="15" customHeight="1">
      <c r="A125" t="inlineStr">
        <is>
          <t>A 7172-2022</t>
        </is>
      </c>
      <c r="B125" s="1" t="n">
        <v>44604</v>
      </c>
      <c r="C125" s="1" t="n">
        <v>45189</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 "A 7172-2022")</f>
        <v/>
      </c>
      <c r="T125">
        <f>HYPERLINK("https://klasma.github.io/Logging_NORRTALJE/kartor/A 7172-2022.png", "A 7172-2022")</f>
        <v/>
      </c>
      <c r="U125">
        <f>HYPERLINK("https://klasma.github.io/Logging_NORRTALJE/knärot/A 7172-2022.png", "A 7172-2022")</f>
        <v/>
      </c>
      <c r="V125">
        <f>HYPERLINK("https://klasma.github.io/Logging_NORRTALJE/klagomål/A 7172-2022.docx", "A 7172-2022")</f>
        <v/>
      </c>
      <c r="W125">
        <f>HYPERLINK("https://klasma.github.io/Logging_NORRTALJE/klagomålsmail/A 7172-2022.docx", "A 7172-2022")</f>
        <v/>
      </c>
      <c r="X125">
        <f>HYPERLINK("https://klasma.github.io/Logging_NORRTALJE/tillsyn/A 7172-2022.docx", "A 7172-2022")</f>
        <v/>
      </c>
      <c r="Y125">
        <f>HYPERLINK("https://klasma.github.io/Logging_NORRTALJE/tillsynsmail/A 7172-2022.docx", "A 7172-2022")</f>
        <v/>
      </c>
    </row>
    <row r="126" ht="15" customHeight="1">
      <c r="A126" t="inlineStr">
        <is>
          <t>A 9955-2022</t>
        </is>
      </c>
      <c r="B126" s="1" t="n">
        <v>44620</v>
      </c>
      <c r="C126" s="1" t="n">
        <v>45189</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 "A 9955-2022")</f>
        <v/>
      </c>
      <c r="T126">
        <f>HYPERLINK("https://klasma.github.io/Logging_NORRTALJE/kartor/A 9955-2022.png", "A 9955-2022")</f>
        <v/>
      </c>
      <c r="V126">
        <f>HYPERLINK("https://klasma.github.io/Logging_NORRTALJE/klagomål/A 9955-2022.docx", "A 9955-2022")</f>
        <v/>
      </c>
      <c r="W126">
        <f>HYPERLINK("https://klasma.github.io/Logging_NORRTALJE/klagomålsmail/A 9955-2022.docx", "A 9955-2022")</f>
        <v/>
      </c>
      <c r="X126">
        <f>HYPERLINK("https://klasma.github.io/Logging_NORRTALJE/tillsyn/A 9955-2022.docx", "A 9955-2022")</f>
        <v/>
      </c>
      <c r="Y126">
        <f>HYPERLINK("https://klasma.github.io/Logging_NORRTALJE/tillsynsmail/A 9955-2022.docx", "A 9955-2022")</f>
        <v/>
      </c>
    </row>
    <row r="127" ht="15" customHeight="1">
      <c r="A127" t="inlineStr">
        <is>
          <t>A 10712-2022</t>
        </is>
      </c>
      <c r="B127" s="1" t="n">
        <v>44626</v>
      </c>
      <c r="C127" s="1" t="n">
        <v>45189</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 "A 10712-2022")</f>
        <v/>
      </c>
      <c r="T127">
        <f>HYPERLINK("https://klasma.github.io/Logging_NORRTALJE/kartor/A 10712-2022.png", "A 10712-2022")</f>
        <v/>
      </c>
      <c r="V127">
        <f>HYPERLINK("https://klasma.github.io/Logging_NORRTALJE/klagomål/A 10712-2022.docx", "A 10712-2022")</f>
        <v/>
      </c>
      <c r="W127">
        <f>HYPERLINK("https://klasma.github.io/Logging_NORRTALJE/klagomålsmail/A 10712-2022.docx", "A 10712-2022")</f>
        <v/>
      </c>
      <c r="X127">
        <f>HYPERLINK("https://klasma.github.io/Logging_NORRTALJE/tillsyn/A 10712-2022.docx", "A 10712-2022")</f>
        <v/>
      </c>
      <c r="Y127">
        <f>HYPERLINK("https://klasma.github.io/Logging_NORRTALJE/tillsynsmail/A 10712-2022.docx", "A 10712-2022")</f>
        <v/>
      </c>
    </row>
    <row r="128" ht="15" customHeight="1">
      <c r="A128" t="inlineStr">
        <is>
          <t>A 12215-2022</t>
        </is>
      </c>
      <c r="B128" s="1" t="n">
        <v>44637</v>
      </c>
      <c r="C128" s="1" t="n">
        <v>45189</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 "A 12215-2022")</f>
        <v/>
      </c>
      <c r="T128">
        <f>HYPERLINK("https://klasma.github.io/Logging_NORRTALJE/kartor/A 12215-2022.png", "A 12215-2022")</f>
        <v/>
      </c>
      <c r="V128">
        <f>HYPERLINK("https://klasma.github.io/Logging_NORRTALJE/klagomål/A 12215-2022.docx", "A 12215-2022")</f>
        <v/>
      </c>
      <c r="W128">
        <f>HYPERLINK("https://klasma.github.io/Logging_NORRTALJE/klagomålsmail/A 12215-2022.docx", "A 12215-2022")</f>
        <v/>
      </c>
      <c r="X128">
        <f>HYPERLINK("https://klasma.github.io/Logging_NORRTALJE/tillsyn/A 12215-2022.docx", "A 12215-2022")</f>
        <v/>
      </c>
      <c r="Y128">
        <f>HYPERLINK("https://klasma.github.io/Logging_NORRTALJE/tillsynsmail/A 12215-2022.docx", "A 12215-2022")</f>
        <v/>
      </c>
    </row>
    <row r="129" ht="15" customHeight="1">
      <c r="A129" t="inlineStr">
        <is>
          <t>A 14720-2022</t>
        </is>
      </c>
      <c r="B129" s="1" t="n">
        <v>44656</v>
      </c>
      <c r="C129" s="1" t="n">
        <v>45189</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 "A 14720-2022")</f>
        <v/>
      </c>
      <c r="T129">
        <f>HYPERLINK("https://klasma.github.io/Logging_NORRTALJE/kartor/A 14720-2022.png", "A 14720-2022")</f>
        <v/>
      </c>
      <c r="V129">
        <f>HYPERLINK("https://klasma.github.io/Logging_NORRTALJE/klagomål/A 14720-2022.docx", "A 14720-2022")</f>
        <v/>
      </c>
      <c r="W129">
        <f>HYPERLINK("https://klasma.github.io/Logging_NORRTALJE/klagomålsmail/A 14720-2022.docx", "A 14720-2022")</f>
        <v/>
      </c>
      <c r="X129">
        <f>HYPERLINK("https://klasma.github.io/Logging_NORRTALJE/tillsyn/A 14720-2022.docx", "A 14720-2022")</f>
        <v/>
      </c>
      <c r="Y129">
        <f>HYPERLINK("https://klasma.github.io/Logging_NORRTALJE/tillsynsmail/A 14720-2022.docx", "A 14720-2022")</f>
        <v/>
      </c>
    </row>
    <row r="130" ht="15" customHeight="1">
      <c r="A130" t="inlineStr">
        <is>
          <t>A 16539-2022</t>
        </is>
      </c>
      <c r="B130" s="1" t="n">
        <v>44672</v>
      </c>
      <c r="C130" s="1" t="n">
        <v>45189</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 "A 16539-2022")</f>
        <v/>
      </c>
      <c r="T130">
        <f>HYPERLINK("https://klasma.github.io/Logging_NORRTALJE/kartor/A 16539-2022.png", "A 16539-2022")</f>
        <v/>
      </c>
      <c r="V130">
        <f>HYPERLINK("https://klasma.github.io/Logging_NORRTALJE/klagomål/A 16539-2022.docx", "A 16539-2022")</f>
        <v/>
      </c>
      <c r="W130">
        <f>HYPERLINK("https://klasma.github.io/Logging_NORRTALJE/klagomålsmail/A 16539-2022.docx", "A 16539-2022")</f>
        <v/>
      </c>
      <c r="X130">
        <f>HYPERLINK("https://klasma.github.io/Logging_NORRTALJE/tillsyn/A 16539-2022.docx", "A 16539-2022")</f>
        <v/>
      </c>
      <c r="Y130">
        <f>HYPERLINK("https://klasma.github.io/Logging_NORRTALJE/tillsynsmail/A 16539-2022.docx", "A 16539-2022")</f>
        <v/>
      </c>
    </row>
    <row r="131" ht="15" customHeight="1">
      <c r="A131" t="inlineStr">
        <is>
          <t>A 21150-2022</t>
        </is>
      </c>
      <c r="B131" s="1" t="n">
        <v>44704</v>
      </c>
      <c r="C131" s="1" t="n">
        <v>45189</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 "A 21150-2022")</f>
        <v/>
      </c>
      <c r="T131">
        <f>HYPERLINK("https://klasma.github.io/Logging_NORRTALJE/kartor/A 21150-2022.png", "A 21150-2022")</f>
        <v/>
      </c>
      <c r="V131">
        <f>HYPERLINK("https://klasma.github.io/Logging_NORRTALJE/klagomål/A 21150-2022.docx", "A 21150-2022")</f>
        <v/>
      </c>
      <c r="W131">
        <f>HYPERLINK("https://klasma.github.io/Logging_NORRTALJE/klagomålsmail/A 21150-2022.docx", "A 21150-2022")</f>
        <v/>
      </c>
      <c r="X131">
        <f>HYPERLINK("https://klasma.github.io/Logging_NORRTALJE/tillsyn/A 21150-2022.docx", "A 21150-2022")</f>
        <v/>
      </c>
      <c r="Y131">
        <f>HYPERLINK("https://klasma.github.io/Logging_NORRTALJE/tillsynsmail/A 21150-2022.docx", "A 21150-2022")</f>
        <v/>
      </c>
    </row>
    <row r="132" ht="15" customHeight="1">
      <c r="A132" t="inlineStr">
        <is>
          <t>A 30693-2022</t>
        </is>
      </c>
      <c r="B132" s="1" t="n">
        <v>44763</v>
      </c>
      <c r="C132" s="1" t="n">
        <v>45189</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 "A 30693-2022")</f>
        <v/>
      </c>
      <c r="T132">
        <f>HYPERLINK("https://klasma.github.io/Logging_NORRTALJE/kartor/A 30693-2022.png", "A 30693-2022")</f>
        <v/>
      </c>
      <c r="V132">
        <f>HYPERLINK("https://klasma.github.io/Logging_NORRTALJE/klagomål/A 30693-2022.docx", "A 30693-2022")</f>
        <v/>
      </c>
      <c r="W132">
        <f>HYPERLINK("https://klasma.github.io/Logging_NORRTALJE/klagomålsmail/A 30693-2022.docx", "A 30693-2022")</f>
        <v/>
      </c>
      <c r="X132">
        <f>HYPERLINK("https://klasma.github.io/Logging_NORRTALJE/tillsyn/A 30693-2022.docx", "A 30693-2022")</f>
        <v/>
      </c>
      <c r="Y132">
        <f>HYPERLINK("https://klasma.github.io/Logging_NORRTALJE/tillsynsmail/A 30693-2022.docx", "A 30693-2022")</f>
        <v/>
      </c>
    </row>
    <row r="133" ht="15" customHeight="1">
      <c r="A133" t="inlineStr">
        <is>
          <t>A 31194-2022</t>
        </is>
      </c>
      <c r="B133" s="1" t="n">
        <v>44770</v>
      </c>
      <c r="C133" s="1" t="n">
        <v>45189</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 "A 31194-2022")</f>
        <v/>
      </c>
      <c r="T133">
        <f>HYPERLINK("https://klasma.github.io/Logging_NORRTALJE/kartor/A 31194-2022.png", "A 31194-2022")</f>
        <v/>
      </c>
      <c r="V133">
        <f>HYPERLINK("https://klasma.github.io/Logging_NORRTALJE/klagomål/A 31194-2022.docx", "A 31194-2022")</f>
        <v/>
      </c>
      <c r="W133">
        <f>HYPERLINK("https://klasma.github.io/Logging_NORRTALJE/klagomålsmail/A 31194-2022.docx", "A 31194-2022")</f>
        <v/>
      </c>
      <c r="X133">
        <f>HYPERLINK("https://klasma.github.io/Logging_NORRTALJE/tillsyn/A 31194-2022.docx", "A 31194-2022")</f>
        <v/>
      </c>
      <c r="Y133">
        <f>HYPERLINK("https://klasma.github.io/Logging_NORRTALJE/tillsynsmail/A 31194-2022.docx", "A 31194-2022")</f>
        <v/>
      </c>
    </row>
    <row r="134" ht="15" customHeight="1">
      <c r="A134" t="inlineStr">
        <is>
          <t>A 37522-2022</t>
        </is>
      </c>
      <c r="B134" s="1" t="n">
        <v>44809</v>
      </c>
      <c r="C134" s="1" t="n">
        <v>45189</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 "A 37522-2022")</f>
        <v/>
      </c>
      <c r="T134">
        <f>HYPERLINK("https://klasma.github.io/Logging_NORRTALJE/kartor/A 37522-2022.png", "A 37522-2022")</f>
        <v/>
      </c>
      <c r="V134">
        <f>HYPERLINK("https://klasma.github.io/Logging_NORRTALJE/klagomål/A 37522-2022.docx", "A 37522-2022")</f>
        <v/>
      </c>
      <c r="W134">
        <f>HYPERLINK("https://klasma.github.io/Logging_NORRTALJE/klagomålsmail/A 37522-2022.docx", "A 37522-2022")</f>
        <v/>
      </c>
      <c r="X134">
        <f>HYPERLINK("https://klasma.github.io/Logging_NORRTALJE/tillsyn/A 37522-2022.docx", "A 37522-2022")</f>
        <v/>
      </c>
      <c r="Y134">
        <f>HYPERLINK("https://klasma.github.io/Logging_NORRTALJE/tillsynsmail/A 37522-2022.docx", "A 37522-2022")</f>
        <v/>
      </c>
    </row>
    <row r="135" ht="15" customHeight="1">
      <c r="A135" t="inlineStr">
        <is>
          <t>A 38597-2022</t>
        </is>
      </c>
      <c r="B135" s="1" t="n">
        <v>44813</v>
      </c>
      <c r="C135" s="1" t="n">
        <v>45189</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 "A 38597-2022")</f>
        <v/>
      </c>
      <c r="T135">
        <f>HYPERLINK("https://klasma.github.io/Logging_NORRTALJE/kartor/A 38597-2022.png", "A 38597-2022")</f>
        <v/>
      </c>
      <c r="V135">
        <f>HYPERLINK("https://klasma.github.io/Logging_NORRTALJE/klagomål/A 38597-2022.docx", "A 38597-2022")</f>
        <v/>
      </c>
      <c r="W135">
        <f>HYPERLINK("https://klasma.github.io/Logging_NORRTALJE/klagomålsmail/A 38597-2022.docx", "A 38597-2022")</f>
        <v/>
      </c>
      <c r="X135">
        <f>HYPERLINK("https://klasma.github.io/Logging_NORRTALJE/tillsyn/A 38597-2022.docx", "A 38597-2022")</f>
        <v/>
      </c>
      <c r="Y135">
        <f>HYPERLINK("https://klasma.github.io/Logging_NORRTALJE/tillsynsmail/A 38597-2022.docx", "A 38597-2022")</f>
        <v/>
      </c>
    </row>
    <row r="136" ht="15" customHeight="1">
      <c r="A136" t="inlineStr">
        <is>
          <t>A 40672-2022</t>
        </is>
      </c>
      <c r="B136" s="1" t="n">
        <v>44824</v>
      </c>
      <c r="C136" s="1" t="n">
        <v>45189</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 "A 40672-2022")</f>
        <v/>
      </c>
      <c r="T136">
        <f>HYPERLINK("https://klasma.github.io/Logging_NORRTALJE/kartor/A 40672-2022.png", "A 40672-2022")</f>
        <v/>
      </c>
      <c r="V136">
        <f>HYPERLINK("https://klasma.github.io/Logging_NORRTALJE/klagomål/A 40672-2022.docx", "A 40672-2022")</f>
        <v/>
      </c>
      <c r="W136">
        <f>HYPERLINK("https://klasma.github.io/Logging_NORRTALJE/klagomålsmail/A 40672-2022.docx", "A 40672-2022")</f>
        <v/>
      </c>
      <c r="X136">
        <f>HYPERLINK("https://klasma.github.io/Logging_NORRTALJE/tillsyn/A 40672-2022.docx", "A 40672-2022")</f>
        <v/>
      </c>
      <c r="Y136">
        <f>HYPERLINK("https://klasma.github.io/Logging_NORRTALJE/tillsynsmail/A 40672-2022.docx", "A 40672-2022")</f>
        <v/>
      </c>
    </row>
    <row r="137" ht="15" customHeight="1">
      <c r="A137" t="inlineStr">
        <is>
          <t>A 44709-2022</t>
        </is>
      </c>
      <c r="B137" s="1" t="n">
        <v>44839</v>
      </c>
      <c r="C137" s="1" t="n">
        <v>45189</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 "A 44709-2022")</f>
        <v/>
      </c>
      <c r="T137">
        <f>HYPERLINK("https://klasma.github.io/Logging_NORRTALJE/kartor/A 44709-2022.png", "A 44709-2022")</f>
        <v/>
      </c>
      <c r="V137">
        <f>HYPERLINK("https://klasma.github.io/Logging_NORRTALJE/klagomål/A 44709-2022.docx", "A 44709-2022")</f>
        <v/>
      </c>
      <c r="W137">
        <f>HYPERLINK("https://klasma.github.io/Logging_NORRTALJE/klagomålsmail/A 44709-2022.docx", "A 44709-2022")</f>
        <v/>
      </c>
      <c r="X137">
        <f>HYPERLINK("https://klasma.github.io/Logging_NORRTALJE/tillsyn/A 44709-2022.docx", "A 44709-2022")</f>
        <v/>
      </c>
      <c r="Y137">
        <f>HYPERLINK("https://klasma.github.io/Logging_NORRTALJE/tillsynsmail/A 44709-2022.docx", "A 44709-2022")</f>
        <v/>
      </c>
    </row>
    <row r="138" ht="15" customHeight="1">
      <c r="A138" t="inlineStr">
        <is>
          <t>A 47898-2022</t>
        </is>
      </c>
      <c r="B138" s="1" t="n">
        <v>44855</v>
      </c>
      <c r="C138" s="1" t="n">
        <v>45189</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 "A 47898-2022")</f>
        <v/>
      </c>
      <c r="T138">
        <f>HYPERLINK("https://klasma.github.io/Logging_NORRTALJE/kartor/A 47898-2022.png", "A 47898-2022")</f>
        <v/>
      </c>
      <c r="V138">
        <f>HYPERLINK("https://klasma.github.io/Logging_NORRTALJE/klagomål/A 47898-2022.docx", "A 47898-2022")</f>
        <v/>
      </c>
      <c r="W138">
        <f>HYPERLINK("https://klasma.github.io/Logging_NORRTALJE/klagomålsmail/A 47898-2022.docx", "A 47898-2022")</f>
        <v/>
      </c>
      <c r="X138">
        <f>HYPERLINK("https://klasma.github.io/Logging_NORRTALJE/tillsyn/A 47898-2022.docx", "A 47898-2022")</f>
        <v/>
      </c>
      <c r="Y138">
        <f>HYPERLINK("https://klasma.github.io/Logging_NORRTALJE/tillsynsmail/A 47898-2022.docx", "A 47898-2022")</f>
        <v/>
      </c>
    </row>
    <row r="139" ht="15" customHeight="1">
      <c r="A139" t="inlineStr">
        <is>
          <t>A 50854-2022</t>
        </is>
      </c>
      <c r="B139" s="1" t="n">
        <v>44863</v>
      </c>
      <c r="C139" s="1" t="n">
        <v>45189</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 "A 50854-2022")</f>
        <v/>
      </c>
      <c r="T139">
        <f>HYPERLINK("https://klasma.github.io/Logging_NORRTALJE/kartor/A 50854-2022.png", "A 50854-2022")</f>
        <v/>
      </c>
      <c r="V139">
        <f>HYPERLINK("https://klasma.github.io/Logging_NORRTALJE/klagomål/A 50854-2022.docx", "A 50854-2022")</f>
        <v/>
      </c>
      <c r="W139">
        <f>HYPERLINK("https://klasma.github.io/Logging_NORRTALJE/klagomålsmail/A 50854-2022.docx", "A 50854-2022")</f>
        <v/>
      </c>
      <c r="X139">
        <f>HYPERLINK("https://klasma.github.io/Logging_NORRTALJE/tillsyn/A 50854-2022.docx", "A 50854-2022")</f>
        <v/>
      </c>
      <c r="Y139">
        <f>HYPERLINK("https://klasma.github.io/Logging_NORRTALJE/tillsynsmail/A 50854-2022.docx", "A 50854-2022")</f>
        <v/>
      </c>
    </row>
    <row r="140" ht="15" customHeight="1">
      <c r="A140" t="inlineStr">
        <is>
          <t>A 4595-2023</t>
        </is>
      </c>
      <c r="B140" s="1" t="n">
        <v>44956</v>
      </c>
      <c r="C140" s="1" t="n">
        <v>45189</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 "A 4595-2023")</f>
        <v/>
      </c>
      <c r="T140">
        <f>HYPERLINK("https://klasma.github.io/Logging_NORRTALJE/kartor/A 4595-2023.png", "A 4595-2023")</f>
        <v/>
      </c>
      <c r="V140">
        <f>HYPERLINK("https://klasma.github.io/Logging_NORRTALJE/klagomål/A 4595-2023.docx", "A 4595-2023")</f>
        <v/>
      </c>
      <c r="W140">
        <f>HYPERLINK("https://klasma.github.io/Logging_NORRTALJE/klagomålsmail/A 4595-2023.docx", "A 4595-2023")</f>
        <v/>
      </c>
      <c r="X140">
        <f>HYPERLINK("https://klasma.github.io/Logging_NORRTALJE/tillsyn/A 4595-2023.docx", "A 4595-2023")</f>
        <v/>
      </c>
      <c r="Y140">
        <f>HYPERLINK("https://klasma.github.io/Logging_NORRTALJE/tillsynsmail/A 4595-2023.docx", "A 4595-2023")</f>
        <v/>
      </c>
    </row>
    <row r="141" ht="15" customHeight="1">
      <c r="A141" t="inlineStr">
        <is>
          <t>A 6381-2023</t>
        </is>
      </c>
      <c r="B141" s="1" t="n">
        <v>44965</v>
      </c>
      <c r="C141" s="1" t="n">
        <v>45189</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 "A 6381-2023")</f>
        <v/>
      </c>
      <c r="T141">
        <f>HYPERLINK("https://klasma.github.io/Logging_NORRTALJE/kartor/A 6381-2023.png", "A 6381-2023")</f>
        <v/>
      </c>
      <c r="V141">
        <f>HYPERLINK("https://klasma.github.io/Logging_NORRTALJE/klagomål/A 6381-2023.docx", "A 6381-2023")</f>
        <v/>
      </c>
      <c r="W141">
        <f>HYPERLINK("https://klasma.github.io/Logging_NORRTALJE/klagomålsmail/A 6381-2023.docx", "A 6381-2023")</f>
        <v/>
      </c>
      <c r="X141">
        <f>HYPERLINK("https://klasma.github.io/Logging_NORRTALJE/tillsyn/A 6381-2023.docx", "A 6381-2023")</f>
        <v/>
      </c>
      <c r="Y141">
        <f>HYPERLINK("https://klasma.github.io/Logging_NORRTALJE/tillsynsmail/A 6381-2023.docx", "A 6381-2023")</f>
        <v/>
      </c>
    </row>
    <row r="142" ht="15" customHeight="1">
      <c r="A142" t="inlineStr">
        <is>
          <t>A 9214-2023</t>
        </is>
      </c>
      <c r="B142" s="1" t="n">
        <v>44980</v>
      </c>
      <c r="C142" s="1" t="n">
        <v>45189</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 "A 9214-2023")</f>
        <v/>
      </c>
      <c r="T142">
        <f>HYPERLINK("https://klasma.github.io/Logging_NORRTALJE/kartor/A 9214-2023.png", "A 9214-2023")</f>
        <v/>
      </c>
      <c r="V142">
        <f>HYPERLINK("https://klasma.github.io/Logging_NORRTALJE/klagomål/A 9214-2023.docx", "A 9214-2023")</f>
        <v/>
      </c>
      <c r="W142">
        <f>HYPERLINK("https://klasma.github.io/Logging_NORRTALJE/klagomålsmail/A 9214-2023.docx", "A 9214-2023")</f>
        <v/>
      </c>
      <c r="X142">
        <f>HYPERLINK("https://klasma.github.io/Logging_NORRTALJE/tillsyn/A 9214-2023.docx", "A 9214-2023")</f>
        <v/>
      </c>
      <c r="Y142">
        <f>HYPERLINK("https://klasma.github.io/Logging_NORRTALJE/tillsynsmail/A 9214-2023.docx", "A 9214-2023")</f>
        <v/>
      </c>
    </row>
    <row r="143" ht="15" customHeight="1">
      <c r="A143" t="inlineStr">
        <is>
          <t>A 9271-2023</t>
        </is>
      </c>
      <c r="B143" s="1" t="n">
        <v>44980</v>
      </c>
      <c r="C143" s="1" t="n">
        <v>45189</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 "A 9271-2023")</f>
        <v/>
      </c>
      <c r="T143">
        <f>HYPERLINK("https://klasma.github.io/Logging_NORRTALJE/kartor/A 9271-2023.png", "A 9271-2023")</f>
        <v/>
      </c>
      <c r="V143">
        <f>HYPERLINK("https://klasma.github.io/Logging_NORRTALJE/klagomål/A 9271-2023.docx", "A 9271-2023")</f>
        <v/>
      </c>
      <c r="W143">
        <f>HYPERLINK("https://klasma.github.io/Logging_NORRTALJE/klagomålsmail/A 9271-2023.docx", "A 9271-2023")</f>
        <v/>
      </c>
      <c r="X143">
        <f>HYPERLINK("https://klasma.github.io/Logging_NORRTALJE/tillsyn/A 9271-2023.docx", "A 9271-2023")</f>
        <v/>
      </c>
      <c r="Y143">
        <f>HYPERLINK("https://klasma.github.io/Logging_NORRTALJE/tillsynsmail/A 9271-2023.docx", "A 9271-2023")</f>
        <v/>
      </c>
    </row>
    <row r="144" ht="15" customHeight="1">
      <c r="A144" t="inlineStr">
        <is>
          <t>A 9522-2023</t>
        </is>
      </c>
      <c r="B144" s="1" t="n">
        <v>44981</v>
      </c>
      <c r="C144" s="1" t="n">
        <v>45189</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 "A 9522-2023")</f>
        <v/>
      </c>
      <c r="T144">
        <f>HYPERLINK("https://klasma.github.io/Logging_NORRTALJE/kartor/A 9522-2023.png", "A 9522-2023")</f>
        <v/>
      </c>
      <c r="V144">
        <f>HYPERLINK("https://klasma.github.io/Logging_NORRTALJE/klagomål/A 9522-2023.docx", "A 9522-2023")</f>
        <v/>
      </c>
      <c r="W144">
        <f>HYPERLINK("https://klasma.github.io/Logging_NORRTALJE/klagomålsmail/A 9522-2023.docx", "A 9522-2023")</f>
        <v/>
      </c>
      <c r="X144">
        <f>HYPERLINK("https://klasma.github.io/Logging_NORRTALJE/tillsyn/A 9522-2023.docx", "A 9522-2023")</f>
        <v/>
      </c>
      <c r="Y144">
        <f>HYPERLINK("https://klasma.github.io/Logging_NORRTALJE/tillsynsmail/A 9522-2023.docx", "A 9522-2023")</f>
        <v/>
      </c>
    </row>
    <row r="145" ht="15" customHeight="1">
      <c r="A145" t="inlineStr">
        <is>
          <t>A 11429-2023</t>
        </is>
      </c>
      <c r="B145" s="1" t="n">
        <v>44993</v>
      </c>
      <c r="C145" s="1" t="n">
        <v>45189</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 "A 11429-2023")</f>
        <v/>
      </c>
      <c r="T145">
        <f>HYPERLINK("https://klasma.github.io/Logging_NORRTALJE/kartor/A 11429-2023.png", "A 11429-2023")</f>
        <v/>
      </c>
      <c r="V145">
        <f>HYPERLINK("https://klasma.github.io/Logging_NORRTALJE/klagomål/A 11429-2023.docx", "A 11429-2023")</f>
        <v/>
      </c>
      <c r="W145">
        <f>HYPERLINK("https://klasma.github.io/Logging_NORRTALJE/klagomålsmail/A 11429-2023.docx", "A 11429-2023")</f>
        <v/>
      </c>
      <c r="X145">
        <f>HYPERLINK("https://klasma.github.io/Logging_NORRTALJE/tillsyn/A 11429-2023.docx", "A 11429-2023")</f>
        <v/>
      </c>
      <c r="Y145">
        <f>HYPERLINK("https://klasma.github.io/Logging_NORRTALJE/tillsynsmail/A 11429-2023.docx", "A 11429-2023")</f>
        <v/>
      </c>
    </row>
    <row r="146" ht="15" customHeight="1">
      <c r="A146" t="inlineStr">
        <is>
          <t>A 15644-2023</t>
        </is>
      </c>
      <c r="B146" s="1" t="n">
        <v>45021</v>
      </c>
      <c r="C146" s="1" t="n">
        <v>45189</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 "A 15644-2023")</f>
        <v/>
      </c>
      <c r="T146">
        <f>HYPERLINK("https://klasma.github.io/Logging_NORRTALJE/kartor/A 15644-2023.png", "A 15644-2023")</f>
        <v/>
      </c>
      <c r="V146">
        <f>HYPERLINK("https://klasma.github.io/Logging_NORRTALJE/klagomål/A 15644-2023.docx", "A 15644-2023")</f>
        <v/>
      </c>
      <c r="W146">
        <f>HYPERLINK("https://klasma.github.io/Logging_NORRTALJE/klagomålsmail/A 15644-2023.docx", "A 15644-2023")</f>
        <v/>
      </c>
      <c r="X146">
        <f>HYPERLINK("https://klasma.github.io/Logging_NORRTALJE/tillsyn/A 15644-2023.docx", "A 15644-2023")</f>
        <v/>
      </c>
      <c r="Y146">
        <f>HYPERLINK("https://klasma.github.io/Logging_NORRTALJE/tillsynsmail/A 15644-2023.docx", "A 15644-2023")</f>
        <v/>
      </c>
    </row>
    <row r="147" ht="15" customHeight="1">
      <c r="A147" t="inlineStr">
        <is>
          <t>A 18216-2023</t>
        </is>
      </c>
      <c r="B147" s="1" t="n">
        <v>45041</v>
      </c>
      <c r="C147" s="1" t="n">
        <v>45189</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 "A 18216-2023")</f>
        <v/>
      </c>
      <c r="T147">
        <f>HYPERLINK("https://klasma.github.io/Logging_NORRTALJE/kartor/A 18216-2023.png", "A 18216-2023")</f>
        <v/>
      </c>
      <c r="V147">
        <f>HYPERLINK("https://klasma.github.io/Logging_NORRTALJE/klagomål/A 18216-2023.docx", "A 18216-2023")</f>
        <v/>
      </c>
      <c r="W147">
        <f>HYPERLINK("https://klasma.github.io/Logging_NORRTALJE/klagomålsmail/A 18216-2023.docx", "A 18216-2023")</f>
        <v/>
      </c>
      <c r="X147">
        <f>HYPERLINK("https://klasma.github.io/Logging_NORRTALJE/tillsyn/A 18216-2023.docx", "A 18216-2023")</f>
        <v/>
      </c>
      <c r="Y147">
        <f>HYPERLINK("https://klasma.github.io/Logging_NORRTALJE/tillsynsmail/A 18216-2023.docx", "A 18216-2023")</f>
        <v/>
      </c>
    </row>
    <row r="148" ht="15" customHeight="1">
      <c r="A148" t="inlineStr">
        <is>
          <t>A 24535-2023</t>
        </is>
      </c>
      <c r="B148" s="1" t="n">
        <v>45082</v>
      </c>
      <c r="C148" s="1" t="n">
        <v>45189</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 "A 24535-2023")</f>
        <v/>
      </c>
      <c r="T148">
        <f>HYPERLINK("https://klasma.github.io/Logging_NORRTALJE/kartor/A 24535-2023.png", "A 24535-2023")</f>
        <v/>
      </c>
      <c r="V148">
        <f>HYPERLINK("https://klasma.github.io/Logging_NORRTALJE/klagomål/A 24535-2023.docx", "A 24535-2023")</f>
        <v/>
      </c>
      <c r="W148">
        <f>HYPERLINK("https://klasma.github.io/Logging_NORRTALJE/klagomålsmail/A 24535-2023.docx", "A 24535-2023")</f>
        <v/>
      </c>
      <c r="X148">
        <f>HYPERLINK("https://klasma.github.io/Logging_NORRTALJE/tillsyn/A 24535-2023.docx", "A 24535-2023")</f>
        <v/>
      </c>
      <c r="Y148">
        <f>HYPERLINK("https://klasma.github.io/Logging_NORRTALJE/tillsynsmail/A 24535-2023.docx", "A 24535-2023")</f>
        <v/>
      </c>
    </row>
    <row r="149" ht="15" customHeight="1">
      <c r="A149" t="inlineStr">
        <is>
          <t>A 26635-2023</t>
        </is>
      </c>
      <c r="B149" s="1" t="n">
        <v>45092</v>
      </c>
      <c r="C149" s="1" t="n">
        <v>45189</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 "A 26635-2023")</f>
        <v/>
      </c>
      <c r="T149">
        <f>HYPERLINK("https://klasma.github.io/Logging_NORRTALJE/kartor/A 26635-2023.png", "A 26635-2023")</f>
        <v/>
      </c>
      <c r="V149">
        <f>HYPERLINK("https://klasma.github.io/Logging_NORRTALJE/klagomål/A 26635-2023.docx", "A 26635-2023")</f>
        <v/>
      </c>
      <c r="W149">
        <f>HYPERLINK("https://klasma.github.io/Logging_NORRTALJE/klagomålsmail/A 26635-2023.docx", "A 26635-2023")</f>
        <v/>
      </c>
      <c r="X149">
        <f>HYPERLINK("https://klasma.github.io/Logging_NORRTALJE/tillsyn/A 26635-2023.docx", "A 26635-2023")</f>
        <v/>
      </c>
      <c r="Y149">
        <f>HYPERLINK("https://klasma.github.io/Logging_NORRTALJE/tillsynsmail/A 26635-2023.docx", "A 26635-2023")</f>
        <v/>
      </c>
    </row>
    <row r="150" ht="15" customHeight="1">
      <c r="A150" t="inlineStr">
        <is>
          <t>A 35649-2023</t>
        </is>
      </c>
      <c r="B150" s="1" t="n">
        <v>45146</v>
      </c>
      <c r="C150" s="1" t="n">
        <v>45189</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 "A 35649-2023")</f>
        <v/>
      </c>
      <c r="T150">
        <f>HYPERLINK("https://klasma.github.io/Logging_NORRTALJE/kartor/A 35649-2023.png", "A 35649-2023")</f>
        <v/>
      </c>
      <c r="V150">
        <f>HYPERLINK("https://klasma.github.io/Logging_NORRTALJE/klagomål/A 35649-2023.docx", "A 35649-2023")</f>
        <v/>
      </c>
      <c r="W150">
        <f>HYPERLINK("https://klasma.github.io/Logging_NORRTALJE/klagomålsmail/A 35649-2023.docx", "A 35649-2023")</f>
        <v/>
      </c>
      <c r="X150">
        <f>HYPERLINK("https://klasma.github.io/Logging_NORRTALJE/tillsyn/A 35649-2023.docx", "A 35649-2023")</f>
        <v/>
      </c>
      <c r="Y150">
        <f>HYPERLINK("https://klasma.github.io/Logging_NORRTALJE/tillsynsmail/A 35649-2023.docx", "A 35649-2023")</f>
        <v/>
      </c>
    </row>
    <row r="151" ht="15" customHeight="1">
      <c r="A151" t="inlineStr">
        <is>
          <t>A 43354-2023</t>
        </is>
      </c>
      <c r="B151" s="1" t="n">
        <v>45183</v>
      </c>
      <c r="C151" s="1" t="n">
        <v>45189</v>
      </c>
      <c r="D151" t="inlineStr">
        <is>
          <t>STOCKHOLMS LÄN</t>
        </is>
      </c>
      <c r="E151" t="inlineStr">
        <is>
          <t>NORRTÄLJE</t>
        </is>
      </c>
      <c r="F151" t="inlineStr">
        <is>
          <t>Holmen skog AB</t>
        </is>
      </c>
      <c r="G151" t="n">
        <v>9.9</v>
      </c>
      <c r="H151" t="n">
        <v>0</v>
      </c>
      <c r="I151" t="n">
        <v>1</v>
      </c>
      <c r="J151" t="n">
        <v>0</v>
      </c>
      <c r="K151" t="n">
        <v>0</v>
      </c>
      <c r="L151" t="n">
        <v>0</v>
      </c>
      <c r="M151" t="n">
        <v>0</v>
      </c>
      <c r="N151" t="n">
        <v>0</v>
      </c>
      <c r="O151" t="n">
        <v>0</v>
      </c>
      <c r="P151" t="n">
        <v>0</v>
      </c>
      <c r="Q151" t="n">
        <v>1</v>
      </c>
      <c r="R151" s="2" t="inlineStr">
        <is>
          <t>Tibast</t>
        </is>
      </c>
      <c r="S151">
        <f>HYPERLINK("https://klasma.github.io/Logging_NORRTALJE/artfynd/A 43354-2023.xlsx", "A 43354-2023")</f>
        <v/>
      </c>
      <c r="T151">
        <f>HYPERLINK("https://klasma.github.io/Logging_NORRTALJE/kartor/A 43354-2023.png", "A 43354-2023")</f>
        <v/>
      </c>
      <c r="V151">
        <f>HYPERLINK("https://klasma.github.io/Logging_NORRTALJE/klagomål/A 43354-2023.docx", "A 43354-2023")</f>
        <v/>
      </c>
      <c r="W151">
        <f>HYPERLINK("https://klasma.github.io/Logging_NORRTALJE/klagomålsmail/A 43354-2023.docx", "A 43354-2023")</f>
        <v/>
      </c>
      <c r="X151">
        <f>HYPERLINK("https://klasma.github.io/Logging_NORRTALJE/tillsyn/A 43354-2023.docx", "A 43354-2023")</f>
        <v/>
      </c>
      <c r="Y151">
        <f>HYPERLINK("https://klasma.github.io/Logging_NORRTALJE/tillsynsmail/A 43354-2023.docx", "A 43354-2023")</f>
        <v/>
      </c>
    </row>
    <row r="152" ht="15" customHeight="1">
      <c r="A152" t="inlineStr">
        <is>
          <t>A 34215-2018</t>
        </is>
      </c>
      <c r="B152" s="1" t="n">
        <v>43318</v>
      </c>
      <c r="C152" s="1" t="n">
        <v>45189</v>
      </c>
      <c r="D152" t="inlineStr">
        <is>
          <t>STOCKHOLMS LÄN</t>
        </is>
      </c>
      <c r="E152" t="inlineStr">
        <is>
          <t>NORRTÄLJE</t>
        </is>
      </c>
      <c r="G152" t="n">
        <v>4.1</v>
      </c>
      <c r="H152" t="n">
        <v>0</v>
      </c>
      <c r="I152" t="n">
        <v>0</v>
      </c>
      <c r="J152" t="n">
        <v>0</v>
      </c>
      <c r="K152" t="n">
        <v>0</v>
      </c>
      <c r="L152" t="n">
        <v>0</v>
      </c>
      <c r="M152" t="n">
        <v>0</v>
      </c>
      <c r="N152" t="n">
        <v>0</v>
      </c>
      <c r="O152" t="n">
        <v>0</v>
      </c>
      <c r="P152" t="n">
        <v>0</v>
      </c>
      <c r="Q152" t="n">
        <v>0</v>
      </c>
      <c r="R152" s="2" t="inlineStr"/>
    </row>
    <row r="153" ht="15" customHeight="1">
      <c r="A153" t="inlineStr">
        <is>
          <t>A 41609-2018</t>
        </is>
      </c>
      <c r="B153" s="1" t="n">
        <v>43349</v>
      </c>
      <c r="C153" s="1" t="n">
        <v>45189</v>
      </c>
      <c r="D153" t="inlineStr">
        <is>
          <t>STOCKHOLMS LÄN</t>
        </is>
      </c>
      <c r="E153" t="inlineStr">
        <is>
          <t>NORRTÄLJE</t>
        </is>
      </c>
      <c r="G153" t="n">
        <v>3</v>
      </c>
      <c r="H153" t="n">
        <v>0</v>
      </c>
      <c r="I153" t="n">
        <v>0</v>
      </c>
      <c r="J153" t="n">
        <v>0</v>
      </c>
      <c r="K153" t="n">
        <v>0</v>
      </c>
      <c r="L153" t="n">
        <v>0</v>
      </c>
      <c r="M153" t="n">
        <v>0</v>
      </c>
      <c r="N153" t="n">
        <v>0</v>
      </c>
      <c r="O153" t="n">
        <v>0</v>
      </c>
      <c r="P153" t="n">
        <v>0</v>
      </c>
      <c r="Q153" t="n">
        <v>0</v>
      </c>
      <c r="R153" s="2" t="inlineStr"/>
    </row>
    <row r="154" ht="15" customHeight="1">
      <c r="A154" t="inlineStr">
        <is>
          <t>A 44575-2018</t>
        </is>
      </c>
      <c r="B154" s="1" t="n">
        <v>43361</v>
      </c>
      <c r="C154" s="1" t="n">
        <v>45189</v>
      </c>
      <c r="D154" t="inlineStr">
        <is>
          <t>STOCKHOLMS LÄN</t>
        </is>
      </c>
      <c r="E154" t="inlineStr">
        <is>
          <t>NORRTÄLJE</t>
        </is>
      </c>
      <c r="G154" t="n">
        <v>9.9</v>
      </c>
      <c r="H154" t="n">
        <v>0</v>
      </c>
      <c r="I154" t="n">
        <v>0</v>
      </c>
      <c r="J154" t="n">
        <v>0</v>
      </c>
      <c r="K154" t="n">
        <v>0</v>
      </c>
      <c r="L154" t="n">
        <v>0</v>
      </c>
      <c r="M154" t="n">
        <v>0</v>
      </c>
      <c r="N154" t="n">
        <v>0</v>
      </c>
      <c r="O154" t="n">
        <v>0</v>
      </c>
      <c r="P154" t="n">
        <v>0</v>
      </c>
      <c r="Q154" t="n">
        <v>0</v>
      </c>
      <c r="R154" s="2" t="inlineStr"/>
    </row>
    <row r="155" ht="15" customHeight="1">
      <c r="A155" t="inlineStr">
        <is>
          <t>A 44554-2018</t>
        </is>
      </c>
      <c r="B155" s="1" t="n">
        <v>43361</v>
      </c>
      <c r="C155" s="1" t="n">
        <v>45189</v>
      </c>
      <c r="D155" t="inlineStr">
        <is>
          <t>STOCKHOLMS LÄN</t>
        </is>
      </c>
      <c r="E155" t="inlineStr">
        <is>
          <t>NORRTÄLJE</t>
        </is>
      </c>
      <c r="G155" t="n">
        <v>0.5</v>
      </c>
      <c r="H155" t="n">
        <v>0</v>
      </c>
      <c r="I155" t="n">
        <v>0</v>
      </c>
      <c r="J155" t="n">
        <v>0</v>
      </c>
      <c r="K155" t="n">
        <v>0</v>
      </c>
      <c r="L155" t="n">
        <v>0</v>
      </c>
      <c r="M155" t="n">
        <v>0</v>
      </c>
      <c r="N155" t="n">
        <v>0</v>
      </c>
      <c r="O155" t="n">
        <v>0</v>
      </c>
      <c r="P155" t="n">
        <v>0</v>
      </c>
      <c r="Q155" t="n">
        <v>0</v>
      </c>
      <c r="R155" s="2" t="inlineStr"/>
    </row>
    <row r="156" ht="15" customHeight="1">
      <c r="A156" t="inlineStr">
        <is>
          <t>A 55474-2018</t>
        </is>
      </c>
      <c r="B156" s="1" t="n">
        <v>43391</v>
      </c>
      <c r="C156" s="1" t="n">
        <v>45189</v>
      </c>
      <c r="D156" t="inlineStr">
        <is>
          <t>STOCKHOLMS LÄN</t>
        </is>
      </c>
      <c r="E156" t="inlineStr">
        <is>
          <t>NORRTÄLJE</t>
        </is>
      </c>
      <c r="G156" t="n">
        <v>1.5</v>
      </c>
      <c r="H156" t="n">
        <v>0</v>
      </c>
      <c r="I156" t="n">
        <v>0</v>
      </c>
      <c r="J156" t="n">
        <v>0</v>
      </c>
      <c r="K156" t="n">
        <v>0</v>
      </c>
      <c r="L156" t="n">
        <v>0</v>
      </c>
      <c r="M156" t="n">
        <v>0</v>
      </c>
      <c r="N156" t="n">
        <v>0</v>
      </c>
      <c r="O156" t="n">
        <v>0</v>
      </c>
      <c r="P156" t="n">
        <v>0</v>
      </c>
      <c r="Q156" t="n">
        <v>0</v>
      </c>
      <c r="R156" s="2" t="inlineStr"/>
    </row>
    <row r="157" ht="15" customHeight="1">
      <c r="A157" t="inlineStr">
        <is>
          <t>A 59037-2018</t>
        </is>
      </c>
      <c r="B157" s="1" t="n">
        <v>43402</v>
      </c>
      <c r="C157" s="1" t="n">
        <v>45189</v>
      </c>
      <c r="D157" t="inlineStr">
        <is>
          <t>STOCKHOLMS LÄN</t>
        </is>
      </c>
      <c r="E157" t="inlineStr">
        <is>
          <t>NORRTÄLJE</t>
        </is>
      </c>
      <c r="G157" t="n">
        <v>3.3</v>
      </c>
      <c r="H157" t="n">
        <v>0</v>
      </c>
      <c r="I157" t="n">
        <v>0</v>
      </c>
      <c r="J157" t="n">
        <v>0</v>
      </c>
      <c r="K157" t="n">
        <v>0</v>
      </c>
      <c r="L157" t="n">
        <v>0</v>
      </c>
      <c r="M157" t="n">
        <v>0</v>
      </c>
      <c r="N157" t="n">
        <v>0</v>
      </c>
      <c r="O157" t="n">
        <v>0</v>
      </c>
      <c r="P157" t="n">
        <v>0</v>
      </c>
      <c r="Q157" t="n">
        <v>0</v>
      </c>
      <c r="R157" s="2" t="inlineStr"/>
    </row>
    <row r="158" ht="15" customHeight="1">
      <c r="A158" t="inlineStr">
        <is>
          <t>A 59531-2018</t>
        </is>
      </c>
      <c r="B158" s="1" t="n">
        <v>43404</v>
      </c>
      <c r="C158" s="1" t="n">
        <v>45189</v>
      </c>
      <c r="D158" t="inlineStr">
        <is>
          <t>STOCKHOLMS LÄN</t>
        </is>
      </c>
      <c r="E158" t="inlineStr">
        <is>
          <t>NORRTÄLJE</t>
        </is>
      </c>
      <c r="G158" t="n">
        <v>2</v>
      </c>
      <c r="H158" t="n">
        <v>0</v>
      </c>
      <c r="I158" t="n">
        <v>0</v>
      </c>
      <c r="J158" t="n">
        <v>0</v>
      </c>
      <c r="K158" t="n">
        <v>0</v>
      </c>
      <c r="L158" t="n">
        <v>0</v>
      </c>
      <c r="M158" t="n">
        <v>0</v>
      </c>
      <c r="N158" t="n">
        <v>0</v>
      </c>
      <c r="O158" t="n">
        <v>0</v>
      </c>
      <c r="P158" t="n">
        <v>0</v>
      </c>
      <c r="Q158" t="n">
        <v>0</v>
      </c>
      <c r="R158" s="2" t="inlineStr"/>
    </row>
    <row r="159" ht="15" customHeight="1">
      <c r="A159" t="inlineStr">
        <is>
          <t>A 59257-2018</t>
        </is>
      </c>
      <c r="B159" s="1" t="n">
        <v>43404</v>
      </c>
      <c r="C159" s="1" t="n">
        <v>45189</v>
      </c>
      <c r="D159" t="inlineStr">
        <is>
          <t>STOCKHOLMS LÄN</t>
        </is>
      </c>
      <c r="E159" t="inlineStr">
        <is>
          <t>NORRTÄLJE</t>
        </is>
      </c>
      <c r="G159" t="n">
        <v>6</v>
      </c>
      <c r="H159" t="n">
        <v>0</v>
      </c>
      <c r="I159" t="n">
        <v>0</v>
      </c>
      <c r="J159" t="n">
        <v>0</v>
      </c>
      <c r="K159" t="n">
        <v>0</v>
      </c>
      <c r="L159" t="n">
        <v>0</v>
      </c>
      <c r="M159" t="n">
        <v>0</v>
      </c>
      <c r="N159" t="n">
        <v>0</v>
      </c>
      <c r="O159" t="n">
        <v>0</v>
      </c>
      <c r="P159" t="n">
        <v>0</v>
      </c>
      <c r="Q159" t="n">
        <v>0</v>
      </c>
      <c r="R159" s="2" t="inlineStr"/>
    </row>
    <row r="160" ht="15" customHeight="1">
      <c r="A160" t="inlineStr">
        <is>
          <t>A 59205-2018</t>
        </is>
      </c>
      <c r="B160" s="1" t="n">
        <v>43404</v>
      </c>
      <c r="C160" s="1" t="n">
        <v>45189</v>
      </c>
      <c r="D160" t="inlineStr">
        <is>
          <t>STOCKHOLMS LÄN</t>
        </is>
      </c>
      <c r="E160" t="inlineStr">
        <is>
          <t>NORRTÄLJE</t>
        </is>
      </c>
      <c r="G160" t="n">
        <v>9</v>
      </c>
      <c r="H160" t="n">
        <v>0</v>
      </c>
      <c r="I160" t="n">
        <v>0</v>
      </c>
      <c r="J160" t="n">
        <v>0</v>
      </c>
      <c r="K160" t="n">
        <v>0</v>
      </c>
      <c r="L160" t="n">
        <v>0</v>
      </c>
      <c r="M160" t="n">
        <v>0</v>
      </c>
      <c r="N160" t="n">
        <v>0</v>
      </c>
      <c r="O160" t="n">
        <v>0</v>
      </c>
      <c r="P160" t="n">
        <v>0</v>
      </c>
      <c r="Q160" t="n">
        <v>0</v>
      </c>
      <c r="R160" s="2" t="inlineStr"/>
    </row>
    <row r="161" ht="15" customHeight="1">
      <c r="A161" t="inlineStr">
        <is>
          <t>A 57788-2018</t>
        </is>
      </c>
      <c r="B161" s="1" t="n">
        <v>43405</v>
      </c>
      <c r="C161" s="1" t="n">
        <v>45189</v>
      </c>
      <c r="D161" t="inlineStr">
        <is>
          <t>STOCKHOLMS LÄN</t>
        </is>
      </c>
      <c r="E161" t="inlineStr">
        <is>
          <t>NORRTÄLJE</t>
        </is>
      </c>
      <c r="G161" t="n">
        <v>5.3</v>
      </c>
      <c r="H161" t="n">
        <v>0</v>
      </c>
      <c r="I161" t="n">
        <v>0</v>
      </c>
      <c r="J161" t="n">
        <v>0</v>
      </c>
      <c r="K161" t="n">
        <v>0</v>
      </c>
      <c r="L161" t="n">
        <v>0</v>
      </c>
      <c r="M161" t="n">
        <v>0</v>
      </c>
      <c r="N161" t="n">
        <v>0</v>
      </c>
      <c r="O161" t="n">
        <v>0</v>
      </c>
      <c r="P161" t="n">
        <v>0</v>
      </c>
      <c r="Q161" t="n">
        <v>0</v>
      </c>
      <c r="R161" s="2" t="inlineStr"/>
    </row>
    <row r="162" ht="15" customHeight="1">
      <c r="A162" t="inlineStr">
        <is>
          <t>A 59554-2018</t>
        </is>
      </c>
      <c r="B162" s="1" t="n">
        <v>43405</v>
      </c>
      <c r="C162" s="1" t="n">
        <v>45189</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64973-2018</t>
        </is>
      </c>
      <c r="B163" s="1" t="n">
        <v>43405</v>
      </c>
      <c r="C163" s="1" t="n">
        <v>45189</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58116-2018</t>
        </is>
      </c>
      <c r="B164" s="1" t="n">
        <v>43406</v>
      </c>
      <c r="C164" s="1" t="n">
        <v>45189</v>
      </c>
      <c r="D164" t="inlineStr">
        <is>
          <t>STOCKHOLMS LÄN</t>
        </is>
      </c>
      <c r="E164" t="inlineStr">
        <is>
          <t>NORRTÄLJE</t>
        </is>
      </c>
      <c r="G164" t="n">
        <v>3.4</v>
      </c>
      <c r="H164" t="n">
        <v>0</v>
      </c>
      <c r="I164" t="n">
        <v>0</v>
      </c>
      <c r="J164" t="n">
        <v>0</v>
      </c>
      <c r="K164" t="n">
        <v>0</v>
      </c>
      <c r="L164" t="n">
        <v>0</v>
      </c>
      <c r="M164" t="n">
        <v>0</v>
      </c>
      <c r="N164" t="n">
        <v>0</v>
      </c>
      <c r="O164" t="n">
        <v>0</v>
      </c>
      <c r="P164" t="n">
        <v>0</v>
      </c>
      <c r="Q164" t="n">
        <v>0</v>
      </c>
      <c r="R164" s="2" t="inlineStr"/>
    </row>
    <row r="165" ht="15" customHeight="1">
      <c r="A165" t="inlineStr">
        <is>
          <t>A 58894-2018</t>
        </is>
      </c>
      <c r="B165" s="1" t="n">
        <v>43410</v>
      </c>
      <c r="C165" s="1" t="n">
        <v>45189</v>
      </c>
      <c r="D165" t="inlineStr">
        <is>
          <t>STOCKHOLMS LÄN</t>
        </is>
      </c>
      <c r="E165" t="inlineStr">
        <is>
          <t>NORRTÄLJE</t>
        </is>
      </c>
      <c r="G165" t="n">
        <v>3.3</v>
      </c>
      <c r="H165" t="n">
        <v>0</v>
      </c>
      <c r="I165" t="n">
        <v>0</v>
      </c>
      <c r="J165" t="n">
        <v>0</v>
      </c>
      <c r="K165" t="n">
        <v>0</v>
      </c>
      <c r="L165" t="n">
        <v>0</v>
      </c>
      <c r="M165" t="n">
        <v>0</v>
      </c>
      <c r="N165" t="n">
        <v>0</v>
      </c>
      <c r="O165" t="n">
        <v>0</v>
      </c>
      <c r="P165" t="n">
        <v>0</v>
      </c>
      <c r="Q165" t="n">
        <v>0</v>
      </c>
      <c r="R165" s="2" t="inlineStr"/>
    </row>
    <row r="166" ht="15" customHeight="1">
      <c r="A166" t="inlineStr">
        <is>
          <t>A 62408-2018</t>
        </is>
      </c>
      <c r="B166" s="1" t="n">
        <v>43416</v>
      </c>
      <c r="C166" s="1" t="n">
        <v>45189</v>
      </c>
      <c r="D166" t="inlineStr">
        <is>
          <t>STOCKHOLMS LÄN</t>
        </is>
      </c>
      <c r="E166" t="inlineStr">
        <is>
          <t>NORRTÄLJE</t>
        </is>
      </c>
      <c r="G166" t="n">
        <v>0.2</v>
      </c>
      <c r="H166" t="n">
        <v>0</v>
      </c>
      <c r="I166" t="n">
        <v>0</v>
      </c>
      <c r="J166" t="n">
        <v>0</v>
      </c>
      <c r="K166" t="n">
        <v>0</v>
      </c>
      <c r="L166" t="n">
        <v>0</v>
      </c>
      <c r="M166" t="n">
        <v>0</v>
      </c>
      <c r="N166" t="n">
        <v>0</v>
      </c>
      <c r="O166" t="n">
        <v>0</v>
      </c>
      <c r="P166" t="n">
        <v>0</v>
      </c>
      <c r="Q166" t="n">
        <v>0</v>
      </c>
      <c r="R166" s="2" t="inlineStr"/>
    </row>
    <row r="167" ht="15" customHeight="1">
      <c r="A167" t="inlineStr">
        <is>
          <t>A 59363-2018</t>
        </is>
      </c>
      <c r="B167" s="1" t="n">
        <v>43418</v>
      </c>
      <c r="C167" s="1" t="n">
        <v>45189</v>
      </c>
      <c r="D167" t="inlineStr">
        <is>
          <t>STOCKHOLMS LÄN</t>
        </is>
      </c>
      <c r="E167" t="inlineStr">
        <is>
          <t>NORRTÄLJE</t>
        </is>
      </c>
      <c r="G167" t="n">
        <v>4.5</v>
      </c>
      <c r="H167" t="n">
        <v>0</v>
      </c>
      <c r="I167" t="n">
        <v>0</v>
      </c>
      <c r="J167" t="n">
        <v>0</v>
      </c>
      <c r="K167" t="n">
        <v>0</v>
      </c>
      <c r="L167" t="n">
        <v>0</v>
      </c>
      <c r="M167" t="n">
        <v>0</v>
      </c>
      <c r="N167" t="n">
        <v>0</v>
      </c>
      <c r="O167" t="n">
        <v>0</v>
      </c>
      <c r="P167" t="n">
        <v>0</v>
      </c>
      <c r="Q167" t="n">
        <v>0</v>
      </c>
      <c r="R167" s="2" t="inlineStr"/>
    </row>
    <row r="168" ht="15" customHeight="1">
      <c r="A168" t="inlineStr">
        <is>
          <t>A 61000-2018</t>
        </is>
      </c>
      <c r="B168" s="1" t="n">
        <v>43419</v>
      </c>
      <c r="C168" s="1" t="n">
        <v>45189</v>
      </c>
      <c r="D168" t="inlineStr">
        <is>
          <t>STOCKHOLMS LÄN</t>
        </is>
      </c>
      <c r="E168" t="inlineStr">
        <is>
          <t>NORRTÄLJE</t>
        </is>
      </c>
      <c r="G168" t="n">
        <v>2.9</v>
      </c>
      <c r="H168" t="n">
        <v>0</v>
      </c>
      <c r="I168" t="n">
        <v>0</v>
      </c>
      <c r="J168" t="n">
        <v>0</v>
      </c>
      <c r="K168" t="n">
        <v>0</v>
      </c>
      <c r="L168" t="n">
        <v>0</v>
      </c>
      <c r="M168" t="n">
        <v>0</v>
      </c>
      <c r="N168" t="n">
        <v>0</v>
      </c>
      <c r="O168" t="n">
        <v>0</v>
      </c>
      <c r="P168" t="n">
        <v>0</v>
      </c>
      <c r="Q168" t="n">
        <v>0</v>
      </c>
      <c r="R168" s="2" t="inlineStr"/>
    </row>
    <row r="169" ht="15" customHeight="1">
      <c r="A169" t="inlineStr">
        <is>
          <t>A 61574-2018</t>
        </is>
      </c>
      <c r="B169" s="1" t="n">
        <v>43424</v>
      </c>
      <c r="C169" s="1" t="n">
        <v>45189</v>
      </c>
      <c r="D169" t="inlineStr">
        <is>
          <t>STOCKHOLMS LÄN</t>
        </is>
      </c>
      <c r="E169" t="inlineStr">
        <is>
          <t>NORRTÄLJE</t>
        </is>
      </c>
      <c r="G169" t="n">
        <v>3.4</v>
      </c>
      <c r="H169" t="n">
        <v>0</v>
      </c>
      <c r="I169" t="n">
        <v>0</v>
      </c>
      <c r="J169" t="n">
        <v>0</v>
      </c>
      <c r="K169" t="n">
        <v>0</v>
      </c>
      <c r="L169" t="n">
        <v>0</v>
      </c>
      <c r="M169" t="n">
        <v>0</v>
      </c>
      <c r="N169" t="n">
        <v>0</v>
      </c>
      <c r="O169" t="n">
        <v>0</v>
      </c>
      <c r="P169" t="n">
        <v>0</v>
      </c>
      <c r="Q169" t="n">
        <v>0</v>
      </c>
      <c r="R169" s="2" t="inlineStr"/>
    </row>
    <row r="170" ht="15" customHeight="1">
      <c r="A170" t="inlineStr">
        <is>
          <t>A 63233-2018</t>
        </is>
      </c>
      <c r="B170" s="1" t="n">
        <v>43426</v>
      </c>
      <c r="C170" s="1" t="n">
        <v>45189</v>
      </c>
      <c r="D170" t="inlineStr">
        <is>
          <t>STOCKHOLMS LÄN</t>
        </is>
      </c>
      <c r="E170" t="inlineStr">
        <is>
          <t>NORRTÄLJE</t>
        </is>
      </c>
      <c r="G170" t="n">
        <v>6.4</v>
      </c>
      <c r="H170" t="n">
        <v>0</v>
      </c>
      <c r="I170" t="n">
        <v>0</v>
      </c>
      <c r="J170" t="n">
        <v>0</v>
      </c>
      <c r="K170" t="n">
        <v>0</v>
      </c>
      <c r="L170" t="n">
        <v>0</v>
      </c>
      <c r="M170" t="n">
        <v>0</v>
      </c>
      <c r="N170" t="n">
        <v>0</v>
      </c>
      <c r="O170" t="n">
        <v>0</v>
      </c>
      <c r="P170" t="n">
        <v>0</v>
      </c>
      <c r="Q170" t="n">
        <v>0</v>
      </c>
      <c r="R170" s="2" t="inlineStr"/>
    </row>
    <row r="171" ht="15" customHeight="1">
      <c r="A171" t="inlineStr">
        <is>
          <t>A 63230-2018</t>
        </is>
      </c>
      <c r="B171" s="1" t="n">
        <v>43426</v>
      </c>
      <c r="C171" s="1" t="n">
        <v>45189</v>
      </c>
      <c r="D171" t="inlineStr">
        <is>
          <t>STOCKHOLMS LÄN</t>
        </is>
      </c>
      <c r="E171" t="inlineStr">
        <is>
          <t>NORRTÄLJE</t>
        </is>
      </c>
      <c r="G171" t="n">
        <v>1.1</v>
      </c>
      <c r="H171" t="n">
        <v>0</v>
      </c>
      <c r="I171" t="n">
        <v>0</v>
      </c>
      <c r="J171" t="n">
        <v>0</v>
      </c>
      <c r="K171" t="n">
        <v>0</v>
      </c>
      <c r="L171" t="n">
        <v>0</v>
      </c>
      <c r="M171" t="n">
        <v>0</v>
      </c>
      <c r="N171" t="n">
        <v>0</v>
      </c>
      <c r="O171" t="n">
        <v>0</v>
      </c>
      <c r="P171" t="n">
        <v>0</v>
      </c>
      <c r="Q171" t="n">
        <v>0</v>
      </c>
      <c r="R171" s="2" t="inlineStr"/>
    </row>
    <row r="172" ht="15" customHeight="1">
      <c r="A172" t="inlineStr">
        <is>
          <t>A 65027-2018</t>
        </is>
      </c>
      <c r="B172" s="1" t="n">
        <v>43432</v>
      </c>
      <c r="C172" s="1" t="n">
        <v>45189</v>
      </c>
      <c r="D172" t="inlineStr">
        <is>
          <t>STOCKHOLMS LÄN</t>
        </is>
      </c>
      <c r="E172" t="inlineStr">
        <is>
          <t>NORRTÄLJE</t>
        </is>
      </c>
      <c r="G172" t="n">
        <v>2.7</v>
      </c>
      <c r="H172" t="n">
        <v>0</v>
      </c>
      <c r="I172" t="n">
        <v>0</v>
      </c>
      <c r="J172" t="n">
        <v>0</v>
      </c>
      <c r="K172" t="n">
        <v>0</v>
      </c>
      <c r="L172" t="n">
        <v>0</v>
      </c>
      <c r="M172" t="n">
        <v>0</v>
      </c>
      <c r="N172" t="n">
        <v>0</v>
      </c>
      <c r="O172" t="n">
        <v>0</v>
      </c>
      <c r="P172" t="n">
        <v>0</v>
      </c>
      <c r="Q172" t="n">
        <v>0</v>
      </c>
      <c r="R172" s="2" t="inlineStr"/>
    </row>
    <row r="173" ht="15" customHeight="1">
      <c r="A173" t="inlineStr">
        <is>
          <t>A 65015-2018</t>
        </is>
      </c>
      <c r="B173" s="1" t="n">
        <v>43432</v>
      </c>
      <c r="C173" s="1" t="n">
        <v>45189</v>
      </c>
      <c r="D173" t="inlineStr">
        <is>
          <t>STOCKHOLMS LÄN</t>
        </is>
      </c>
      <c r="E173" t="inlineStr">
        <is>
          <t>NORRTÄLJE</t>
        </is>
      </c>
      <c r="G173" t="n">
        <v>1.3</v>
      </c>
      <c r="H173" t="n">
        <v>0</v>
      </c>
      <c r="I173" t="n">
        <v>0</v>
      </c>
      <c r="J173" t="n">
        <v>0</v>
      </c>
      <c r="K173" t="n">
        <v>0</v>
      </c>
      <c r="L173" t="n">
        <v>0</v>
      </c>
      <c r="M173" t="n">
        <v>0</v>
      </c>
      <c r="N173" t="n">
        <v>0</v>
      </c>
      <c r="O173" t="n">
        <v>0</v>
      </c>
      <c r="P173" t="n">
        <v>0</v>
      </c>
      <c r="Q173" t="n">
        <v>0</v>
      </c>
      <c r="R173" s="2" t="inlineStr"/>
    </row>
    <row r="174" ht="15" customHeight="1">
      <c r="A174" t="inlineStr">
        <is>
          <t>A 65566-2018</t>
        </is>
      </c>
      <c r="B174" s="1" t="n">
        <v>43433</v>
      </c>
      <c r="C174" s="1" t="n">
        <v>45189</v>
      </c>
      <c r="D174" t="inlineStr">
        <is>
          <t>STOCKHOLMS LÄN</t>
        </is>
      </c>
      <c r="E174" t="inlineStr">
        <is>
          <t>NORRTÄLJE</t>
        </is>
      </c>
      <c r="G174" t="n">
        <v>2</v>
      </c>
      <c r="H174" t="n">
        <v>0</v>
      </c>
      <c r="I174" t="n">
        <v>0</v>
      </c>
      <c r="J174" t="n">
        <v>0</v>
      </c>
      <c r="K174" t="n">
        <v>0</v>
      </c>
      <c r="L174" t="n">
        <v>0</v>
      </c>
      <c r="M174" t="n">
        <v>0</v>
      </c>
      <c r="N174" t="n">
        <v>0</v>
      </c>
      <c r="O174" t="n">
        <v>0</v>
      </c>
      <c r="P174" t="n">
        <v>0</v>
      </c>
      <c r="Q174" t="n">
        <v>0</v>
      </c>
      <c r="R174" s="2" t="inlineStr"/>
    </row>
    <row r="175" ht="15" customHeight="1">
      <c r="A175" t="inlineStr">
        <is>
          <t>A 66351-2018</t>
        </is>
      </c>
      <c r="B175" s="1" t="n">
        <v>43436</v>
      </c>
      <c r="C175" s="1" t="n">
        <v>45189</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66350-2018</t>
        </is>
      </c>
      <c r="B176" s="1" t="n">
        <v>43436</v>
      </c>
      <c r="C176" s="1" t="n">
        <v>45189</v>
      </c>
      <c r="D176" t="inlineStr">
        <is>
          <t>STOCKHOLMS LÄN</t>
        </is>
      </c>
      <c r="E176" t="inlineStr">
        <is>
          <t>NORRTÄLJE</t>
        </is>
      </c>
      <c r="G176" t="n">
        <v>1</v>
      </c>
      <c r="H176" t="n">
        <v>0</v>
      </c>
      <c r="I176" t="n">
        <v>0</v>
      </c>
      <c r="J176" t="n">
        <v>0</v>
      </c>
      <c r="K176" t="n">
        <v>0</v>
      </c>
      <c r="L176" t="n">
        <v>0</v>
      </c>
      <c r="M176" t="n">
        <v>0</v>
      </c>
      <c r="N176" t="n">
        <v>0</v>
      </c>
      <c r="O176" t="n">
        <v>0</v>
      </c>
      <c r="P176" t="n">
        <v>0</v>
      </c>
      <c r="Q176" t="n">
        <v>0</v>
      </c>
      <c r="R176" s="2" t="inlineStr"/>
    </row>
    <row r="177" ht="15" customHeight="1">
      <c r="A177" t="inlineStr">
        <is>
          <t>A 67951-2018</t>
        </is>
      </c>
      <c r="B177" s="1" t="n">
        <v>43440</v>
      </c>
      <c r="C177" s="1" t="n">
        <v>45189</v>
      </c>
      <c r="D177" t="inlineStr">
        <is>
          <t>STOCKHOLMS LÄN</t>
        </is>
      </c>
      <c r="E177" t="inlineStr">
        <is>
          <t>NORRTÄLJE</t>
        </is>
      </c>
      <c r="G177" t="n">
        <v>0.6</v>
      </c>
      <c r="H177" t="n">
        <v>0</v>
      </c>
      <c r="I177" t="n">
        <v>0</v>
      </c>
      <c r="J177" t="n">
        <v>0</v>
      </c>
      <c r="K177" t="n">
        <v>0</v>
      </c>
      <c r="L177" t="n">
        <v>0</v>
      </c>
      <c r="M177" t="n">
        <v>0</v>
      </c>
      <c r="N177" t="n">
        <v>0</v>
      </c>
      <c r="O177" t="n">
        <v>0</v>
      </c>
      <c r="P177" t="n">
        <v>0</v>
      </c>
      <c r="Q177" t="n">
        <v>0</v>
      </c>
      <c r="R177" s="2" t="inlineStr"/>
    </row>
    <row r="178" ht="15" customHeight="1">
      <c r="A178" t="inlineStr">
        <is>
          <t>A 70310-2018</t>
        </is>
      </c>
      <c r="B178" s="1" t="n">
        <v>43445</v>
      </c>
      <c r="C178" s="1" t="n">
        <v>45189</v>
      </c>
      <c r="D178" t="inlineStr">
        <is>
          <t>STOCKHOLMS LÄN</t>
        </is>
      </c>
      <c r="E178" t="inlineStr">
        <is>
          <t>NORRTÄLJE</t>
        </is>
      </c>
      <c r="G178" t="n">
        <v>1.8</v>
      </c>
      <c r="H178" t="n">
        <v>0</v>
      </c>
      <c r="I178" t="n">
        <v>0</v>
      </c>
      <c r="J178" t="n">
        <v>0</v>
      </c>
      <c r="K178" t="n">
        <v>0</v>
      </c>
      <c r="L178" t="n">
        <v>0</v>
      </c>
      <c r="M178" t="n">
        <v>0</v>
      </c>
      <c r="N178" t="n">
        <v>0</v>
      </c>
      <c r="O178" t="n">
        <v>0</v>
      </c>
      <c r="P178" t="n">
        <v>0</v>
      </c>
      <c r="Q178" t="n">
        <v>0</v>
      </c>
      <c r="R178" s="2" t="inlineStr"/>
    </row>
    <row r="179" ht="15" customHeight="1">
      <c r="A179" t="inlineStr">
        <is>
          <t>A 71399-2018</t>
        </is>
      </c>
      <c r="B179" s="1" t="n">
        <v>43453</v>
      </c>
      <c r="C179" s="1" t="n">
        <v>45189</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72278-2018</t>
        </is>
      </c>
      <c r="B180" s="1" t="n">
        <v>43455</v>
      </c>
      <c r="C180" s="1" t="n">
        <v>45189</v>
      </c>
      <c r="D180" t="inlineStr">
        <is>
          <t>STOCKHOLMS LÄN</t>
        </is>
      </c>
      <c r="E180" t="inlineStr">
        <is>
          <t>NORRTÄLJE</t>
        </is>
      </c>
      <c r="G180" t="n">
        <v>1.4</v>
      </c>
      <c r="H180" t="n">
        <v>0</v>
      </c>
      <c r="I180" t="n">
        <v>0</v>
      </c>
      <c r="J180" t="n">
        <v>0</v>
      </c>
      <c r="K180" t="n">
        <v>0</v>
      </c>
      <c r="L180" t="n">
        <v>0</v>
      </c>
      <c r="M180" t="n">
        <v>0</v>
      </c>
      <c r="N180" t="n">
        <v>0</v>
      </c>
      <c r="O180" t="n">
        <v>0</v>
      </c>
      <c r="P180" t="n">
        <v>0</v>
      </c>
      <c r="Q180" t="n">
        <v>0</v>
      </c>
      <c r="R180" s="2" t="inlineStr"/>
    </row>
    <row r="181" ht="15" customHeight="1">
      <c r="A181" t="inlineStr">
        <is>
          <t>A 72281-2018</t>
        </is>
      </c>
      <c r="B181" s="1" t="n">
        <v>43455</v>
      </c>
      <c r="C181" s="1" t="n">
        <v>45189</v>
      </c>
      <c r="D181" t="inlineStr">
        <is>
          <t>STOCKHOLMS LÄN</t>
        </is>
      </c>
      <c r="E181" t="inlineStr">
        <is>
          <t>NORRTÄLJE</t>
        </is>
      </c>
      <c r="G181" t="n">
        <v>1.2</v>
      </c>
      <c r="H181" t="n">
        <v>0</v>
      </c>
      <c r="I181" t="n">
        <v>0</v>
      </c>
      <c r="J181" t="n">
        <v>0</v>
      </c>
      <c r="K181" t="n">
        <v>0</v>
      </c>
      <c r="L181" t="n">
        <v>0</v>
      </c>
      <c r="M181" t="n">
        <v>0</v>
      </c>
      <c r="N181" t="n">
        <v>0</v>
      </c>
      <c r="O181" t="n">
        <v>0</v>
      </c>
      <c r="P181" t="n">
        <v>0</v>
      </c>
      <c r="Q181" t="n">
        <v>0</v>
      </c>
      <c r="R181" s="2" t="inlineStr"/>
    </row>
    <row r="182" ht="15" customHeight="1">
      <c r="A182" t="inlineStr">
        <is>
          <t>A 72328-2018</t>
        </is>
      </c>
      <c r="B182" s="1" t="n">
        <v>43459</v>
      </c>
      <c r="C182" s="1" t="n">
        <v>45189</v>
      </c>
      <c r="D182" t="inlineStr">
        <is>
          <t>STOCKHOLMS LÄN</t>
        </is>
      </c>
      <c r="E182" t="inlineStr">
        <is>
          <t>NORRTÄLJE</t>
        </is>
      </c>
      <c r="G182" t="n">
        <v>4.4</v>
      </c>
      <c r="H182" t="n">
        <v>0</v>
      </c>
      <c r="I182" t="n">
        <v>0</v>
      </c>
      <c r="J182" t="n">
        <v>0</v>
      </c>
      <c r="K182" t="n">
        <v>0</v>
      </c>
      <c r="L182" t="n">
        <v>0</v>
      </c>
      <c r="M182" t="n">
        <v>0</v>
      </c>
      <c r="N182" t="n">
        <v>0</v>
      </c>
      <c r="O182" t="n">
        <v>0</v>
      </c>
      <c r="P182" t="n">
        <v>0</v>
      </c>
      <c r="Q182" t="n">
        <v>0</v>
      </c>
      <c r="R182" s="2" t="inlineStr"/>
    </row>
    <row r="183" ht="15" customHeight="1">
      <c r="A183" t="inlineStr">
        <is>
          <t>A 72408-2018</t>
        </is>
      </c>
      <c r="B183" s="1" t="n">
        <v>43461</v>
      </c>
      <c r="C183" s="1" t="n">
        <v>45189</v>
      </c>
      <c r="D183" t="inlineStr">
        <is>
          <t>STOCKHOLMS LÄN</t>
        </is>
      </c>
      <c r="E183" t="inlineStr">
        <is>
          <t>NORRTÄLJE</t>
        </is>
      </c>
      <c r="G183" t="n">
        <v>1.9</v>
      </c>
      <c r="H183" t="n">
        <v>0</v>
      </c>
      <c r="I183" t="n">
        <v>0</v>
      </c>
      <c r="J183" t="n">
        <v>0</v>
      </c>
      <c r="K183" t="n">
        <v>0</v>
      </c>
      <c r="L183" t="n">
        <v>0</v>
      </c>
      <c r="M183" t="n">
        <v>0</v>
      </c>
      <c r="N183" t="n">
        <v>0</v>
      </c>
      <c r="O183" t="n">
        <v>0</v>
      </c>
      <c r="P183" t="n">
        <v>0</v>
      </c>
      <c r="Q183" t="n">
        <v>0</v>
      </c>
      <c r="R183" s="2" t="inlineStr"/>
    </row>
    <row r="184" ht="15" customHeight="1">
      <c r="A184" t="inlineStr">
        <is>
          <t>A 72453-2018</t>
        </is>
      </c>
      <c r="B184" s="1" t="n">
        <v>43461</v>
      </c>
      <c r="C184" s="1" t="n">
        <v>45189</v>
      </c>
      <c r="D184" t="inlineStr">
        <is>
          <t>STOCKHOLMS LÄN</t>
        </is>
      </c>
      <c r="E184" t="inlineStr">
        <is>
          <t>NORRTÄLJE</t>
        </is>
      </c>
      <c r="G184" t="n">
        <v>9.699999999999999</v>
      </c>
      <c r="H184" t="n">
        <v>0</v>
      </c>
      <c r="I184" t="n">
        <v>0</v>
      </c>
      <c r="J184" t="n">
        <v>0</v>
      </c>
      <c r="K184" t="n">
        <v>0</v>
      </c>
      <c r="L184" t="n">
        <v>0</v>
      </c>
      <c r="M184" t="n">
        <v>0</v>
      </c>
      <c r="N184" t="n">
        <v>0</v>
      </c>
      <c r="O184" t="n">
        <v>0</v>
      </c>
      <c r="P184" t="n">
        <v>0</v>
      </c>
      <c r="Q184" t="n">
        <v>0</v>
      </c>
      <c r="R184" s="2" t="inlineStr"/>
    </row>
    <row r="185" ht="15" customHeight="1">
      <c r="A185" t="inlineStr">
        <is>
          <t>A 248-2019</t>
        </is>
      </c>
      <c r="B185" s="1" t="n">
        <v>43467</v>
      </c>
      <c r="C185" s="1" t="n">
        <v>45189</v>
      </c>
      <c r="D185" t="inlineStr">
        <is>
          <t>STOCKHOLMS LÄN</t>
        </is>
      </c>
      <c r="E185" t="inlineStr">
        <is>
          <t>NORRTÄLJE</t>
        </is>
      </c>
      <c r="G185" t="n">
        <v>9.4</v>
      </c>
      <c r="H185" t="n">
        <v>0</v>
      </c>
      <c r="I185" t="n">
        <v>0</v>
      </c>
      <c r="J185" t="n">
        <v>0</v>
      </c>
      <c r="K185" t="n">
        <v>0</v>
      </c>
      <c r="L185" t="n">
        <v>0</v>
      </c>
      <c r="M185" t="n">
        <v>0</v>
      </c>
      <c r="N185" t="n">
        <v>0</v>
      </c>
      <c r="O185" t="n">
        <v>0</v>
      </c>
      <c r="P185" t="n">
        <v>0</v>
      </c>
      <c r="Q185" t="n">
        <v>0</v>
      </c>
      <c r="R185" s="2" t="inlineStr"/>
    </row>
    <row r="186" ht="15" customHeight="1">
      <c r="A186" t="inlineStr">
        <is>
          <t>A 441-2019</t>
        </is>
      </c>
      <c r="B186" s="1" t="n">
        <v>43468</v>
      </c>
      <c r="C186" s="1" t="n">
        <v>45189</v>
      </c>
      <c r="D186" t="inlineStr">
        <is>
          <t>STOCKHOLMS LÄN</t>
        </is>
      </c>
      <c r="E186" t="inlineStr">
        <is>
          <t>NORRTÄLJE</t>
        </is>
      </c>
      <c r="G186" t="n">
        <v>7.2</v>
      </c>
      <c r="H186" t="n">
        <v>0</v>
      </c>
      <c r="I186" t="n">
        <v>0</v>
      </c>
      <c r="J186" t="n">
        <v>0</v>
      </c>
      <c r="K186" t="n">
        <v>0</v>
      </c>
      <c r="L186" t="n">
        <v>0</v>
      </c>
      <c r="M186" t="n">
        <v>0</v>
      </c>
      <c r="N186" t="n">
        <v>0</v>
      </c>
      <c r="O186" t="n">
        <v>0</v>
      </c>
      <c r="P186" t="n">
        <v>0</v>
      </c>
      <c r="Q186" t="n">
        <v>0</v>
      </c>
      <c r="R186" s="2" t="inlineStr"/>
    </row>
    <row r="187" ht="15" customHeight="1">
      <c r="A187" t="inlineStr">
        <is>
          <t>A 649-2019</t>
        </is>
      </c>
      <c r="B187" s="1" t="n">
        <v>43469</v>
      </c>
      <c r="C187" s="1" t="n">
        <v>45189</v>
      </c>
      <c r="D187" t="inlineStr">
        <is>
          <t>STOCKHOLMS LÄN</t>
        </is>
      </c>
      <c r="E187" t="inlineStr">
        <is>
          <t>NORRTÄLJE</t>
        </is>
      </c>
      <c r="G187" t="n">
        <v>1</v>
      </c>
      <c r="H187" t="n">
        <v>0</v>
      </c>
      <c r="I187" t="n">
        <v>0</v>
      </c>
      <c r="J187" t="n">
        <v>0</v>
      </c>
      <c r="K187" t="n">
        <v>0</v>
      </c>
      <c r="L187" t="n">
        <v>0</v>
      </c>
      <c r="M187" t="n">
        <v>0</v>
      </c>
      <c r="N187" t="n">
        <v>0</v>
      </c>
      <c r="O187" t="n">
        <v>0</v>
      </c>
      <c r="P187" t="n">
        <v>0</v>
      </c>
      <c r="Q187" t="n">
        <v>0</v>
      </c>
      <c r="R187" s="2" t="inlineStr"/>
    </row>
    <row r="188" ht="15" customHeight="1">
      <c r="A188" t="inlineStr">
        <is>
          <t>A 694-2019</t>
        </is>
      </c>
      <c r="B188" s="1" t="n">
        <v>43469</v>
      </c>
      <c r="C188" s="1" t="n">
        <v>45189</v>
      </c>
      <c r="D188" t="inlineStr">
        <is>
          <t>STOCKHOLMS LÄN</t>
        </is>
      </c>
      <c r="E188" t="inlineStr">
        <is>
          <t>NORRTÄLJE</t>
        </is>
      </c>
      <c r="G188" t="n">
        <v>9.4</v>
      </c>
      <c r="H188" t="n">
        <v>0</v>
      </c>
      <c r="I188" t="n">
        <v>0</v>
      </c>
      <c r="J188" t="n">
        <v>0</v>
      </c>
      <c r="K188" t="n">
        <v>0</v>
      </c>
      <c r="L188" t="n">
        <v>0</v>
      </c>
      <c r="M188" t="n">
        <v>0</v>
      </c>
      <c r="N188" t="n">
        <v>0</v>
      </c>
      <c r="O188" t="n">
        <v>0</v>
      </c>
      <c r="P188" t="n">
        <v>0</v>
      </c>
      <c r="Q188" t="n">
        <v>0</v>
      </c>
      <c r="R188" s="2" t="inlineStr"/>
    </row>
    <row r="189" ht="15" customHeight="1">
      <c r="A189" t="inlineStr">
        <is>
          <t>A 708-2019</t>
        </is>
      </c>
      <c r="B189" s="1" t="n">
        <v>43470</v>
      </c>
      <c r="C189" s="1" t="n">
        <v>45189</v>
      </c>
      <c r="D189" t="inlineStr">
        <is>
          <t>STOCKHOLMS LÄN</t>
        </is>
      </c>
      <c r="E189" t="inlineStr">
        <is>
          <t>NORRTÄLJE</t>
        </is>
      </c>
      <c r="G189" t="n">
        <v>1.3</v>
      </c>
      <c r="H189" t="n">
        <v>0</v>
      </c>
      <c r="I189" t="n">
        <v>0</v>
      </c>
      <c r="J189" t="n">
        <v>0</v>
      </c>
      <c r="K189" t="n">
        <v>0</v>
      </c>
      <c r="L189" t="n">
        <v>0</v>
      </c>
      <c r="M189" t="n">
        <v>0</v>
      </c>
      <c r="N189" t="n">
        <v>0</v>
      </c>
      <c r="O189" t="n">
        <v>0</v>
      </c>
      <c r="P189" t="n">
        <v>0</v>
      </c>
      <c r="Q189" t="n">
        <v>0</v>
      </c>
      <c r="R189" s="2" t="inlineStr"/>
    </row>
    <row r="190" ht="15" customHeight="1">
      <c r="A190" t="inlineStr">
        <is>
          <t>A 726-2019</t>
        </is>
      </c>
      <c r="B190" s="1" t="n">
        <v>43471</v>
      </c>
      <c r="C190" s="1" t="n">
        <v>45189</v>
      </c>
      <c r="D190" t="inlineStr">
        <is>
          <t>STOCKHOLMS LÄN</t>
        </is>
      </c>
      <c r="E190" t="inlineStr">
        <is>
          <t>NORRTÄLJE</t>
        </is>
      </c>
      <c r="G190" t="n">
        <v>0.5</v>
      </c>
      <c r="H190" t="n">
        <v>0</v>
      </c>
      <c r="I190" t="n">
        <v>0</v>
      </c>
      <c r="J190" t="n">
        <v>0</v>
      </c>
      <c r="K190" t="n">
        <v>0</v>
      </c>
      <c r="L190" t="n">
        <v>0</v>
      </c>
      <c r="M190" t="n">
        <v>0</v>
      </c>
      <c r="N190" t="n">
        <v>0</v>
      </c>
      <c r="O190" t="n">
        <v>0</v>
      </c>
      <c r="P190" t="n">
        <v>0</v>
      </c>
      <c r="Q190" t="n">
        <v>0</v>
      </c>
      <c r="R190" s="2" t="inlineStr"/>
    </row>
    <row r="191" ht="15" customHeight="1">
      <c r="A191" t="inlineStr">
        <is>
          <t>A 743-2019</t>
        </is>
      </c>
      <c r="B191" s="1" t="n">
        <v>43471</v>
      </c>
      <c r="C191" s="1" t="n">
        <v>45189</v>
      </c>
      <c r="D191" t="inlineStr">
        <is>
          <t>STOCKHOLMS LÄN</t>
        </is>
      </c>
      <c r="E191" t="inlineStr">
        <is>
          <t>NORRTÄLJE</t>
        </is>
      </c>
      <c r="G191" t="n">
        <v>2.7</v>
      </c>
      <c r="H191" t="n">
        <v>0</v>
      </c>
      <c r="I191" t="n">
        <v>0</v>
      </c>
      <c r="J191" t="n">
        <v>0</v>
      </c>
      <c r="K191" t="n">
        <v>0</v>
      </c>
      <c r="L191" t="n">
        <v>0</v>
      </c>
      <c r="M191" t="n">
        <v>0</v>
      </c>
      <c r="N191" t="n">
        <v>0</v>
      </c>
      <c r="O191" t="n">
        <v>0</v>
      </c>
      <c r="P191" t="n">
        <v>0</v>
      </c>
      <c r="Q191" t="n">
        <v>0</v>
      </c>
      <c r="R191" s="2" t="inlineStr"/>
    </row>
    <row r="192" ht="15" customHeight="1">
      <c r="A192" t="inlineStr">
        <is>
          <t>A 751-2019</t>
        </is>
      </c>
      <c r="B192" s="1" t="n">
        <v>43471</v>
      </c>
      <c r="C192" s="1" t="n">
        <v>45189</v>
      </c>
      <c r="D192" t="inlineStr">
        <is>
          <t>STOCKHOLMS LÄN</t>
        </is>
      </c>
      <c r="E192" t="inlineStr">
        <is>
          <t>NORRTÄLJE</t>
        </is>
      </c>
      <c r="G192" t="n">
        <v>8.699999999999999</v>
      </c>
      <c r="H192" t="n">
        <v>0</v>
      </c>
      <c r="I192" t="n">
        <v>0</v>
      </c>
      <c r="J192" t="n">
        <v>0</v>
      </c>
      <c r="K192" t="n">
        <v>0</v>
      </c>
      <c r="L192" t="n">
        <v>0</v>
      </c>
      <c r="M192" t="n">
        <v>0</v>
      </c>
      <c r="N192" t="n">
        <v>0</v>
      </c>
      <c r="O192" t="n">
        <v>0</v>
      </c>
      <c r="P192" t="n">
        <v>0</v>
      </c>
      <c r="Q192" t="n">
        <v>0</v>
      </c>
      <c r="R192" s="2" t="inlineStr"/>
    </row>
    <row r="193" ht="15" customHeight="1">
      <c r="A193" t="inlineStr">
        <is>
          <t>A 725-2019</t>
        </is>
      </c>
      <c r="B193" s="1" t="n">
        <v>43471</v>
      </c>
      <c r="C193" s="1" t="n">
        <v>45189</v>
      </c>
      <c r="D193" t="inlineStr">
        <is>
          <t>STOCKHOLMS LÄN</t>
        </is>
      </c>
      <c r="E193" t="inlineStr">
        <is>
          <t>NORRTÄLJE</t>
        </is>
      </c>
      <c r="G193" t="n">
        <v>3.3</v>
      </c>
      <c r="H193" t="n">
        <v>0</v>
      </c>
      <c r="I193" t="n">
        <v>0</v>
      </c>
      <c r="J193" t="n">
        <v>0</v>
      </c>
      <c r="K193" t="n">
        <v>0</v>
      </c>
      <c r="L193" t="n">
        <v>0</v>
      </c>
      <c r="M193" t="n">
        <v>0</v>
      </c>
      <c r="N193" t="n">
        <v>0</v>
      </c>
      <c r="O193" t="n">
        <v>0</v>
      </c>
      <c r="P193" t="n">
        <v>0</v>
      </c>
      <c r="Q193" t="n">
        <v>0</v>
      </c>
      <c r="R193" s="2" t="inlineStr"/>
    </row>
    <row r="194" ht="15" customHeight="1">
      <c r="A194" t="inlineStr">
        <is>
          <t>A 740-2019</t>
        </is>
      </c>
      <c r="B194" s="1" t="n">
        <v>43471</v>
      </c>
      <c r="C194" s="1" t="n">
        <v>45189</v>
      </c>
      <c r="D194" t="inlineStr">
        <is>
          <t>STOCKHOLMS LÄN</t>
        </is>
      </c>
      <c r="E194" t="inlineStr">
        <is>
          <t>NORRTÄLJE</t>
        </is>
      </c>
      <c r="G194" t="n">
        <v>11.4</v>
      </c>
      <c r="H194" t="n">
        <v>0</v>
      </c>
      <c r="I194" t="n">
        <v>0</v>
      </c>
      <c r="J194" t="n">
        <v>0</v>
      </c>
      <c r="K194" t="n">
        <v>0</v>
      </c>
      <c r="L194" t="n">
        <v>0</v>
      </c>
      <c r="M194" t="n">
        <v>0</v>
      </c>
      <c r="N194" t="n">
        <v>0</v>
      </c>
      <c r="O194" t="n">
        <v>0</v>
      </c>
      <c r="P194" t="n">
        <v>0</v>
      </c>
      <c r="Q194" t="n">
        <v>0</v>
      </c>
      <c r="R194" s="2" t="inlineStr"/>
    </row>
    <row r="195" ht="15" customHeight="1">
      <c r="A195" t="inlineStr">
        <is>
          <t>A 750-2019</t>
        </is>
      </c>
      <c r="B195" s="1" t="n">
        <v>43471</v>
      </c>
      <c r="C195" s="1" t="n">
        <v>45189</v>
      </c>
      <c r="D195" t="inlineStr">
        <is>
          <t>STOCKHOLMS LÄN</t>
        </is>
      </c>
      <c r="E195" t="inlineStr">
        <is>
          <t>NORRTÄLJE</t>
        </is>
      </c>
      <c r="G195" t="n">
        <v>3.2</v>
      </c>
      <c r="H195" t="n">
        <v>0</v>
      </c>
      <c r="I195" t="n">
        <v>0</v>
      </c>
      <c r="J195" t="n">
        <v>0</v>
      </c>
      <c r="K195" t="n">
        <v>0</v>
      </c>
      <c r="L195" t="n">
        <v>0</v>
      </c>
      <c r="M195" t="n">
        <v>0</v>
      </c>
      <c r="N195" t="n">
        <v>0</v>
      </c>
      <c r="O195" t="n">
        <v>0</v>
      </c>
      <c r="P195" t="n">
        <v>0</v>
      </c>
      <c r="Q195" t="n">
        <v>0</v>
      </c>
      <c r="R195" s="2" t="inlineStr"/>
    </row>
    <row r="196" ht="15" customHeight="1">
      <c r="A196" t="inlineStr">
        <is>
          <t>A 761-2019</t>
        </is>
      </c>
      <c r="B196" s="1" t="n">
        <v>43471</v>
      </c>
      <c r="C196" s="1" t="n">
        <v>45189</v>
      </c>
      <c r="D196" t="inlineStr">
        <is>
          <t>STOCKHOLMS LÄN</t>
        </is>
      </c>
      <c r="E196" t="inlineStr">
        <is>
          <t>NORRTÄLJE</t>
        </is>
      </c>
      <c r="G196" t="n">
        <v>2</v>
      </c>
      <c r="H196" t="n">
        <v>0</v>
      </c>
      <c r="I196" t="n">
        <v>0</v>
      </c>
      <c r="J196" t="n">
        <v>0</v>
      </c>
      <c r="K196" t="n">
        <v>0</v>
      </c>
      <c r="L196" t="n">
        <v>0</v>
      </c>
      <c r="M196" t="n">
        <v>0</v>
      </c>
      <c r="N196" t="n">
        <v>0</v>
      </c>
      <c r="O196" t="n">
        <v>0</v>
      </c>
      <c r="P196" t="n">
        <v>0</v>
      </c>
      <c r="Q196" t="n">
        <v>0</v>
      </c>
      <c r="R196" s="2" t="inlineStr"/>
    </row>
    <row r="197" ht="15" customHeight="1">
      <c r="A197" t="inlineStr">
        <is>
          <t>A 728-2019</t>
        </is>
      </c>
      <c r="B197" s="1" t="n">
        <v>43471</v>
      </c>
      <c r="C197" s="1" t="n">
        <v>45189</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738-2019</t>
        </is>
      </c>
      <c r="B198" s="1" t="n">
        <v>43471</v>
      </c>
      <c r="C198" s="1" t="n">
        <v>45189</v>
      </c>
      <c r="D198" t="inlineStr">
        <is>
          <t>STOCKHOLMS LÄN</t>
        </is>
      </c>
      <c r="E198" t="inlineStr">
        <is>
          <t>NORRTÄLJE</t>
        </is>
      </c>
      <c r="G198" t="n">
        <v>1.9</v>
      </c>
      <c r="H198" t="n">
        <v>0</v>
      </c>
      <c r="I198" t="n">
        <v>0</v>
      </c>
      <c r="J198" t="n">
        <v>0</v>
      </c>
      <c r="K198" t="n">
        <v>0</v>
      </c>
      <c r="L198" t="n">
        <v>0</v>
      </c>
      <c r="M198" t="n">
        <v>0</v>
      </c>
      <c r="N198" t="n">
        <v>0</v>
      </c>
      <c r="O198" t="n">
        <v>0</v>
      </c>
      <c r="P198" t="n">
        <v>0</v>
      </c>
      <c r="Q198" t="n">
        <v>0</v>
      </c>
      <c r="R198" s="2" t="inlineStr"/>
    </row>
    <row r="199" ht="15" customHeight="1">
      <c r="A199" t="inlineStr">
        <is>
          <t>A 753-2019</t>
        </is>
      </c>
      <c r="B199" s="1" t="n">
        <v>43471</v>
      </c>
      <c r="C199" s="1" t="n">
        <v>45189</v>
      </c>
      <c r="D199" t="inlineStr">
        <is>
          <t>STOCKHOLMS LÄN</t>
        </is>
      </c>
      <c r="E199" t="inlineStr">
        <is>
          <t>NORRTÄLJE</t>
        </is>
      </c>
      <c r="G199" t="n">
        <v>3.1</v>
      </c>
      <c r="H199" t="n">
        <v>0</v>
      </c>
      <c r="I199" t="n">
        <v>0</v>
      </c>
      <c r="J199" t="n">
        <v>0</v>
      </c>
      <c r="K199" t="n">
        <v>0</v>
      </c>
      <c r="L199" t="n">
        <v>0</v>
      </c>
      <c r="M199" t="n">
        <v>0</v>
      </c>
      <c r="N199" t="n">
        <v>0</v>
      </c>
      <c r="O199" t="n">
        <v>0</v>
      </c>
      <c r="P199" t="n">
        <v>0</v>
      </c>
      <c r="Q199" t="n">
        <v>0</v>
      </c>
      <c r="R199" s="2" t="inlineStr"/>
    </row>
    <row r="200" ht="15" customHeight="1">
      <c r="A200" t="inlineStr">
        <is>
          <t>A 727-2019</t>
        </is>
      </c>
      <c r="B200" s="1" t="n">
        <v>43471</v>
      </c>
      <c r="C200" s="1" t="n">
        <v>45189</v>
      </c>
      <c r="D200" t="inlineStr">
        <is>
          <t>STOCKHOLMS LÄN</t>
        </is>
      </c>
      <c r="E200" t="inlineStr">
        <is>
          <t>NORRTÄLJE</t>
        </is>
      </c>
      <c r="G200" t="n">
        <v>4.9</v>
      </c>
      <c r="H200" t="n">
        <v>0</v>
      </c>
      <c r="I200" t="n">
        <v>0</v>
      </c>
      <c r="J200" t="n">
        <v>0</v>
      </c>
      <c r="K200" t="n">
        <v>0</v>
      </c>
      <c r="L200" t="n">
        <v>0</v>
      </c>
      <c r="M200" t="n">
        <v>0</v>
      </c>
      <c r="N200" t="n">
        <v>0</v>
      </c>
      <c r="O200" t="n">
        <v>0</v>
      </c>
      <c r="P200" t="n">
        <v>0</v>
      </c>
      <c r="Q200" t="n">
        <v>0</v>
      </c>
      <c r="R200" s="2" t="inlineStr"/>
    </row>
    <row r="201" ht="15" customHeight="1">
      <c r="A201" t="inlineStr">
        <is>
          <t>A 744-2019</t>
        </is>
      </c>
      <c r="B201" s="1" t="n">
        <v>43471</v>
      </c>
      <c r="C201" s="1" t="n">
        <v>45189</v>
      </c>
      <c r="D201" t="inlineStr">
        <is>
          <t>STOCKHOLMS LÄN</t>
        </is>
      </c>
      <c r="E201" t="inlineStr">
        <is>
          <t>NORRTÄLJE</t>
        </is>
      </c>
      <c r="G201" t="n">
        <v>0.5</v>
      </c>
      <c r="H201" t="n">
        <v>0</v>
      </c>
      <c r="I201" t="n">
        <v>0</v>
      </c>
      <c r="J201" t="n">
        <v>0</v>
      </c>
      <c r="K201" t="n">
        <v>0</v>
      </c>
      <c r="L201" t="n">
        <v>0</v>
      </c>
      <c r="M201" t="n">
        <v>0</v>
      </c>
      <c r="N201" t="n">
        <v>0</v>
      </c>
      <c r="O201" t="n">
        <v>0</v>
      </c>
      <c r="P201" t="n">
        <v>0</v>
      </c>
      <c r="Q201" t="n">
        <v>0</v>
      </c>
      <c r="R201" s="2" t="inlineStr"/>
    </row>
    <row r="202" ht="15" customHeight="1">
      <c r="A202" t="inlineStr">
        <is>
          <t>A 758-2019</t>
        </is>
      </c>
      <c r="B202" s="1" t="n">
        <v>43471</v>
      </c>
      <c r="C202" s="1" t="n">
        <v>45189</v>
      </c>
      <c r="D202" t="inlineStr">
        <is>
          <t>STOCKHOLMS LÄN</t>
        </is>
      </c>
      <c r="E202" t="inlineStr">
        <is>
          <t>NORRTÄLJE</t>
        </is>
      </c>
      <c r="G202" t="n">
        <v>3</v>
      </c>
      <c r="H202" t="n">
        <v>0</v>
      </c>
      <c r="I202" t="n">
        <v>0</v>
      </c>
      <c r="J202" t="n">
        <v>0</v>
      </c>
      <c r="K202" t="n">
        <v>0</v>
      </c>
      <c r="L202" t="n">
        <v>0</v>
      </c>
      <c r="M202" t="n">
        <v>0</v>
      </c>
      <c r="N202" t="n">
        <v>0</v>
      </c>
      <c r="O202" t="n">
        <v>0</v>
      </c>
      <c r="P202" t="n">
        <v>0</v>
      </c>
      <c r="Q202" t="n">
        <v>0</v>
      </c>
      <c r="R202" s="2" t="inlineStr"/>
    </row>
    <row r="203" ht="15" customHeight="1">
      <c r="A203" t="inlineStr">
        <is>
          <t>A 891-2019</t>
        </is>
      </c>
      <c r="B203" s="1" t="n">
        <v>43472</v>
      </c>
      <c r="C203" s="1" t="n">
        <v>45189</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1093-2019</t>
        </is>
      </c>
      <c r="B204" s="1" t="n">
        <v>43472</v>
      </c>
      <c r="C204" s="1" t="n">
        <v>45189</v>
      </c>
      <c r="D204" t="inlineStr">
        <is>
          <t>STOCKHOLMS LÄN</t>
        </is>
      </c>
      <c r="E204" t="inlineStr">
        <is>
          <t>NORRTÄLJE</t>
        </is>
      </c>
      <c r="G204" t="n">
        <v>3.5</v>
      </c>
      <c r="H204" t="n">
        <v>0</v>
      </c>
      <c r="I204" t="n">
        <v>0</v>
      </c>
      <c r="J204" t="n">
        <v>0</v>
      </c>
      <c r="K204" t="n">
        <v>0</v>
      </c>
      <c r="L204" t="n">
        <v>0</v>
      </c>
      <c r="M204" t="n">
        <v>0</v>
      </c>
      <c r="N204" t="n">
        <v>0</v>
      </c>
      <c r="O204" t="n">
        <v>0</v>
      </c>
      <c r="P204" t="n">
        <v>0</v>
      </c>
      <c r="Q204" t="n">
        <v>0</v>
      </c>
      <c r="R204" s="2" t="inlineStr"/>
    </row>
    <row r="205" ht="15" customHeight="1">
      <c r="A205" t="inlineStr">
        <is>
          <t>A 1099-2019</t>
        </is>
      </c>
      <c r="B205" s="1" t="n">
        <v>43472</v>
      </c>
      <c r="C205" s="1" t="n">
        <v>45189</v>
      </c>
      <c r="D205" t="inlineStr">
        <is>
          <t>STOCKHOLMS LÄN</t>
        </is>
      </c>
      <c r="E205" t="inlineStr">
        <is>
          <t>NORRTÄLJE</t>
        </is>
      </c>
      <c r="G205" t="n">
        <v>1.4</v>
      </c>
      <c r="H205" t="n">
        <v>0</v>
      </c>
      <c r="I205" t="n">
        <v>0</v>
      </c>
      <c r="J205" t="n">
        <v>0</v>
      </c>
      <c r="K205" t="n">
        <v>0</v>
      </c>
      <c r="L205" t="n">
        <v>0</v>
      </c>
      <c r="M205" t="n">
        <v>0</v>
      </c>
      <c r="N205" t="n">
        <v>0</v>
      </c>
      <c r="O205" t="n">
        <v>0</v>
      </c>
      <c r="P205" t="n">
        <v>0</v>
      </c>
      <c r="Q205" t="n">
        <v>0</v>
      </c>
      <c r="R205" s="2" t="inlineStr"/>
    </row>
    <row r="206" ht="15" customHeight="1">
      <c r="A206" t="inlineStr">
        <is>
          <t>A 1252-2019</t>
        </is>
      </c>
      <c r="B206" s="1" t="n">
        <v>43473</v>
      </c>
      <c r="C206" s="1" t="n">
        <v>45189</v>
      </c>
      <c r="D206" t="inlineStr">
        <is>
          <t>STOCKHOLMS LÄN</t>
        </is>
      </c>
      <c r="E206" t="inlineStr">
        <is>
          <t>NORRTÄLJE</t>
        </is>
      </c>
      <c r="G206" t="n">
        <v>3.7</v>
      </c>
      <c r="H206" t="n">
        <v>0</v>
      </c>
      <c r="I206" t="n">
        <v>0</v>
      </c>
      <c r="J206" t="n">
        <v>0</v>
      </c>
      <c r="K206" t="n">
        <v>0</v>
      </c>
      <c r="L206" t="n">
        <v>0</v>
      </c>
      <c r="M206" t="n">
        <v>0</v>
      </c>
      <c r="N206" t="n">
        <v>0</v>
      </c>
      <c r="O206" t="n">
        <v>0</v>
      </c>
      <c r="P206" t="n">
        <v>0</v>
      </c>
      <c r="Q206" t="n">
        <v>0</v>
      </c>
      <c r="R206" s="2" t="inlineStr"/>
    </row>
    <row r="207" ht="15" customHeight="1">
      <c r="A207" t="inlineStr">
        <is>
          <t>A 1336-2019</t>
        </is>
      </c>
      <c r="B207" s="1" t="n">
        <v>43473</v>
      </c>
      <c r="C207" s="1" t="n">
        <v>45189</v>
      </c>
      <c r="D207" t="inlineStr">
        <is>
          <t>STOCKHOLMS LÄN</t>
        </is>
      </c>
      <c r="E207" t="inlineStr">
        <is>
          <t>NORRTÄLJE</t>
        </is>
      </c>
      <c r="G207" t="n">
        <v>4.8</v>
      </c>
      <c r="H207" t="n">
        <v>0</v>
      </c>
      <c r="I207" t="n">
        <v>0</v>
      </c>
      <c r="J207" t="n">
        <v>0</v>
      </c>
      <c r="K207" t="n">
        <v>0</v>
      </c>
      <c r="L207" t="n">
        <v>0</v>
      </c>
      <c r="M207" t="n">
        <v>0</v>
      </c>
      <c r="N207" t="n">
        <v>0</v>
      </c>
      <c r="O207" t="n">
        <v>0</v>
      </c>
      <c r="P207" t="n">
        <v>0</v>
      </c>
      <c r="Q207" t="n">
        <v>0</v>
      </c>
      <c r="R207" s="2" t="inlineStr"/>
    </row>
    <row r="208" ht="15" customHeight="1">
      <c r="A208" t="inlineStr">
        <is>
          <t>A 1349-2019</t>
        </is>
      </c>
      <c r="B208" s="1" t="n">
        <v>43473</v>
      </c>
      <c r="C208" s="1" t="n">
        <v>45189</v>
      </c>
      <c r="D208" t="inlineStr">
        <is>
          <t>STOCKHOLMS LÄN</t>
        </is>
      </c>
      <c r="E208" t="inlineStr">
        <is>
          <t>NORRTÄLJE</t>
        </is>
      </c>
      <c r="G208" t="n">
        <v>0.5</v>
      </c>
      <c r="H208" t="n">
        <v>0</v>
      </c>
      <c r="I208" t="n">
        <v>0</v>
      </c>
      <c r="J208" t="n">
        <v>0</v>
      </c>
      <c r="K208" t="n">
        <v>0</v>
      </c>
      <c r="L208" t="n">
        <v>0</v>
      </c>
      <c r="M208" t="n">
        <v>0</v>
      </c>
      <c r="N208" t="n">
        <v>0</v>
      </c>
      <c r="O208" t="n">
        <v>0</v>
      </c>
      <c r="P208" t="n">
        <v>0</v>
      </c>
      <c r="Q208" t="n">
        <v>0</v>
      </c>
      <c r="R208" s="2" t="inlineStr"/>
    </row>
    <row r="209" ht="15" customHeight="1">
      <c r="A209" t="inlineStr">
        <is>
          <t>A 3042-2019</t>
        </is>
      </c>
      <c r="B209" s="1" t="n">
        <v>43473</v>
      </c>
      <c r="C209" s="1" t="n">
        <v>45189</v>
      </c>
      <c r="D209" t="inlineStr">
        <is>
          <t>STOCKHOLMS LÄN</t>
        </is>
      </c>
      <c r="E209" t="inlineStr">
        <is>
          <t>NORRTÄLJE</t>
        </is>
      </c>
      <c r="G209" t="n">
        <v>0.9</v>
      </c>
      <c r="H209" t="n">
        <v>0</v>
      </c>
      <c r="I209" t="n">
        <v>0</v>
      </c>
      <c r="J209" t="n">
        <v>0</v>
      </c>
      <c r="K209" t="n">
        <v>0</v>
      </c>
      <c r="L209" t="n">
        <v>0</v>
      </c>
      <c r="M209" t="n">
        <v>0</v>
      </c>
      <c r="N209" t="n">
        <v>0</v>
      </c>
      <c r="O209" t="n">
        <v>0</v>
      </c>
      <c r="P209" t="n">
        <v>0</v>
      </c>
      <c r="Q209" t="n">
        <v>0</v>
      </c>
      <c r="R209" s="2" t="inlineStr"/>
    </row>
    <row r="210" ht="15" customHeight="1">
      <c r="A210" t="inlineStr">
        <is>
          <t>A 3688-2019</t>
        </is>
      </c>
      <c r="B210" s="1" t="n">
        <v>43473</v>
      </c>
      <c r="C210" s="1" t="n">
        <v>45189</v>
      </c>
      <c r="D210" t="inlineStr">
        <is>
          <t>STOCKHOLMS LÄN</t>
        </is>
      </c>
      <c r="E210" t="inlineStr">
        <is>
          <t>NORRTÄLJE</t>
        </is>
      </c>
      <c r="G210" t="n">
        <v>1.3</v>
      </c>
      <c r="H210" t="n">
        <v>0</v>
      </c>
      <c r="I210" t="n">
        <v>0</v>
      </c>
      <c r="J210" t="n">
        <v>0</v>
      </c>
      <c r="K210" t="n">
        <v>0</v>
      </c>
      <c r="L210" t="n">
        <v>0</v>
      </c>
      <c r="M210" t="n">
        <v>0</v>
      </c>
      <c r="N210" t="n">
        <v>0</v>
      </c>
      <c r="O210" t="n">
        <v>0</v>
      </c>
      <c r="P210" t="n">
        <v>0</v>
      </c>
      <c r="Q210" t="n">
        <v>0</v>
      </c>
      <c r="R210" s="2" t="inlineStr"/>
    </row>
    <row r="211" ht="15" customHeight="1">
      <c r="A211" t="inlineStr">
        <is>
          <t>A 2137-2019</t>
        </is>
      </c>
      <c r="B211" s="1" t="n">
        <v>43475</v>
      </c>
      <c r="C211" s="1" t="n">
        <v>45189</v>
      </c>
      <c r="D211" t="inlineStr">
        <is>
          <t>STOCKHOLMS LÄN</t>
        </is>
      </c>
      <c r="E211" t="inlineStr">
        <is>
          <t>NORRTÄLJE</t>
        </is>
      </c>
      <c r="G211" t="n">
        <v>4.3</v>
      </c>
      <c r="H211" t="n">
        <v>0</v>
      </c>
      <c r="I211" t="n">
        <v>0</v>
      </c>
      <c r="J211" t="n">
        <v>0</v>
      </c>
      <c r="K211" t="n">
        <v>0</v>
      </c>
      <c r="L211" t="n">
        <v>0</v>
      </c>
      <c r="M211" t="n">
        <v>0</v>
      </c>
      <c r="N211" t="n">
        <v>0</v>
      </c>
      <c r="O211" t="n">
        <v>0</v>
      </c>
      <c r="P211" t="n">
        <v>0</v>
      </c>
      <c r="Q211" t="n">
        <v>0</v>
      </c>
      <c r="R211" s="2" t="inlineStr"/>
    </row>
    <row r="212" ht="15" customHeight="1">
      <c r="A212" t="inlineStr">
        <is>
          <t>A 2200-2019</t>
        </is>
      </c>
      <c r="B212" s="1" t="n">
        <v>43475</v>
      </c>
      <c r="C212" s="1" t="n">
        <v>45189</v>
      </c>
      <c r="D212" t="inlineStr">
        <is>
          <t>STOCKHOLMS LÄN</t>
        </is>
      </c>
      <c r="E212" t="inlineStr">
        <is>
          <t>NORRTÄLJE</t>
        </is>
      </c>
      <c r="G212" t="n">
        <v>0.7</v>
      </c>
      <c r="H212" t="n">
        <v>0</v>
      </c>
      <c r="I212" t="n">
        <v>0</v>
      </c>
      <c r="J212" t="n">
        <v>0</v>
      </c>
      <c r="K212" t="n">
        <v>0</v>
      </c>
      <c r="L212" t="n">
        <v>0</v>
      </c>
      <c r="M212" t="n">
        <v>0</v>
      </c>
      <c r="N212" t="n">
        <v>0</v>
      </c>
      <c r="O212" t="n">
        <v>0</v>
      </c>
      <c r="P212" t="n">
        <v>0</v>
      </c>
      <c r="Q212" t="n">
        <v>0</v>
      </c>
      <c r="R212" s="2" t="inlineStr"/>
    </row>
    <row r="213" ht="15" customHeight="1">
      <c r="A213" t="inlineStr">
        <is>
          <t>A 2011-2019</t>
        </is>
      </c>
      <c r="B213" s="1" t="n">
        <v>43475</v>
      </c>
      <c r="C213" s="1" t="n">
        <v>45189</v>
      </c>
      <c r="D213" t="inlineStr">
        <is>
          <t>STOCKHOLMS LÄN</t>
        </is>
      </c>
      <c r="E213" t="inlineStr">
        <is>
          <t>NORRTÄLJE</t>
        </is>
      </c>
      <c r="G213" t="n">
        <v>2.9</v>
      </c>
      <c r="H213" t="n">
        <v>0</v>
      </c>
      <c r="I213" t="n">
        <v>0</v>
      </c>
      <c r="J213" t="n">
        <v>0</v>
      </c>
      <c r="K213" t="n">
        <v>0</v>
      </c>
      <c r="L213" t="n">
        <v>0</v>
      </c>
      <c r="M213" t="n">
        <v>0</v>
      </c>
      <c r="N213" t="n">
        <v>0</v>
      </c>
      <c r="O213" t="n">
        <v>0</v>
      </c>
      <c r="P213" t="n">
        <v>0</v>
      </c>
      <c r="Q213" t="n">
        <v>0</v>
      </c>
      <c r="R213" s="2" t="inlineStr"/>
    </row>
    <row r="214" ht="15" customHeight="1">
      <c r="A214" t="inlineStr">
        <is>
          <t>A 2215-2019</t>
        </is>
      </c>
      <c r="B214" s="1" t="n">
        <v>43475</v>
      </c>
      <c r="C214" s="1" t="n">
        <v>45189</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2281-2019</t>
        </is>
      </c>
      <c r="B215" s="1" t="n">
        <v>43475</v>
      </c>
      <c r="C215" s="1" t="n">
        <v>45189</v>
      </c>
      <c r="D215" t="inlineStr">
        <is>
          <t>STOCKHOLMS LÄN</t>
        </is>
      </c>
      <c r="E215" t="inlineStr">
        <is>
          <t>NORRTÄLJE</t>
        </is>
      </c>
      <c r="G215" t="n">
        <v>4.4</v>
      </c>
      <c r="H215" t="n">
        <v>0</v>
      </c>
      <c r="I215" t="n">
        <v>0</v>
      </c>
      <c r="J215" t="n">
        <v>0</v>
      </c>
      <c r="K215" t="n">
        <v>0</v>
      </c>
      <c r="L215" t="n">
        <v>0</v>
      </c>
      <c r="M215" t="n">
        <v>0</v>
      </c>
      <c r="N215" t="n">
        <v>0</v>
      </c>
      <c r="O215" t="n">
        <v>0</v>
      </c>
      <c r="P215" t="n">
        <v>0</v>
      </c>
      <c r="Q215" t="n">
        <v>0</v>
      </c>
      <c r="R215" s="2" t="inlineStr"/>
    </row>
    <row r="216" ht="15" customHeight="1">
      <c r="A216" t="inlineStr">
        <is>
          <t>A 2143-2019</t>
        </is>
      </c>
      <c r="B216" s="1" t="n">
        <v>43475</v>
      </c>
      <c r="C216" s="1" t="n">
        <v>45189</v>
      </c>
      <c r="D216" t="inlineStr">
        <is>
          <t>STOCKHOLMS LÄN</t>
        </is>
      </c>
      <c r="E216" t="inlineStr">
        <is>
          <t>NORRTÄLJE</t>
        </is>
      </c>
      <c r="G216" t="n">
        <v>1.4</v>
      </c>
      <c r="H216" t="n">
        <v>0</v>
      </c>
      <c r="I216" t="n">
        <v>0</v>
      </c>
      <c r="J216" t="n">
        <v>0</v>
      </c>
      <c r="K216" t="n">
        <v>0</v>
      </c>
      <c r="L216" t="n">
        <v>0</v>
      </c>
      <c r="M216" t="n">
        <v>0</v>
      </c>
      <c r="N216" t="n">
        <v>0</v>
      </c>
      <c r="O216" t="n">
        <v>0</v>
      </c>
      <c r="P216" t="n">
        <v>0</v>
      </c>
      <c r="Q216" t="n">
        <v>0</v>
      </c>
      <c r="R216" s="2" t="inlineStr"/>
    </row>
    <row r="217" ht="15" customHeight="1">
      <c r="A217" t="inlineStr">
        <is>
          <t>A 2251-2019</t>
        </is>
      </c>
      <c r="B217" s="1" t="n">
        <v>43475</v>
      </c>
      <c r="C217" s="1" t="n">
        <v>45189</v>
      </c>
      <c r="D217" t="inlineStr">
        <is>
          <t>STOCKHOLMS LÄN</t>
        </is>
      </c>
      <c r="E217" t="inlineStr">
        <is>
          <t>NORRTÄLJE</t>
        </is>
      </c>
      <c r="G217" t="n">
        <v>3.9</v>
      </c>
      <c r="H217" t="n">
        <v>0</v>
      </c>
      <c r="I217" t="n">
        <v>0</v>
      </c>
      <c r="J217" t="n">
        <v>0</v>
      </c>
      <c r="K217" t="n">
        <v>0</v>
      </c>
      <c r="L217" t="n">
        <v>0</v>
      </c>
      <c r="M217" t="n">
        <v>0</v>
      </c>
      <c r="N217" t="n">
        <v>0</v>
      </c>
      <c r="O217" t="n">
        <v>0</v>
      </c>
      <c r="P217" t="n">
        <v>0</v>
      </c>
      <c r="Q217" t="n">
        <v>0</v>
      </c>
      <c r="R217" s="2" t="inlineStr"/>
    </row>
    <row r="218" ht="15" customHeight="1">
      <c r="A218" t="inlineStr">
        <is>
          <t>A 2259-2019</t>
        </is>
      </c>
      <c r="B218" s="1" t="n">
        <v>43475</v>
      </c>
      <c r="C218" s="1" t="n">
        <v>45189</v>
      </c>
      <c r="D218" t="inlineStr">
        <is>
          <t>STOCKHOLMS LÄN</t>
        </is>
      </c>
      <c r="E218" t="inlineStr">
        <is>
          <t>NORRTÄLJE</t>
        </is>
      </c>
      <c r="G218" t="n">
        <v>6.3</v>
      </c>
      <c r="H218" t="n">
        <v>0</v>
      </c>
      <c r="I218" t="n">
        <v>0</v>
      </c>
      <c r="J218" t="n">
        <v>0</v>
      </c>
      <c r="K218" t="n">
        <v>0</v>
      </c>
      <c r="L218" t="n">
        <v>0</v>
      </c>
      <c r="M218" t="n">
        <v>0</v>
      </c>
      <c r="N218" t="n">
        <v>0</v>
      </c>
      <c r="O218" t="n">
        <v>0</v>
      </c>
      <c r="P218" t="n">
        <v>0</v>
      </c>
      <c r="Q218" t="n">
        <v>0</v>
      </c>
      <c r="R218" s="2" t="inlineStr"/>
    </row>
    <row r="219" ht="15" customHeight="1">
      <c r="A219" t="inlineStr">
        <is>
          <t>A 3848-2019</t>
        </is>
      </c>
      <c r="B219" s="1" t="n">
        <v>43475</v>
      </c>
      <c r="C219" s="1" t="n">
        <v>45189</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1996-2019</t>
        </is>
      </c>
      <c r="B220" s="1" t="n">
        <v>43475</v>
      </c>
      <c r="C220" s="1" t="n">
        <v>45189</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2571-2019</t>
        </is>
      </c>
      <c r="B221" s="1" t="n">
        <v>43476</v>
      </c>
      <c r="C221" s="1" t="n">
        <v>45189</v>
      </c>
      <c r="D221" t="inlineStr">
        <is>
          <t>STOCKHOLMS LÄN</t>
        </is>
      </c>
      <c r="E221" t="inlineStr">
        <is>
          <t>NORRTÄLJE</t>
        </is>
      </c>
      <c r="G221" t="n">
        <v>16.5</v>
      </c>
      <c r="H221" t="n">
        <v>0</v>
      </c>
      <c r="I221" t="n">
        <v>0</v>
      </c>
      <c r="J221" t="n">
        <v>0</v>
      </c>
      <c r="K221" t="n">
        <v>0</v>
      </c>
      <c r="L221" t="n">
        <v>0</v>
      </c>
      <c r="M221" t="n">
        <v>0</v>
      </c>
      <c r="N221" t="n">
        <v>0</v>
      </c>
      <c r="O221" t="n">
        <v>0</v>
      </c>
      <c r="P221" t="n">
        <v>0</v>
      </c>
      <c r="Q221" t="n">
        <v>0</v>
      </c>
      <c r="R221" s="2" t="inlineStr"/>
    </row>
    <row r="222" ht="15" customHeight="1">
      <c r="A222" t="inlineStr">
        <is>
          <t>A 2568-2019</t>
        </is>
      </c>
      <c r="B222" s="1" t="n">
        <v>43476</v>
      </c>
      <c r="C222" s="1" t="n">
        <v>45189</v>
      </c>
      <c r="D222" t="inlineStr">
        <is>
          <t>STOCKHOLMS LÄN</t>
        </is>
      </c>
      <c r="E222" t="inlineStr">
        <is>
          <t>NORRTÄLJE</t>
        </is>
      </c>
      <c r="G222" t="n">
        <v>7.4</v>
      </c>
      <c r="H222" t="n">
        <v>0</v>
      </c>
      <c r="I222" t="n">
        <v>0</v>
      </c>
      <c r="J222" t="n">
        <v>0</v>
      </c>
      <c r="K222" t="n">
        <v>0</v>
      </c>
      <c r="L222" t="n">
        <v>0</v>
      </c>
      <c r="M222" t="n">
        <v>0</v>
      </c>
      <c r="N222" t="n">
        <v>0</v>
      </c>
      <c r="O222" t="n">
        <v>0</v>
      </c>
      <c r="P222" t="n">
        <v>0</v>
      </c>
      <c r="Q222" t="n">
        <v>0</v>
      </c>
      <c r="R222" s="2" t="inlineStr"/>
    </row>
    <row r="223" ht="15" customHeight="1">
      <c r="A223" t="inlineStr">
        <is>
          <t>A 2626-2019</t>
        </is>
      </c>
      <c r="B223" s="1" t="n">
        <v>43477</v>
      </c>
      <c r="C223" s="1" t="n">
        <v>45189</v>
      </c>
      <c r="D223" t="inlineStr">
        <is>
          <t>STOCKHOLMS LÄN</t>
        </is>
      </c>
      <c r="E223" t="inlineStr">
        <is>
          <t>NORRTÄLJE</t>
        </is>
      </c>
      <c r="G223" t="n">
        <v>4.5</v>
      </c>
      <c r="H223" t="n">
        <v>0</v>
      </c>
      <c r="I223" t="n">
        <v>0</v>
      </c>
      <c r="J223" t="n">
        <v>0</v>
      </c>
      <c r="K223" t="n">
        <v>0</v>
      </c>
      <c r="L223" t="n">
        <v>0</v>
      </c>
      <c r="M223" t="n">
        <v>0</v>
      </c>
      <c r="N223" t="n">
        <v>0</v>
      </c>
      <c r="O223" t="n">
        <v>0</v>
      </c>
      <c r="P223" t="n">
        <v>0</v>
      </c>
      <c r="Q223" t="n">
        <v>0</v>
      </c>
      <c r="R223" s="2" t="inlineStr"/>
    </row>
    <row r="224" ht="15" customHeight="1">
      <c r="A224" t="inlineStr">
        <is>
          <t>A 2628-2019</t>
        </is>
      </c>
      <c r="B224" s="1" t="n">
        <v>43477</v>
      </c>
      <c r="C224" s="1" t="n">
        <v>45189</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2635-2019</t>
        </is>
      </c>
      <c r="B225" s="1" t="n">
        <v>43478</v>
      </c>
      <c r="C225" s="1" t="n">
        <v>45189</v>
      </c>
      <c r="D225" t="inlineStr">
        <is>
          <t>STOCKHOLMS LÄN</t>
        </is>
      </c>
      <c r="E225" t="inlineStr">
        <is>
          <t>NORRTÄLJE</t>
        </is>
      </c>
      <c r="G225" t="n">
        <v>5</v>
      </c>
      <c r="H225" t="n">
        <v>0</v>
      </c>
      <c r="I225" t="n">
        <v>0</v>
      </c>
      <c r="J225" t="n">
        <v>0</v>
      </c>
      <c r="K225" t="n">
        <v>0</v>
      </c>
      <c r="L225" t="n">
        <v>0</v>
      </c>
      <c r="M225" t="n">
        <v>0</v>
      </c>
      <c r="N225" t="n">
        <v>0</v>
      </c>
      <c r="O225" t="n">
        <v>0</v>
      </c>
      <c r="P225" t="n">
        <v>0</v>
      </c>
      <c r="Q225" t="n">
        <v>0</v>
      </c>
      <c r="R225" s="2" t="inlineStr"/>
    </row>
    <row r="226" ht="15" customHeight="1">
      <c r="A226" t="inlineStr">
        <is>
          <t>A 2651-2019</t>
        </is>
      </c>
      <c r="B226" s="1" t="n">
        <v>43478</v>
      </c>
      <c r="C226" s="1" t="n">
        <v>45189</v>
      </c>
      <c r="D226" t="inlineStr">
        <is>
          <t>STOCKHOLMS LÄN</t>
        </is>
      </c>
      <c r="E226" t="inlineStr">
        <is>
          <t>NORRTÄLJE</t>
        </is>
      </c>
      <c r="G226" t="n">
        <v>2.2</v>
      </c>
      <c r="H226" t="n">
        <v>0</v>
      </c>
      <c r="I226" t="n">
        <v>0</v>
      </c>
      <c r="J226" t="n">
        <v>0</v>
      </c>
      <c r="K226" t="n">
        <v>0</v>
      </c>
      <c r="L226" t="n">
        <v>0</v>
      </c>
      <c r="M226" t="n">
        <v>0</v>
      </c>
      <c r="N226" t="n">
        <v>0</v>
      </c>
      <c r="O226" t="n">
        <v>0</v>
      </c>
      <c r="P226" t="n">
        <v>0</v>
      </c>
      <c r="Q226" t="n">
        <v>0</v>
      </c>
      <c r="R226" s="2" t="inlineStr"/>
    </row>
    <row r="227" ht="15" customHeight="1">
      <c r="A227" t="inlineStr">
        <is>
          <t>A 2657-2019</t>
        </is>
      </c>
      <c r="B227" s="1" t="n">
        <v>43478</v>
      </c>
      <c r="C227" s="1" t="n">
        <v>45189</v>
      </c>
      <c r="D227" t="inlineStr">
        <is>
          <t>STOCKHOLMS LÄN</t>
        </is>
      </c>
      <c r="E227" t="inlineStr">
        <is>
          <t>NORRTÄLJE</t>
        </is>
      </c>
      <c r="G227" t="n">
        <v>2.4</v>
      </c>
      <c r="H227" t="n">
        <v>0</v>
      </c>
      <c r="I227" t="n">
        <v>0</v>
      </c>
      <c r="J227" t="n">
        <v>0</v>
      </c>
      <c r="K227" t="n">
        <v>0</v>
      </c>
      <c r="L227" t="n">
        <v>0</v>
      </c>
      <c r="M227" t="n">
        <v>0</v>
      </c>
      <c r="N227" t="n">
        <v>0</v>
      </c>
      <c r="O227" t="n">
        <v>0</v>
      </c>
      <c r="P227" t="n">
        <v>0</v>
      </c>
      <c r="Q227" t="n">
        <v>0</v>
      </c>
      <c r="R227" s="2" t="inlineStr"/>
    </row>
    <row r="228" ht="15" customHeight="1">
      <c r="A228" t="inlineStr">
        <is>
          <t>A 2646-2019</t>
        </is>
      </c>
      <c r="B228" s="1" t="n">
        <v>43478</v>
      </c>
      <c r="C228" s="1" t="n">
        <v>45189</v>
      </c>
      <c r="D228" t="inlineStr">
        <is>
          <t>STOCKHOLMS LÄN</t>
        </is>
      </c>
      <c r="E228" t="inlineStr">
        <is>
          <t>NORRTÄLJE</t>
        </is>
      </c>
      <c r="G228" t="n">
        <v>1.8</v>
      </c>
      <c r="H228" t="n">
        <v>0</v>
      </c>
      <c r="I228" t="n">
        <v>0</v>
      </c>
      <c r="J228" t="n">
        <v>0</v>
      </c>
      <c r="K228" t="n">
        <v>0</v>
      </c>
      <c r="L228" t="n">
        <v>0</v>
      </c>
      <c r="M228" t="n">
        <v>0</v>
      </c>
      <c r="N228" t="n">
        <v>0</v>
      </c>
      <c r="O228" t="n">
        <v>0</v>
      </c>
      <c r="P228" t="n">
        <v>0</v>
      </c>
      <c r="Q228" t="n">
        <v>0</v>
      </c>
      <c r="R228" s="2" t="inlineStr"/>
    </row>
    <row r="229" ht="15" customHeight="1">
      <c r="A229" t="inlineStr">
        <is>
          <t>A 2659-2019</t>
        </is>
      </c>
      <c r="B229" s="1" t="n">
        <v>43478</v>
      </c>
      <c r="C229" s="1" t="n">
        <v>45189</v>
      </c>
      <c r="D229" t="inlineStr">
        <is>
          <t>STOCKHOLMS LÄN</t>
        </is>
      </c>
      <c r="E229" t="inlineStr">
        <is>
          <t>NORRTÄLJE</t>
        </is>
      </c>
      <c r="G229" t="n">
        <v>6.8</v>
      </c>
      <c r="H229" t="n">
        <v>0</v>
      </c>
      <c r="I229" t="n">
        <v>0</v>
      </c>
      <c r="J229" t="n">
        <v>0</v>
      </c>
      <c r="K229" t="n">
        <v>0</v>
      </c>
      <c r="L229" t="n">
        <v>0</v>
      </c>
      <c r="M229" t="n">
        <v>0</v>
      </c>
      <c r="N229" t="n">
        <v>0</v>
      </c>
      <c r="O229" t="n">
        <v>0</v>
      </c>
      <c r="P229" t="n">
        <v>0</v>
      </c>
      <c r="Q229" t="n">
        <v>0</v>
      </c>
      <c r="R229" s="2" t="inlineStr"/>
    </row>
    <row r="230" ht="15" customHeight="1">
      <c r="A230" t="inlineStr">
        <is>
          <t>A 2658-2019</t>
        </is>
      </c>
      <c r="B230" s="1" t="n">
        <v>43478</v>
      </c>
      <c r="C230" s="1" t="n">
        <v>45189</v>
      </c>
      <c r="D230" t="inlineStr">
        <is>
          <t>STOCKHOLMS LÄN</t>
        </is>
      </c>
      <c r="E230" t="inlineStr">
        <is>
          <t>NORRTÄLJE</t>
        </is>
      </c>
      <c r="G230" t="n">
        <v>3</v>
      </c>
      <c r="H230" t="n">
        <v>0</v>
      </c>
      <c r="I230" t="n">
        <v>0</v>
      </c>
      <c r="J230" t="n">
        <v>0</v>
      </c>
      <c r="K230" t="n">
        <v>0</v>
      </c>
      <c r="L230" t="n">
        <v>0</v>
      </c>
      <c r="M230" t="n">
        <v>0</v>
      </c>
      <c r="N230" t="n">
        <v>0</v>
      </c>
      <c r="O230" t="n">
        <v>0</v>
      </c>
      <c r="P230" t="n">
        <v>0</v>
      </c>
      <c r="Q230" t="n">
        <v>0</v>
      </c>
      <c r="R230" s="2" t="inlineStr"/>
    </row>
    <row r="231" ht="15" customHeight="1">
      <c r="A231" t="inlineStr">
        <is>
          <t>A 2634-2019</t>
        </is>
      </c>
      <c r="B231" s="1" t="n">
        <v>43478</v>
      </c>
      <c r="C231" s="1" t="n">
        <v>45189</v>
      </c>
      <c r="D231" t="inlineStr">
        <is>
          <t>STOCKHOLMS LÄN</t>
        </is>
      </c>
      <c r="E231" t="inlineStr">
        <is>
          <t>NORRTÄLJE</t>
        </is>
      </c>
      <c r="G231" t="n">
        <v>2.7</v>
      </c>
      <c r="H231" t="n">
        <v>0</v>
      </c>
      <c r="I231" t="n">
        <v>0</v>
      </c>
      <c r="J231" t="n">
        <v>0</v>
      </c>
      <c r="K231" t="n">
        <v>0</v>
      </c>
      <c r="L231" t="n">
        <v>0</v>
      </c>
      <c r="M231" t="n">
        <v>0</v>
      </c>
      <c r="N231" t="n">
        <v>0</v>
      </c>
      <c r="O231" t="n">
        <v>0</v>
      </c>
      <c r="P231" t="n">
        <v>0</v>
      </c>
      <c r="Q231" t="n">
        <v>0</v>
      </c>
      <c r="R231" s="2" t="inlineStr"/>
    </row>
    <row r="232" ht="15" customHeight="1">
      <c r="A232" t="inlineStr">
        <is>
          <t>A 2655-2019</t>
        </is>
      </c>
      <c r="B232" s="1" t="n">
        <v>43478</v>
      </c>
      <c r="C232" s="1" t="n">
        <v>45189</v>
      </c>
      <c r="D232" t="inlineStr">
        <is>
          <t>STOCKHOLMS LÄN</t>
        </is>
      </c>
      <c r="E232" t="inlineStr">
        <is>
          <t>NORRTÄLJE</t>
        </is>
      </c>
      <c r="G232" t="n">
        <v>3.6</v>
      </c>
      <c r="H232" t="n">
        <v>0</v>
      </c>
      <c r="I232" t="n">
        <v>0</v>
      </c>
      <c r="J232" t="n">
        <v>0</v>
      </c>
      <c r="K232" t="n">
        <v>0</v>
      </c>
      <c r="L232" t="n">
        <v>0</v>
      </c>
      <c r="M232" t="n">
        <v>0</v>
      </c>
      <c r="N232" t="n">
        <v>0</v>
      </c>
      <c r="O232" t="n">
        <v>0</v>
      </c>
      <c r="P232" t="n">
        <v>0</v>
      </c>
      <c r="Q232" t="n">
        <v>0</v>
      </c>
      <c r="R232" s="2" t="inlineStr"/>
    </row>
    <row r="233" ht="15" customHeight="1">
      <c r="A233" t="inlineStr">
        <is>
          <t>A 2833-2019</t>
        </is>
      </c>
      <c r="B233" s="1" t="n">
        <v>43479</v>
      </c>
      <c r="C233" s="1" t="n">
        <v>45189</v>
      </c>
      <c r="D233" t="inlineStr">
        <is>
          <t>STOCKHOLMS LÄN</t>
        </is>
      </c>
      <c r="E233" t="inlineStr">
        <is>
          <t>NORRTÄLJE</t>
        </is>
      </c>
      <c r="G233" t="n">
        <v>3.9</v>
      </c>
      <c r="H233" t="n">
        <v>0</v>
      </c>
      <c r="I233" t="n">
        <v>0</v>
      </c>
      <c r="J233" t="n">
        <v>0</v>
      </c>
      <c r="K233" t="n">
        <v>0</v>
      </c>
      <c r="L233" t="n">
        <v>0</v>
      </c>
      <c r="M233" t="n">
        <v>0</v>
      </c>
      <c r="N233" t="n">
        <v>0</v>
      </c>
      <c r="O233" t="n">
        <v>0</v>
      </c>
      <c r="P233" t="n">
        <v>0</v>
      </c>
      <c r="Q233" t="n">
        <v>0</v>
      </c>
      <c r="R233" s="2" t="inlineStr"/>
    </row>
    <row r="234" ht="15" customHeight="1">
      <c r="A234" t="inlineStr">
        <is>
          <t>A 2839-2019</t>
        </is>
      </c>
      <c r="B234" s="1" t="n">
        <v>43479</v>
      </c>
      <c r="C234" s="1" t="n">
        <v>45189</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4731-2019</t>
        </is>
      </c>
      <c r="B235" s="1" t="n">
        <v>43479</v>
      </c>
      <c r="C235" s="1" t="n">
        <v>45189</v>
      </c>
      <c r="D235" t="inlineStr">
        <is>
          <t>STOCKHOLMS LÄN</t>
        </is>
      </c>
      <c r="E235" t="inlineStr">
        <is>
          <t>NORRTÄLJE</t>
        </is>
      </c>
      <c r="G235" t="n">
        <v>1</v>
      </c>
      <c r="H235" t="n">
        <v>0</v>
      </c>
      <c r="I235" t="n">
        <v>0</v>
      </c>
      <c r="J235" t="n">
        <v>0</v>
      </c>
      <c r="K235" t="n">
        <v>0</v>
      </c>
      <c r="L235" t="n">
        <v>0</v>
      </c>
      <c r="M235" t="n">
        <v>0</v>
      </c>
      <c r="N235" t="n">
        <v>0</v>
      </c>
      <c r="O235" t="n">
        <v>0</v>
      </c>
      <c r="P235" t="n">
        <v>0</v>
      </c>
      <c r="Q235" t="n">
        <v>0</v>
      </c>
      <c r="R235" s="2" t="inlineStr"/>
    </row>
    <row r="236" ht="15" customHeight="1">
      <c r="A236" t="inlineStr">
        <is>
          <t>A 2823-2019</t>
        </is>
      </c>
      <c r="B236" s="1" t="n">
        <v>43479</v>
      </c>
      <c r="C236" s="1" t="n">
        <v>45189</v>
      </c>
      <c r="D236" t="inlineStr">
        <is>
          <t>STOCKHOLMS LÄN</t>
        </is>
      </c>
      <c r="E236" t="inlineStr">
        <is>
          <t>NORRTÄLJE</t>
        </is>
      </c>
      <c r="G236" t="n">
        <v>1.2</v>
      </c>
      <c r="H236" t="n">
        <v>0</v>
      </c>
      <c r="I236" t="n">
        <v>0</v>
      </c>
      <c r="J236" t="n">
        <v>0</v>
      </c>
      <c r="K236" t="n">
        <v>0</v>
      </c>
      <c r="L236" t="n">
        <v>0</v>
      </c>
      <c r="M236" t="n">
        <v>0</v>
      </c>
      <c r="N236" t="n">
        <v>0</v>
      </c>
      <c r="O236" t="n">
        <v>0</v>
      </c>
      <c r="P236" t="n">
        <v>0</v>
      </c>
      <c r="Q236" t="n">
        <v>0</v>
      </c>
      <c r="R236" s="2" t="inlineStr"/>
    </row>
    <row r="237" ht="15" customHeight="1">
      <c r="A237" t="inlineStr">
        <is>
          <t>A 2966-2019</t>
        </is>
      </c>
      <c r="B237" s="1" t="n">
        <v>43479</v>
      </c>
      <c r="C237" s="1" t="n">
        <v>45189</v>
      </c>
      <c r="D237" t="inlineStr">
        <is>
          <t>STOCKHOLMS LÄN</t>
        </is>
      </c>
      <c r="E237" t="inlineStr">
        <is>
          <t>NORRTÄLJE</t>
        </is>
      </c>
      <c r="G237" t="n">
        <v>4.2</v>
      </c>
      <c r="H237" t="n">
        <v>0</v>
      </c>
      <c r="I237" t="n">
        <v>0</v>
      </c>
      <c r="J237" t="n">
        <v>0</v>
      </c>
      <c r="K237" t="n">
        <v>0</v>
      </c>
      <c r="L237" t="n">
        <v>0</v>
      </c>
      <c r="M237" t="n">
        <v>0</v>
      </c>
      <c r="N237" t="n">
        <v>0</v>
      </c>
      <c r="O237" t="n">
        <v>0</v>
      </c>
      <c r="P237" t="n">
        <v>0</v>
      </c>
      <c r="Q237" t="n">
        <v>0</v>
      </c>
      <c r="R237" s="2" t="inlineStr"/>
    </row>
    <row r="238" ht="15" customHeight="1">
      <c r="A238" t="inlineStr">
        <is>
          <t>A 3079-2019</t>
        </is>
      </c>
      <c r="B238" s="1" t="n">
        <v>43479</v>
      </c>
      <c r="C238" s="1" t="n">
        <v>45189</v>
      </c>
      <c r="D238" t="inlineStr">
        <is>
          <t>STOCKHOLMS LÄN</t>
        </is>
      </c>
      <c r="E238" t="inlineStr">
        <is>
          <t>NORRTÄLJE</t>
        </is>
      </c>
      <c r="G238" t="n">
        <v>13.6</v>
      </c>
      <c r="H238" t="n">
        <v>0</v>
      </c>
      <c r="I238" t="n">
        <v>0</v>
      </c>
      <c r="J238" t="n">
        <v>0</v>
      </c>
      <c r="K238" t="n">
        <v>0</v>
      </c>
      <c r="L238" t="n">
        <v>0</v>
      </c>
      <c r="M238" t="n">
        <v>0</v>
      </c>
      <c r="N238" t="n">
        <v>0</v>
      </c>
      <c r="O238" t="n">
        <v>0</v>
      </c>
      <c r="P238" t="n">
        <v>0</v>
      </c>
      <c r="Q238" t="n">
        <v>0</v>
      </c>
      <c r="R238" s="2" t="inlineStr"/>
    </row>
    <row r="239" ht="15" customHeight="1">
      <c r="A239" t="inlineStr">
        <is>
          <t>A 2796-2019</t>
        </is>
      </c>
      <c r="B239" s="1" t="n">
        <v>43479</v>
      </c>
      <c r="C239" s="1" t="n">
        <v>45189</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3088-2019</t>
        </is>
      </c>
      <c r="B240" s="1" t="n">
        <v>43479</v>
      </c>
      <c r="C240" s="1" t="n">
        <v>45189</v>
      </c>
      <c r="D240" t="inlineStr">
        <is>
          <t>STOCKHOLMS LÄN</t>
        </is>
      </c>
      <c r="E240" t="inlineStr">
        <is>
          <t>NORRTÄLJE</t>
        </is>
      </c>
      <c r="G240" t="n">
        <v>5.2</v>
      </c>
      <c r="H240" t="n">
        <v>0</v>
      </c>
      <c r="I240" t="n">
        <v>0</v>
      </c>
      <c r="J240" t="n">
        <v>0</v>
      </c>
      <c r="K240" t="n">
        <v>0</v>
      </c>
      <c r="L240" t="n">
        <v>0</v>
      </c>
      <c r="M240" t="n">
        <v>0</v>
      </c>
      <c r="N240" t="n">
        <v>0</v>
      </c>
      <c r="O240" t="n">
        <v>0</v>
      </c>
      <c r="P240" t="n">
        <v>0</v>
      </c>
      <c r="Q240" t="n">
        <v>0</v>
      </c>
      <c r="R240" s="2" t="inlineStr"/>
    </row>
    <row r="241" ht="15" customHeight="1">
      <c r="A241" t="inlineStr">
        <is>
          <t>A 3133-2019</t>
        </is>
      </c>
      <c r="B241" s="1" t="n">
        <v>43480</v>
      </c>
      <c r="C241" s="1" t="n">
        <v>45189</v>
      </c>
      <c r="D241" t="inlineStr">
        <is>
          <t>STOCKHOLMS LÄN</t>
        </is>
      </c>
      <c r="E241" t="inlineStr">
        <is>
          <t>NORRTÄLJE</t>
        </is>
      </c>
      <c r="G241" t="n">
        <v>0.3</v>
      </c>
      <c r="H241" t="n">
        <v>0</v>
      </c>
      <c r="I241" t="n">
        <v>0</v>
      </c>
      <c r="J241" t="n">
        <v>0</v>
      </c>
      <c r="K241" t="n">
        <v>0</v>
      </c>
      <c r="L241" t="n">
        <v>0</v>
      </c>
      <c r="M241" t="n">
        <v>0</v>
      </c>
      <c r="N241" t="n">
        <v>0</v>
      </c>
      <c r="O241" t="n">
        <v>0</v>
      </c>
      <c r="P241" t="n">
        <v>0</v>
      </c>
      <c r="Q241" t="n">
        <v>0</v>
      </c>
      <c r="R241" s="2" t="inlineStr"/>
    </row>
    <row r="242" ht="15" customHeight="1">
      <c r="A242" t="inlineStr">
        <is>
          <t>A 3156-2019</t>
        </is>
      </c>
      <c r="B242" s="1" t="n">
        <v>43480</v>
      </c>
      <c r="C242" s="1" t="n">
        <v>45189</v>
      </c>
      <c r="D242" t="inlineStr">
        <is>
          <t>STOCKHOLMS LÄN</t>
        </is>
      </c>
      <c r="E242" t="inlineStr">
        <is>
          <t>NORRTÄLJE</t>
        </is>
      </c>
      <c r="G242" t="n">
        <v>0.1</v>
      </c>
      <c r="H242" t="n">
        <v>0</v>
      </c>
      <c r="I242" t="n">
        <v>0</v>
      </c>
      <c r="J242" t="n">
        <v>0</v>
      </c>
      <c r="K242" t="n">
        <v>0</v>
      </c>
      <c r="L242" t="n">
        <v>0</v>
      </c>
      <c r="M242" t="n">
        <v>0</v>
      </c>
      <c r="N242" t="n">
        <v>0</v>
      </c>
      <c r="O242" t="n">
        <v>0</v>
      </c>
      <c r="P242" t="n">
        <v>0</v>
      </c>
      <c r="Q242" t="n">
        <v>0</v>
      </c>
      <c r="R242" s="2" t="inlineStr"/>
    </row>
    <row r="243" ht="15" customHeight="1">
      <c r="A243" t="inlineStr">
        <is>
          <t>A 3232-2019</t>
        </is>
      </c>
      <c r="B243" s="1" t="n">
        <v>43480</v>
      </c>
      <c r="C243" s="1" t="n">
        <v>45189</v>
      </c>
      <c r="D243" t="inlineStr">
        <is>
          <t>STOCKHOLMS LÄN</t>
        </is>
      </c>
      <c r="E243" t="inlineStr">
        <is>
          <t>NORRTÄLJE</t>
        </is>
      </c>
      <c r="G243" t="n">
        <v>9.1</v>
      </c>
      <c r="H243" t="n">
        <v>0</v>
      </c>
      <c r="I243" t="n">
        <v>0</v>
      </c>
      <c r="J243" t="n">
        <v>0</v>
      </c>
      <c r="K243" t="n">
        <v>0</v>
      </c>
      <c r="L243" t="n">
        <v>0</v>
      </c>
      <c r="M243" t="n">
        <v>0</v>
      </c>
      <c r="N243" t="n">
        <v>0</v>
      </c>
      <c r="O243" t="n">
        <v>0</v>
      </c>
      <c r="P243" t="n">
        <v>0</v>
      </c>
      <c r="Q243" t="n">
        <v>0</v>
      </c>
      <c r="R243" s="2" t="inlineStr"/>
    </row>
    <row r="244" ht="15" customHeight="1">
      <c r="A244" t="inlineStr">
        <is>
          <t>A 3361-2019</t>
        </is>
      </c>
      <c r="B244" s="1" t="n">
        <v>43480</v>
      </c>
      <c r="C244" s="1" t="n">
        <v>45189</v>
      </c>
      <c r="D244" t="inlineStr">
        <is>
          <t>STOCKHOLMS LÄN</t>
        </is>
      </c>
      <c r="E244" t="inlineStr">
        <is>
          <t>NORRTÄLJE</t>
        </is>
      </c>
      <c r="G244" t="n">
        <v>3.6</v>
      </c>
      <c r="H244" t="n">
        <v>0</v>
      </c>
      <c r="I244" t="n">
        <v>0</v>
      </c>
      <c r="J244" t="n">
        <v>0</v>
      </c>
      <c r="K244" t="n">
        <v>0</v>
      </c>
      <c r="L244" t="n">
        <v>0</v>
      </c>
      <c r="M244" t="n">
        <v>0</v>
      </c>
      <c r="N244" t="n">
        <v>0</v>
      </c>
      <c r="O244" t="n">
        <v>0</v>
      </c>
      <c r="P244" t="n">
        <v>0</v>
      </c>
      <c r="Q244" t="n">
        <v>0</v>
      </c>
      <c r="R244" s="2" t="inlineStr"/>
    </row>
    <row r="245" ht="15" customHeight="1">
      <c r="A245" t="inlineStr">
        <is>
          <t>A 3372-2019</t>
        </is>
      </c>
      <c r="B245" s="1" t="n">
        <v>43480</v>
      </c>
      <c r="C245" s="1" t="n">
        <v>45189</v>
      </c>
      <c r="D245" t="inlineStr">
        <is>
          <t>STOCKHOLMS LÄN</t>
        </is>
      </c>
      <c r="E245" t="inlineStr">
        <is>
          <t>NORRTÄLJE</t>
        </is>
      </c>
      <c r="G245" t="n">
        <v>1.8</v>
      </c>
      <c r="H245" t="n">
        <v>0</v>
      </c>
      <c r="I245" t="n">
        <v>0</v>
      </c>
      <c r="J245" t="n">
        <v>0</v>
      </c>
      <c r="K245" t="n">
        <v>0</v>
      </c>
      <c r="L245" t="n">
        <v>0</v>
      </c>
      <c r="M245" t="n">
        <v>0</v>
      </c>
      <c r="N245" t="n">
        <v>0</v>
      </c>
      <c r="O245" t="n">
        <v>0</v>
      </c>
      <c r="P245" t="n">
        <v>0</v>
      </c>
      <c r="Q245" t="n">
        <v>0</v>
      </c>
      <c r="R245" s="2" t="inlineStr"/>
    </row>
    <row r="246" ht="15" customHeight="1">
      <c r="A246" t="inlineStr">
        <is>
          <t>A 3376-2019</t>
        </is>
      </c>
      <c r="B246" s="1" t="n">
        <v>43480</v>
      </c>
      <c r="C246" s="1" t="n">
        <v>45189</v>
      </c>
      <c r="D246" t="inlineStr">
        <is>
          <t>STOCKHOLMS LÄN</t>
        </is>
      </c>
      <c r="E246" t="inlineStr">
        <is>
          <t>NORRTÄLJE</t>
        </is>
      </c>
      <c r="G246" t="n">
        <v>4.9</v>
      </c>
      <c r="H246" t="n">
        <v>0</v>
      </c>
      <c r="I246" t="n">
        <v>0</v>
      </c>
      <c r="J246" t="n">
        <v>0</v>
      </c>
      <c r="K246" t="n">
        <v>0</v>
      </c>
      <c r="L246" t="n">
        <v>0</v>
      </c>
      <c r="M246" t="n">
        <v>0</v>
      </c>
      <c r="N246" t="n">
        <v>0</v>
      </c>
      <c r="O246" t="n">
        <v>0</v>
      </c>
      <c r="P246" t="n">
        <v>0</v>
      </c>
      <c r="Q246" t="n">
        <v>0</v>
      </c>
      <c r="R246" s="2" t="inlineStr"/>
    </row>
    <row r="247" ht="15" customHeight="1">
      <c r="A247" t="inlineStr">
        <is>
          <t>A 3456-2019</t>
        </is>
      </c>
      <c r="B247" s="1" t="n">
        <v>43481</v>
      </c>
      <c r="C247" s="1" t="n">
        <v>45189</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3475-2019</t>
        </is>
      </c>
      <c r="B248" s="1" t="n">
        <v>43481</v>
      </c>
      <c r="C248" s="1" t="n">
        <v>45189</v>
      </c>
      <c r="D248" t="inlineStr">
        <is>
          <t>STOCKHOLMS LÄN</t>
        </is>
      </c>
      <c r="E248" t="inlineStr">
        <is>
          <t>NORRTÄLJE</t>
        </is>
      </c>
      <c r="G248" t="n">
        <v>1.9</v>
      </c>
      <c r="H248" t="n">
        <v>0</v>
      </c>
      <c r="I248" t="n">
        <v>0</v>
      </c>
      <c r="J248" t="n">
        <v>0</v>
      </c>
      <c r="K248" t="n">
        <v>0</v>
      </c>
      <c r="L248" t="n">
        <v>0</v>
      </c>
      <c r="M248" t="n">
        <v>0</v>
      </c>
      <c r="N248" t="n">
        <v>0</v>
      </c>
      <c r="O248" t="n">
        <v>0</v>
      </c>
      <c r="P248" t="n">
        <v>0</v>
      </c>
      <c r="Q248" t="n">
        <v>0</v>
      </c>
      <c r="R248" s="2" t="inlineStr"/>
    </row>
    <row r="249" ht="15" customHeight="1">
      <c r="A249" t="inlineStr">
        <is>
          <t>A 3502-2019</t>
        </is>
      </c>
      <c r="B249" s="1" t="n">
        <v>43481</v>
      </c>
      <c r="C249" s="1" t="n">
        <v>45189</v>
      </c>
      <c r="D249" t="inlineStr">
        <is>
          <t>STOCKHOLMS LÄN</t>
        </is>
      </c>
      <c r="E249" t="inlineStr">
        <is>
          <t>NORRTÄLJE</t>
        </is>
      </c>
      <c r="G249" t="n">
        <v>2</v>
      </c>
      <c r="H249" t="n">
        <v>0</v>
      </c>
      <c r="I249" t="n">
        <v>0</v>
      </c>
      <c r="J249" t="n">
        <v>0</v>
      </c>
      <c r="K249" t="n">
        <v>0</v>
      </c>
      <c r="L249" t="n">
        <v>0</v>
      </c>
      <c r="M249" t="n">
        <v>0</v>
      </c>
      <c r="N249" t="n">
        <v>0</v>
      </c>
      <c r="O249" t="n">
        <v>0</v>
      </c>
      <c r="P249" t="n">
        <v>0</v>
      </c>
      <c r="Q249" t="n">
        <v>0</v>
      </c>
      <c r="R249" s="2" t="inlineStr"/>
    </row>
    <row r="250" ht="15" customHeight="1">
      <c r="A250" t="inlineStr">
        <is>
          <t>A 3741-2019</t>
        </is>
      </c>
      <c r="B250" s="1" t="n">
        <v>43481</v>
      </c>
      <c r="C250" s="1" t="n">
        <v>45189</v>
      </c>
      <c r="D250" t="inlineStr">
        <is>
          <t>STOCKHOLMS LÄN</t>
        </is>
      </c>
      <c r="E250" t="inlineStr">
        <is>
          <t>NORRTÄLJE</t>
        </is>
      </c>
      <c r="G250" t="n">
        <v>1.6</v>
      </c>
      <c r="H250" t="n">
        <v>0</v>
      </c>
      <c r="I250" t="n">
        <v>0</v>
      </c>
      <c r="J250" t="n">
        <v>0</v>
      </c>
      <c r="K250" t="n">
        <v>0</v>
      </c>
      <c r="L250" t="n">
        <v>0</v>
      </c>
      <c r="M250" t="n">
        <v>0</v>
      </c>
      <c r="N250" t="n">
        <v>0</v>
      </c>
      <c r="O250" t="n">
        <v>0</v>
      </c>
      <c r="P250" t="n">
        <v>0</v>
      </c>
      <c r="Q250" t="n">
        <v>0</v>
      </c>
      <c r="R250" s="2" t="inlineStr"/>
    </row>
    <row r="251" ht="15" customHeight="1">
      <c r="A251" t="inlineStr">
        <is>
          <t>A 3480-2019</t>
        </is>
      </c>
      <c r="B251" s="1" t="n">
        <v>43481</v>
      </c>
      <c r="C251" s="1" t="n">
        <v>45189</v>
      </c>
      <c r="D251" t="inlineStr">
        <is>
          <t>STOCKHOLMS LÄN</t>
        </is>
      </c>
      <c r="E251" t="inlineStr">
        <is>
          <t>NORRTÄLJE</t>
        </is>
      </c>
      <c r="G251" t="n">
        <v>3</v>
      </c>
      <c r="H251" t="n">
        <v>0</v>
      </c>
      <c r="I251" t="n">
        <v>0</v>
      </c>
      <c r="J251" t="n">
        <v>0</v>
      </c>
      <c r="K251" t="n">
        <v>0</v>
      </c>
      <c r="L251" t="n">
        <v>0</v>
      </c>
      <c r="M251" t="n">
        <v>0</v>
      </c>
      <c r="N251" t="n">
        <v>0</v>
      </c>
      <c r="O251" t="n">
        <v>0</v>
      </c>
      <c r="P251" t="n">
        <v>0</v>
      </c>
      <c r="Q251" t="n">
        <v>0</v>
      </c>
      <c r="R251" s="2" t="inlineStr"/>
    </row>
    <row r="252" ht="15" customHeight="1">
      <c r="A252" t="inlineStr">
        <is>
          <t>A 3743-2019</t>
        </is>
      </c>
      <c r="B252" s="1" t="n">
        <v>43481</v>
      </c>
      <c r="C252" s="1" t="n">
        <v>45189</v>
      </c>
      <c r="D252" t="inlineStr">
        <is>
          <t>STOCKHOLMS LÄN</t>
        </is>
      </c>
      <c r="E252" t="inlineStr">
        <is>
          <t>NORRTÄLJE</t>
        </is>
      </c>
      <c r="G252" t="n">
        <v>1.3</v>
      </c>
      <c r="H252" t="n">
        <v>0</v>
      </c>
      <c r="I252" t="n">
        <v>0</v>
      </c>
      <c r="J252" t="n">
        <v>0</v>
      </c>
      <c r="K252" t="n">
        <v>0</v>
      </c>
      <c r="L252" t="n">
        <v>0</v>
      </c>
      <c r="M252" t="n">
        <v>0</v>
      </c>
      <c r="N252" t="n">
        <v>0</v>
      </c>
      <c r="O252" t="n">
        <v>0</v>
      </c>
      <c r="P252" t="n">
        <v>0</v>
      </c>
      <c r="Q252" t="n">
        <v>0</v>
      </c>
      <c r="R252" s="2" t="inlineStr"/>
    </row>
    <row r="253" ht="15" customHeight="1">
      <c r="A253" t="inlineStr">
        <is>
          <t>A 4037-2019</t>
        </is>
      </c>
      <c r="B253" s="1" t="n">
        <v>43482</v>
      </c>
      <c r="C253" s="1" t="n">
        <v>45189</v>
      </c>
      <c r="D253" t="inlineStr">
        <is>
          <t>STOCKHOLMS LÄN</t>
        </is>
      </c>
      <c r="E253" t="inlineStr">
        <is>
          <t>NORRTÄLJE</t>
        </is>
      </c>
      <c r="G253" t="n">
        <v>5.1</v>
      </c>
      <c r="H253" t="n">
        <v>0</v>
      </c>
      <c r="I253" t="n">
        <v>0</v>
      </c>
      <c r="J253" t="n">
        <v>0</v>
      </c>
      <c r="K253" t="n">
        <v>0</v>
      </c>
      <c r="L253" t="n">
        <v>0</v>
      </c>
      <c r="M253" t="n">
        <v>0</v>
      </c>
      <c r="N253" t="n">
        <v>0</v>
      </c>
      <c r="O253" t="n">
        <v>0</v>
      </c>
      <c r="P253" t="n">
        <v>0</v>
      </c>
      <c r="Q253" t="n">
        <v>0</v>
      </c>
      <c r="R253" s="2" t="inlineStr"/>
    </row>
    <row r="254" ht="15" customHeight="1">
      <c r="A254" t="inlineStr">
        <is>
          <t>A 4107-2019</t>
        </is>
      </c>
      <c r="B254" s="1" t="n">
        <v>43482</v>
      </c>
      <c r="C254" s="1" t="n">
        <v>45189</v>
      </c>
      <c r="D254" t="inlineStr">
        <is>
          <t>STOCKHOLMS LÄN</t>
        </is>
      </c>
      <c r="E254" t="inlineStr">
        <is>
          <t>NORRTÄLJE</t>
        </is>
      </c>
      <c r="G254" t="n">
        <v>1.8</v>
      </c>
      <c r="H254" t="n">
        <v>0</v>
      </c>
      <c r="I254" t="n">
        <v>0</v>
      </c>
      <c r="J254" t="n">
        <v>0</v>
      </c>
      <c r="K254" t="n">
        <v>0</v>
      </c>
      <c r="L254" t="n">
        <v>0</v>
      </c>
      <c r="M254" t="n">
        <v>0</v>
      </c>
      <c r="N254" t="n">
        <v>0</v>
      </c>
      <c r="O254" t="n">
        <v>0</v>
      </c>
      <c r="P254" t="n">
        <v>0</v>
      </c>
      <c r="Q254" t="n">
        <v>0</v>
      </c>
      <c r="R254" s="2" t="inlineStr"/>
    </row>
    <row r="255" ht="15" customHeight="1">
      <c r="A255" t="inlineStr">
        <is>
          <t>A 3864-2019</t>
        </is>
      </c>
      <c r="B255" s="1" t="n">
        <v>43482</v>
      </c>
      <c r="C255" s="1" t="n">
        <v>45189</v>
      </c>
      <c r="D255" t="inlineStr">
        <is>
          <t>STOCKHOLMS LÄN</t>
        </is>
      </c>
      <c r="E255" t="inlineStr">
        <is>
          <t>NORRTÄLJE</t>
        </is>
      </c>
      <c r="G255" t="n">
        <v>1.5</v>
      </c>
      <c r="H255" t="n">
        <v>0</v>
      </c>
      <c r="I255" t="n">
        <v>0</v>
      </c>
      <c r="J255" t="n">
        <v>0</v>
      </c>
      <c r="K255" t="n">
        <v>0</v>
      </c>
      <c r="L255" t="n">
        <v>0</v>
      </c>
      <c r="M255" t="n">
        <v>0</v>
      </c>
      <c r="N255" t="n">
        <v>0</v>
      </c>
      <c r="O255" t="n">
        <v>0</v>
      </c>
      <c r="P255" t="n">
        <v>0</v>
      </c>
      <c r="Q255" t="n">
        <v>0</v>
      </c>
      <c r="R255" s="2" t="inlineStr"/>
    </row>
    <row r="256" ht="15" customHeight="1">
      <c r="A256" t="inlineStr">
        <is>
          <t>A 3879-2019</t>
        </is>
      </c>
      <c r="B256" s="1" t="n">
        <v>43482</v>
      </c>
      <c r="C256" s="1" t="n">
        <v>45189</v>
      </c>
      <c r="D256" t="inlineStr">
        <is>
          <t>STOCKHOLMS LÄN</t>
        </is>
      </c>
      <c r="E256" t="inlineStr">
        <is>
          <t>NORRTÄLJE</t>
        </is>
      </c>
      <c r="G256" t="n">
        <v>1.6</v>
      </c>
      <c r="H256" t="n">
        <v>0</v>
      </c>
      <c r="I256" t="n">
        <v>0</v>
      </c>
      <c r="J256" t="n">
        <v>0</v>
      </c>
      <c r="K256" t="n">
        <v>0</v>
      </c>
      <c r="L256" t="n">
        <v>0</v>
      </c>
      <c r="M256" t="n">
        <v>0</v>
      </c>
      <c r="N256" t="n">
        <v>0</v>
      </c>
      <c r="O256" t="n">
        <v>0</v>
      </c>
      <c r="P256" t="n">
        <v>0</v>
      </c>
      <c r="Q256" t="n">
        <v>0</v>
      </c>
      <c r="R256" s="2" t="inlineStr"/>
    </row>
    <row r="257" ht="15" customHeight="1">
      <c r="A257" t="inlineStr">
        <is>
          <t>A 4027-2019</t>
        </is>
      </c>
      <c r="B257" s="1" t="n">
        <v>43482</v>
      </c>
      <c r="C257" s="1" t="n">
        <v>45189</v>
      </c>
      <c r="D257" t="inlineStr">
        <is>
          <t>STOCKHOLMS LÄN</t>
        </is>
      </c>
      <c r="E257" t="inlineStr">
        <is>
          <t>NORRTÄLJE</t>
        </is>
      </c>
      <c r="G257" t="n">
        <v>2.7</v>
      </c>
      <c r="H257" t="n">
        <v>0</v>
      </c>
      <c r="I257" t="n">
        <v>0</v>
      </c>
      <c r="J257" t="n">
        <v>0</v>
      </c>
      <c r="K257" t="n">
        <v>0</v>
      </c>
      <c r="L257" t="n">
        <v>0</v>
      </c>
      <c r="M257" t="n">
        <v>0</v>
      </c>
      <c r="N257" t="n">
        <v>0</v>
      </c>
      <c r="O257" t="n">
        <v>0</v>
      </c>
      <c r="P257" t="n">
        <v>0</v>
      </c>
      <c r="Q257" t="n">
        <v>0</v>
      </c>
      <c r="R257" s="2" t="inlineStr"/>
    </row>
    <row r="258" ht="15" customHeight="1">
      <c r="A258" t="inlineStr">
        <is>
          <t>A 4036-2019</t>
        </is>
      </c>
      <c r="B258" s="1" t="n">
        <v>43482</v>
      </c>
      <c r="C258" s="1" t="n">
        <v>45189</v>
      </c>
      <c r="D258" t="inlineStr">
        <is>
          <t>STOCKHOLMS LÄN</t>
        </is>
      </c>
      <c r="E258" t="inlineStr">
        <is>
          <t>NORRTÄLJE</t>
        </is>
      </c>
      <c r="G258" t="n">
        <v>6</v>
      </c>
      <c r="H258" t="n">
        <v>0</v>
      </c>
      <c r="I258" t="n">
        <v>0</v>
      </c>
      <c r="J258" t="n">
        <v>0</v>
      </c>
      <c r="K258" t="n">
        <v>0</v>
      </c>
      <c r="L258" t="n">
        <v>0</v>
      </c>
      <c r="M258" t="n">
        <v>0</v>
      </c>
      <c r="N258" t="n">
        <v>0</v>
      </c>
      <c r="O258" t="n">
        <v>0</v>
      </c>
      <c r="P258" t="n">
        <v>0</v>
      </c>
      <c r="Q258" t="n">
        <v>0</v>
      </c>
      <c r="R258" s="2" t="inlineStr"/>
    </row>
    <row r="259" ht="15" customHeight="1">
      <c r="A259" t="inlineStr">
        <is>
          <t>A 4040-2019</t>
        </is>
      </c>
      <c r="B259" s="1" t="n">
        <v>43482</v>
      </c>
      <c r="C259" s="1" t="n">
        <v>45189</v>
      </c>
      <c r="D259" t="inlineStr">
        <is>
          <t>STOCKHOLMS LÄN</t>
        </is>
      </c>
      <c r="E259" t="inlineStr">
        <is>
          <t>NORRTÄLJE</t>
        </is>
      </c>
      <c r="F259" t="inlineStr">
        <is>
          <t>Övriga statliga verk och myndigheter</t>
        </is>
      </c>
      <c r="G259" t="n">
        <v>10.7</v>
      </c>
      <c r="H259" t="n">
        <v>0</v>
      </c>
      <c r="I259" t="n">
        <v>0</v>
      </c>
      <c r="J259" t="n">
        <v>0</v>
      </c>
      <c r="K259" t="n">
        <v>0</v>
      </c>
      <c r="L259" t="n">
        <v>0</v>
      </c>
      <c r="M259" t="n">
        <v>0</v>
      </c>
      <c r="N259" t="n">
        <v>0</v>
      </c>
      <c r="O259" t="n">
        <v>0</v>
      </c>
      <c r="P259" t="n">
        <v>0</v>
      </c>
      <c r="Q259" t="n">
        <v>0</v>
      </c>
      <c r="R259" s="2" t="inlineStr"/>
    </row>
    <row r="260" ht="15" customHeight="1">
      <c r="A260" t="inlineStr">
        <is>
          <t>A 4133-2019</t>
        </is>
      </c>
      <c r="B260" s="1" t="n">
        <v>43483</v>
      </c>
      <c r="C260" s="1" t="n">
        <v>45189</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4394-2019</t>
        </is>
      </c>
      <c r="B261" s="1" t="n">
        <v>43484</v>
      </c>
      <c r="C261" s="1" t="n">
        <v>45189</v>
      </c>
      <c r="D261" t="inlineStr">
        <is>
          <t>STOCKHOLMS LÄN</t>
        </is>
      </c>
      <c r="E261" t="inlineStr">
        <is>
          <t>NORRTÄLJE</t>
        </is>
      </c>
      <c r="G261" t="n">
        <v>2</v>
      </c>
      <c r="H261" t="n">
        <v>0</v>
      </c>
      <c r="I261" t="n">
        <v>0</v>
      </c>
      <c r="J261" t="n">
        <v>0</v>
      </c>
      <c r="K261" t="n">
        <v>0</v>
      </c>
      <c r="L261" t="n">
        <v>0</v>
      </c>
      <c r="M261" t="n">
        <v>0</v>
      </c>
      <c r="N261" t="n">
        <v>0</v>
      </c>
      <c r="O261" t="n">
        <v>0</v>
      </c>
      <c r="P261" t="n">
        <v>0</v>
      </c>
      <c r="Q261" t="n">
        <v>0</v>
      </c>
      <c r="R261" s="2" t="inlineStr"/>
    </row>
    <row r="262" ht="15" customHeight="1">
      <c r="A262" t="inlineStr">
        <is>
          <t>A 4395-2019</t>
        </is>
      </c>
      <c r="B262" s="1" t="n">
        <v>43484</v>
      </c>
      <c r="C262" s="1" t="n">
        <v>45189</v>
      </c>
      <c r="D262" t="inlineStr">
        <is>
          <t>STOCKHOLMS LÄN</t>
        </is>
      </c>
      <c r="E262" t="inlineStr">
        <is>
          <t>NORRTÄLJE</t>
        </is>
      </c>
      <c r="G262" t="n">
        <v>1.2</v>
      </c>
      <c r="H262" t="n">
        <v>0</v>
      </c>
      <c r="I262" t="n">
        <v>0</v>
      </c>
      <c r="J262" t="n">
        <v>0</v>
      </c>
      <c r="K262" t="n">
        <v>0</v>
      </c>
      <c r="L262" t="n">
        <v>0</v>
      </c>
      <c r="M262" t="n">
        <v>0</v>
      </c>
      <c r="N262" t="n">
        <v>0</v>
      </c>
      <c r="O262" t="n">
        <v>0</v>
      </c>
      <c r="P262" t="n">
        <v>0</v>
      </c>
      <c r="Q262" t="n">
        <v>0</v>
      </c>
      <c r="R262" s="2" t="inlineStr"/>
    </row>
    <row r="263" ht="15" customHeight="1">
      <c r="A263" t="inlineStr">
        <is>
          <t>A 4393-2019</t>
        </is>
      </c>
      <c r="B263" s="1" t="n">
        <v>43484</v>
      </c>
      <c r="C263" s="1" t="n">
        <v>45189</v>
      </c>
      <c r="D263" t="inlineStr">
        <is>
          <t>STOCKHOLMS LÄN</t>
        </is>
      </c>
      <c r="E263" t="inlineStr">
        <is>
          <t>NORRTÄLJE</t>
        </is>
      </c>
      <c r="G263" t="n">
        <v>2.3</v>
      </c>
      <c r="H263" t="n">
        <v>0</v>
      </c>
      <c r="I263" t="n">
        <v>0</v>
      </c>
      <c r="J263" t="n">
        <v>0</v>
      </c>
      <c r="K263" t="n">
        <v>0</v>
      </c>
      <c r="L263" t="n">
        <v>0</v>
      </c>
      <c r="M263" t="n">
        <v>0</v>
      </c>
      <c r="N263" t="n">
        <v>0</v>
      </c>
      <c r="O263" t="n">
        <v>0</v>
      </c>
      <c r="P263" t="n">
        <v>0</v>
      </c>
      <c r="Q263" t="n">
        <v>0</v>
      </c>
      <c r="R263" s="2" t="inlineStr"/>
    </row>
    <row r="264" ht="15" customHeight="1">
      <c r="A264" t="inlineStr">
        <is>
          <t>A 4397-2019</t>
        </is>
      </c>
      <c r="B264" s="1" t="n">
        <v>43484</v>
      </c>
      <c r="C264" s="1" t="n">
        <v>45189</v>
      </c>
      <c r="D264" t="inlineStr">
        <is>
          <t>STOCKHOLMS LÄN</t>
        </is>
      </c>
      <c r="E264" t="inlineStr">
        <is>
          <t>NORRTÄLJE</t>
        </is>
      </c>
      <c r="G264" t="n">
        <v>1</v>
      </c>
      <c r="H264" t="n">
        <v>0</v>
      </c>
      <c r="I264" t="n">
        <v>0</v>
      </c>
      <c r="J264" t="n">
        <v>0</v>
      </c>
      <c r="K264" t="n">
        <v>0</v>
      </c>
      <c r="L264" t="n">
        <v>0</v>
      </c>
      <c r="M264" t="n">
        <v>0</v>
      </c>
      <c r="N264" t="n">
        <v>0</v>
      </c>
      <c r="O264" t="n">
        <v>0</v>
      </c>
      <c r="P264" t="n">
        <v>0</v>
      </c>
      <c r="Q264" t="n">
        <v>0</v>
      </c>
      <c r="R264" s="2" t="inlineStr"/>
    </row>
    <row r="265" ht="15" customHeight="1">
      <c r="A265" t="inlineStr">
        <is>
          <t>A 4457-2019</t>
        </is>
      </c>
      <c r="B265" s="1" t="n">
        <v>43485</v>
      </c>
      <c r="C265" s="1" t="n">
        <v>45189</v>
      </c>
      <c r="D265" t="inlineStr">
        <is>
          <t>STOCKHOLMS LÄN</t>
        </is>
      </c>
      <c r="E265" t="inlineStr">
        <is>
          <t>NORRTÄLJE</t>
        </is>
      </c>
      <c r="G265" t="n">
        <v>3.6</v>
      </c>
      <c r="H265" t="n">
        <v>0</v>
      </c>
      <c r="I265" t="n">
        <v>0</v>
      </c>
      <c r="J265" t="n">
        <v>0</v>
      </c>
      <c r="K265" t="n">
        <v>0</v>
      </c>
      <c r="L265" t="n">
        <v>0</v>
      </c>
      <c r="M265" t="n">
        <v>0</v>
      </c>
      <c r="N265" t="n">
        <v>0</v>
      </c>
      <c r="O265" t="n">
        <v>0</v>
      </c>
      <c r="P265" t="n">
        <v>0</v>
      </c>
      <c r="Q265" t="n">
        <v>0</v>
      </c>
      <c r="R265" s="2" t="inlineStr"/>
    </row>
    <row r="266" ht="15" customHeight="1">
      <c r="A266" t="inlineStr">
        <is>
          <t>A 4548-2019</t>
        </is>
      </c>
      <c r="B266" s="1" t="n">
        <v>43486</v>
      </c>
      <c r="C266" s="1" t="n">
        <v>45189</v>
      </c>
      <c r="D266" t="inlineStr">
        <is>
          <t>STOCKHOLMS LÄN</t>
        </is>
      </c>
      <c r="E266" t="inlineStr">
        <is>
          <t>NORRTÄLJE</t>
        </is>
      </c>
      <c r="F266" t="inlineStr">
        <is>
          <t>Kommuner</t>
        </is>
      </c>
      <c r="G266" t="n">
        <v>2</v>
      </c>
      <c r="H266" t="n">
        <v>0</v>
      </c>
      <c r="I266" t="n">
        <v>0</v>
      </c>
      <c r="J266" t="n">
        <v>0</v>
      </c>
      <c r="K266" t="n">
        <v>0</v>
      </c>
      <c r="L266" t="n">
        <v>0</v>
      </c>
      <c r="M266" t="n">
        <v>0</v>
      </c>
      <c r="N266" t="n">
        <v>0</v>
      </c>
      <c r="O266" t="n">
        <v>0</v>
      </c>
      <c r="P266" t="n">
        <v>0</v>
      </c>
      <c r="Q266" t="n">
        <v>0</v>
      </c>
      <c r="R266" s="2" t="inlineStr"/>
    </row>
    <row r="267" ht="15" customHeight="1">
      <c r="A267" t="inlineStr">
        <is>
          <t>A 4862-2019</t>
        </is>
      </c>
      <c r="B267" s="1" t="n">
        <v>43486</v>
      </c>
      <c r="C267" s="1" t="n">
        <v>45189</v>
      </c>
      <c r="D267" t="inlineStr">
        <is>
          <t>STOCKHOLMS LÄN</t>
        </is>
      </c>
      <c r="E267" t="inlineStr">
        <is>
          <t>NORRTÄLJE</t>
        </is>
      </c>
      <c r="G267" t="n">
        <v>14</v>
      </c>
      <c r="H267" t="n">
        <v>0</v>
      </c>
      <c r="I267" t="n">
        <v>0</v>
      </c>
      <c r="J267" t="n">
        <v>0</v>
      </c>
      <c r="K267" t="n">
        <v>0</v>
      </c>
      <c r="L267" t="n">
        <v>0</v>
      </c>
      <c r="M267" t="n">
        <v>0</v>
      </c>
      <c r="N267" t="n">
        <v>0</v>
      </c>
      <c r="O267" t="n">
        <v>0</v>
      </c>
      <c r="P267" t="n">
        <v>0</v>
      </c>
      <c r="Q267" t="n">
        <v>0</v>
      </c>
      <c r="R267" s="2" t="inlineStr"/>
    </row>
    <row r="268" ht="15" customHeight="1">
      <c r="A268" t="inlineStr">
        <is>
          <t>A 4528-2019</t>
        </is>
      </c>
      <c r="B268" s="1" t="n">
        <v>43486</v>
      </c>
      <c r="C268" s="1" t="n">
        <v>45189</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4833-2019</t>
        </is>
      </c>
      <c r="B269" s="1" t="n">
        <v>43486</v>
      </c>
      <c r="C269" s="1" t="n">
        <v>45189</v>
      </c>
      <c r="D269" t="inlineStr">
        <is>
          <t>STOCKHOLMS LÄN</t>
        </is>
      </c>
      <c r="E269" t="inlineStr">
        <is>
          <t>NORRTÄLJE</t>
        </is>
      </c>
      <c r="G269" t="n">
        <v>7.5</v>
      </c>
      <c r="H269" t="n">
        <v>0</v>
      </c>
      <c r="I269" t="n">
        <v>0</v>
      </c>
      <c r="J269" t="n">
        <v>0</v>
      </c>
      <c r="K269" t="n">
        <v>0</v>
      </c>
      <c r="L269" t="n">
        <v>0</v>
      </c>
      <c r="M269" t="n">
        <v>0</v>
      </c>
      <c r="N269" t="n">
        <v>0</v>
      </c>
      <c r="O269" t="n">
        <v>0</v>
      </c>
      <c r="P269" t="n">
        <v>0</v>
      </c>
      <c r="Q269" t="n">
        <v>0</v>
      </c>
      <c r="R269" s="2" t="inlineStr"/>
    </row>
    <row r="270" ht="15" customHeight="1">
      <c r="A270" t="inlineStr">
        <is>
          <t>A 4885-2019</t>
        </is>
      </c>
      <c r="B270" s="1" t="n">
        <v>43486</v>
      </c>
      <c r="C270" s="1" t="n">
        <v>45189</v>
      </c>
      <c r="D270" t="inlineStr">
        <is>
          <t>STOCKHOLMS LÄN</t>
        </is>
      </c>
      <c r="E270" t="inlineStr">
        <is>
          <t>NORRTÄLJE</t>
        </is>
      </c>
      <c r="G270" t="n">
        <v>11.4</v>
      </c>
      <c r="H270" t="n">
        <v>0</v>
      </c>
      <c r="I270" t="n">
        <v>0</v>
      </c>
      <c r="J270" t="n">
        <v>0</v>
      </c>
      <c r="K270" t="n">
        <v>0</v>
      </c>
      <c r="L270" t="n">
        <v>0</v>
      </c>
      <c r="M270" t="n">
        <v>0</v>
      </c>
      <c r="N270" t="n">
        <v>0</v>
      </c>
      <c r="O270" t="n">
        <v>0</v>
      </c>
      <c r="P270" t="n">
        <v>0</v>
      </c>
      <c r="Q270" t="n">
        <v>0</v>
      </c>
      <c r="R270" s="2" t="inlineStr"/>
    </row>
    <row r="271" ht="15" customHeight="1">
      <c r="A271" t="inlineStr">
        <is>
          <t>A 4857-2019</t>
        </is>
      </c>
      <c r="B271" s="1" t="n">
        <v>43487</v>
      </c>
      <c r="C271" s="1" t="n">
        <v>45189</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5109-2019</t>
        </is>
      </c>
      <c r="B272" s="1" t="n">
        <v>43487</v>
      </c>
      <c r="C272" s="1" t="n">
        <v>45189</v>
      </c>
      <c r="D272" t="inlineStr">
        <is>
          <t>STOCKHOLMS LÄN</t>
        </is>
      </c>
      <c r="E272" t="inlineStr">
        <is>
          <t>NORRTÄLJE</t>
        </is>
      </c>
      <c r="G272" t="n">
        <v>1.3</v>
      </c>
      <c r="H272" t="n">
        <v>0</v>
      </c>
      <c r="I272" t="n">
        <v>0</v>
      </c>
      <c r="J272" t="n">
        <v>0</v>
      </c>
      <c r="K272" t="n">
        <v>0</v>
      </c>
      <c r="L272" t="n">
        <v>0</v>
      </c>
      <c r="M272" t="n">
        <v>0</v>
      </c>
      <c r="N272" t="n">
        <v>0</v>
      </c>
      <c r="O272" t="n">
        <v>0</v>
      </c>
      <c r="P272" t="n">
        <v>0</v>
      </c>
      <c r="Q272" t="n">
        <v>0</v>
      </c>
      <c r="R272" s="2" t="inlineStr"/>
    </row>
    <row r="273" ht="15" customHeight="1">
      <c r="A273" t="inlineStr">
        <is>
          <t>A 4947-2019</t>
        </is>
      </c>
      <c r="B273" s="1" t="n">
        <v>43487</v>
      </c>
      <c r="C273" s="1" t="n">
        <v>45189</v>
      </c>
      <c r="D273" t="inlineStr">
        <is>
          <t>STOCKHOLMS LÄN</t>
        </is>
      </c>
      <c r="E273" t="inlineStr">
        <is>
          <t>NORRTÄLJE</t>
        </is>
      </c>
      <c r="G273" t="n">
        <v>0.9</v>
      </c>
      <c r="H273" t="n">
        <v>0</v>
      </c>
      <c r="I273" t="n">
        <v>0</v>
      </c>
      <c r="J273" t="n">
        <v>0</v>
      </c>
      <c r="K273" t="n">
        <v>0</v>
      </c>
      <c r="L273" t="n">
        <v>0</v>
      </c>
      <c r="M273" t="n">
        <v>0</v>
      </c>
      <c r="N273" t="n">
        <v>0</v>
      </c>
      <c r="O273" t="n">
        <v>0</v>
      </c>
      <c r="P273" t="n">
        <v>0</v>
      </c>
      <c r="Q273" t="n">
        <v>0</v>
      </c>
      <c r="R273" s="2" t="inlineStr"/>
    </row>
    <row r="274" ht="15" customHeight="1">
      <c r="A274" t="inlineStr">
        <is>
          <t>A 5080-2019</t>
        </is>
      </c>
      <c r="B274" s="1" t="n">
        <v>43487</v>
      </c>
      <c r="C274" s="1" t="n">
        <v>45189</v>
      </c>
      <c r="D274" t="inlineStr">
        <is>
          <t>STOCKHOLMS LÄN</t>
        </is>
      </c>
      <c r="E274" t="inlineStr">
        <is>
          <t>NORRTÄLJE</t>
        </is>
      </c>
      <c r="G274" t="n">
        <v>2.6</v>
      </c>
      <c r="H274" t="n">
        <v>0</v>
      </c>
      <c r="I274" t="n">
        <v>0</v>
      </c>
      <c r="J274" t="n">
        <v>0</v>
      </c>
      <c r="K274" t="n">
        <v>0</v>
      </c>
      <c r="L274" t="n">
        <v>0</v>
      </c>
      <c r="M274" t="n">
        <v>0</v>
      </c>
      <c r="N274" t="n">
        <v>0</v>
      </c>
      <c r="O274" t="n">
        <v>0</v>
      </c>
      <c r="P274" t="n">
        <v>0</v>
      </c>
      <c r="Q274" t="n">
        <v>0</v>
      </c>
      <c r="R274" s="2" t="inlineStr"/>
    </row>
    <row r="275" ht="15" customHeight="1">
      <c r="A275" t="inlineStr">
        <is>
          <t>A 5106-2019</t>
        </is>
      </c>
      <c r="B275" s="1" t="n">
        <v>43487</v>
      </c>
      <c r="C275" s="1" t="n">
        <v>45189</v>
      </c>
      <c r="D275" t="inlineStr">
        <is>
          <t>STOCKHOLMS LÄN</t>
        </is>
      </c>
      <c r="E275" t="inlineStr">
        <is>
          <t>NORRTÄLJE</t>
        </is>
      </c>
      <c r="G275" t="n">
        <v>1.5</v>
      </c>
      <c r="H275" t="n">
        <v>0</v>
      </c>
      <c r="I275" t="n">
        <v>0</v>
      </c>
      <c r="J275" t="n">
        <v>0</v>
      </c>
      <c r="K275" t="n">
        <v>0</v>
      </c>
      <c r="L275" t="n">
        <v>0</v>
      </c>
      <c r="M275" t="n">
        <v>0</v>
      </c>
      <c r="N275" t="n">
        <v>0</v>
      </c>
      <c r="O275" t="n">
        <v>0</v>
      </c>
      <c r="P275" t="n">
        <v>0</v>
      </c>
      <c r="Q275" t="n">
        <v>0</v>
      </c>
      <c r="R275" s="2" t="inlineStr"/>
    </row>
    <row r="276" ht="15" customHeight="1">
      <c r="A276" t="inlineStr">
        <is>
          <t>A 6606-2019</t>
        </is>
      </c>
      <c r="B276" s="1" t="n">
        <v>43487</v>
      </c>
      <c r="C276" s="1" t="n">
        <v>45189</v>
      </c>
      <c r="D276" t="inlineStr">
        <is>
          <t>STOCKHOLMS LÄN</t>
        </is>
      </c>
      <c r="E276" t="inlineStr">
        <is>
          <t>NORRTÄLJE</t>
        </is>
      </c>
      <c r="G276" t="n">
        <v>1.7</v>
      </c>
      <c r="H276" t="n">
        <v>0</v>
      </c>
      <c r="I276" t="n">
        <v>0</v>
      </c>
      <c r="J276" t="n">
        <v>0</v>
      </c>
      <c r="K276" t="n">
        <v>0</v>
      </c>
      <c r="L276" t="n">
        <v>0</v>
      </c>
      <c r="M276" t="n">
        <v>0</v>
      </c>
      <c r="N276" t="n">
        <v>0</v>
      </c>
      <c r="O276" t="n">
        <v>0</v>
      </c>
      <c r="P276" t="n">
        <v>0</v>
      </c>
      <c r="Q276" t="n">
        <v>0</v>
      </c>
      <c r="R276" s="2" t="inlineStr"/>
    </row>
    <row r="277" ht="15" customHeight="1">
      <c r="A277" t="inlineStr">
        <is>
          <t>A 5314-2019</t>
        </is>
      </c>
      <c r="B277" s="1" t="n">
        <v>43488</v>
      </c>
      <c r="C277" s="1" t="n">
        <v>45189</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5386-2019</t>
        </is>
      </c>
      <c r="B278" s="1" t="n">
        <v>43488</v>
      </c>
      <c r="C278" s="1" t="n">
        <v>45189</v>
      </c>
      <c r="D278" t="inlineStr">
        <is>
          <t>STOCKHOLMS LÄN</t>
        </is>
      </c>
      <c r="E278" t="inlineStr">
        <is>
          <t>NORRTÄLJE</t>
        </is>
      </c>
      <c r="G278" t="n">
        <v>1.3</v>
      </c>
      <c r="H278" t="n">
        <v>0</v>
      </c>
      <c r="I278" t="n">
        <v>0</v>
      </c>
      <c r="J278" t="n">
        <v>0</v>
      </c>
      <c r="K278" t="n">
        <v>0</v>
      </c>
      <c r="L278" t="n">
        <v>0</v>
      </c>
      <c r="M278" t="n">
        <v>0</v>
      </c>
      <c r="N278" t="n">
        <v>0</v>
      </c>
      <c r="O278" t="n">
        <v>0</v>
      </c>
      <c r="P278" t="n">
        <v>0</v>
      </c>
      <c r="Q278" t="n">
        <v>0</v>
      </c>
      <c r="R278" s="2" t="inlineStr"/>
    </row>
    <row r="279" ht="15" customHeight="1">
      <c r="A279" t="inlineStr">
        <is>
          <t>A 5504-2019</t>
        </is>
      </c>
      <c r="B279" s="1" t="n">
        <v>43489</v>
      </c>
      <c r="C279" s="1" t="n">
        <v>45189</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5640-2019</t>
        </is>
      </c>
      <c r="B280" s="1" t="n">
        <v>43489</v>
      </c>
      <c r="C280" s="1" t="n">
        <v>45189</v>
      </c>
      <c r="D280" t="inlineStr">
        <is>
          <t>STOCKHOLMS LÄN</t>
        </is>
      </c>
      <c r="E280" t="inlineStr">
        <is>
          <t>NORRTÄLJE</t>
        </is>
      </c>
      <c r="G280" t="n">
        <v>1.2</v>
      </c>
      <c r="H280" t="n">
        <v>0</v>
      </c>
      <c r="I280" t="n">
        <v>0</v>
      </c>
      <c r="J280" t="n">
        <v>0</v>
      </c>
      <c r="K280" t="n">
        <v>0</v>
      </c>
      <c r="L280" t="n">
        <v>0</v>
      </c>
      <c r="M280" t="n">
        <v>0</v>
      </c>
      <c r="N280" t="n">
        <v>0</v>
      </c>
      <c r="O280" t="n">
        <v>0</v>
      </c>
      <c r="P280" t="n">
        <v>0</v>
      </c>
      <c r="Q280" t="n">
        <v>0</v>
      </c>
      <c r="R280" s="2" t="inlineStr"/>
    </row>
    <row r="281" ht="15" customHeight="1">
      <c r="A281" t="inlineStr">
        <is>
          <t>A 5517-2019</t>
        </is>
      </c>
      <c r="B281" s="1" t="n">
        <v>43489</v>
      </c>
      <c r="C281" s="1" t="n">
        <v>45189</v>
      </c>
      <c r="D281" t="inlineStr">
        <is>
          <t>STOCKHOLMS LÄN</t>
        </is>
      </c>
      <c r="E281" t="inlineStr">
        <is>
          <t>NORRTÄLJE</t>
        </is>
      </c>
      <c r="G281" t="n">
        <v>3.3</v>
      </c>
      <c r="H281" t="n">
        <v>0</v>
      </c>
      <c r="I281" t="n">
        <v>0</v>
      </c>
      <c r="J281" t="n">
        <v>0</v>
      </c>
      <c r="K281" t="n">
        <v>0</v>
      </c>
      <c r="L281" t="n">
        <v>0</v>
      </c>
      <c r="M281" t="n">
        <v>0</v>
      </c>
      <c r="N281" t="n">
        <v>0</v>
      </c>
      <c r="O281" t="n">
        <v>0</v>
      </c>
      <c r="P281" t="n">
        <v>0</v>
      </c>
      <c r="Q281" t="n">
        <v>0</v>
      </c>
      <c r="R281" s="2" t="inlineStr"/>
    </row>
    <row r="282" ht="15" customHeight="1">
      <c r="A282" t="inlineStr">
        <is>
          <t>A 5548-2019</t>
        </is>
      </c>
      <c r="B282" s="1" t="n">
        <v>43489</v>
      </c>
      <c r="C282" s="1" t="n">
        <v>45189</v>
      </c>
      <c r="D282" t="inlineStr">
        <is>
          <t>STOCKHOLMS LÄN</t>
        </is>
      </c>
      <c r="E282" t="inlineStr">
        <is>
          <t>NORRTÄLJE</t>
        </is>
      </c>
      <c r="G282" t="n">
        <v>1.8</v>
      </c>
      <c r="H282" t="n">
        <v>0</v>
      </c>
      <c r="I282" t="n">
        <v>0</v>
      </c>
      <c r="J282" t="n">
        <v>0</v>
      </c>
      <c r="K282" t="n">
        <v>0</v>
      </c>
      <c r="L282" t="n">
        <v>0</v>
      </c>
      <c r="M282" t="n">
        <v>0</v>
      </c>
      <c r="N282" t="n">
        <v>0</v>
      </c>
      <c r="O282" t="n">
        <v>0</v>
      </c>
      <c r="P282" t="n">
        <v>0</v>
      </c>
      <c r="Q282" t="n">
        <v>0</v>
      </c>
      <c r="R282" s="2" t="inlineStr"/>
    </row>
    <row r="283" ht="15" customHeight="1">
      <c r="A283" t="inlineStr">
        <is>
          <t>A 5664-2019</t>
        </is>
      </c>
      <c r="B283" s="1" t="n">
        <v>43489</v>
      </c>
      <c r="C283" s="1" t="n">
        <v>45189</v>
      </c>
      <c r="D283" t="inlineStr">
        <is>
          <t>STOCKHOLMS LÄN</t>
        </is>
      </c>
      <c r="E283" t="inlineStr">
        <is>
          <t>NORRTÄLJE</t>
        </is>
      </c>
      <c r="G283" t="n">
        <v>2.2</v>
      </c>
      <c r="H283" t="n">
        <v>0</v>
      </c>
      <c r="I283" t="n">
        <v>0</v>
      </c>
      <c r="J283" t="n">
        <v>0</v>
      </c>
      <c r="K283" t="n">
        <v>0</v>
      </c>
      <c r="L283" t="n">
        <v>0</v>
      </c>
      <c r="M283" t="n">
        <v>0</v>
      </c>
      <c r="N283" t="n">
        <v>0</v>
      </c>
      <c r="O283" t="n">
        <v>0</v>
      </c>
      <c r="P283" t="n">
        <v>0</v>
      </c>
      <c r="Q283" t="n">
        <v>0</v>
      </c>
      <c r="R283" s="2" t="inlineStr"/>
    </row>
    <row r="284" ht="15" customHeight="1">
      <c r="A284" t="inlineStr">
        <is>
          <t>A 5486-2019</t>
        </is>
      </c>
      <c r="B284" s="1" t="n">
        <v>43489</v>
      </c>
      <c r="C284" s="1" t="n">
        <v>45189</v>
      </c>
      <c r="D284" t="inlineStr">
        <is>
          <t>STOCKHOLMS LÄN</t>
        </is>
      </c>
      <c r="E284" t="inlineStr">
        <is>
          <t>NORRTÄLJE</t>
        </is>
      </c>
      <c r="F284" t="inlineStr">
        <is>
          <t>Övriga Aktiebolag</t>
        </is>
      </c>
      <c r="G284" t="n">
        <v>3.9</v>
      </c>
      <c r="H284" t="n">
        <v>0</v>
      </c>
      <c r="I284" t="n">
        <v>0</v>
      </c>
      <c r="J284" t="n">
        <v>0</v>
      </c>
      <c r="K284" t="n">
        <v>0</v>
      </c>
      <c r="L284" t="n">
        <v>0</v>
      </c>
      <c r="M284" t="n">
        <v>0</v>
      </c>
      <c r="N284" t="n">
        <v>0</v>
      </c>
      <c r="O284" t="n">
        <v>0</v>
      </c>
      <c r="P284" t="n">
        <v>0</v>
      </c>
      <c r="Q284" t="n">
        <v>0</v>
      </c>
      <c r="R284" s="2" t="inlineStr"/>
    </row>
    <row r="285" ht="15" customHeight="1">
      <c r="A285" t="inlineStr">
        <is>
          <t>A 5580-2019</t>
        </is>
      </c>
      <c r="B285" s="1" t="n">
        <v>43489</v>
      </c>
      <c r="C285" s="1" t="n">
        <v>45189</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5919-2019</t>
        </is>
      </c>
      <c r="B286" s="1" t="n">
        <v>43490</v>
      </c>
      <c r="C286" s="1" t="n">
        <v>45189</v>
      </c>
      <c r="D286" t="inlineStr">
        <is>
          <t>STOCKHOLMS LÄN</t>
        </is>
      </c>
      <c r="E286" t="inlineStr">
        <is>
          <t>NORRTÄLJE</t>
        </is>
      </c>
      <c r="G286" t="n">
        <v>0.6</v>
      </c>
      <c r="H286" t="n">
        <v>0</v>
      </c>
      <c r="I286" t="n">
        <v>0</v>
      </c>
      <c r="J286" t="n">
        <v>0</v>
      </c>
      <c r="K286" t="n">
        <v>0</v>
      </c>
      <c r="L286" t="n">
        <v>0</v>
      </c>
      <c r="M286" t="n">
        <v>0</v>
      </c>
      <c r="N286" t="n">
        <v>0</v>
      </c>
      <c r="O286" t="n">
        <v>0</v>
      </c>
      <c r="P286" t="n">
        <v>0</v>
      </c>
      <c r="Q286" t="n">
        <v>0</v>
      </c>
      <c r="R286" s="2" t="inlineStr"/>
    </row>
    <row r="287" ht="15" customHeight="1">
      <c r="A287" t="inlineStr">
        <is>
          <t>A 5959-2019</t>
        </is>
      </c>
      <c r="B287" s="1" t="n">
        <v>43492</v>
      </c>
      <c r="C287" s="1" t="n">
        <v>45189</v>
      </c>
      <c r="D287" t="inlineStr">
        <is>
          <t>STOCKHOLMS LÄN</t>
        </is>
      </c>
      <c r="E287" t="inlineStr">
        <is>
          <t>NORRTÄLJE</t>
        </is>
      </c>
      <c r="G287" t="n">
        <v>1.6</v>
      </c>
      <c r="H287" t="n">
        <v>0</v>
      </c>
      <c r="I287" t="n">
        <v>0</v>
      </c>
      <c r="J287" t="n">
        <v>0</v>
      </c>
      <c r="K287" t="n">
        <v>0</v>
      </c>
      <c r="L287" t="n">
        <v>0</v>
      </c>
      <c r="M287" t="n">
        <v>0</v>
      </c>
      <c r="N287" t="n">
        <v>0</v>
      </c>
      <c r="O287" t="n">
        <v>0</v>
      </c>
      <c r="P287" t="n">
        <v>0</v>
      </c>
      <c r="Q287" t="n">
        <v>0</v>
      </c>
      <c r="R287" s="2" t="inlineStr"/>
    </row>
    <row r="288" ht="15" customHeight="1">
      <c r="A288" t="inlineStr">
        <is>
          <t>A 6121-2019</t>
        </is>
      </c>
      <c r="B288" s="1" t="n">
        <v>43493</v>
      </c>
      <c r="C288" s="1" t="n">
        <v>45189</v>
      </c>
      <c r="D288" t="inlineStr">
        <is>
          <t>STOCKHOLMS LÄN</t>
        </is>
      </c>
      <c r="E288" t="inlineStr">
        <is>
          <t>NORRTÄLJE</t>
        </is>
      </c>
      <c r="G288" t="n">
        <v>4.8</v>
      </c>
      <c r="H288" t="n">
        <v>0</v>
      </c>
      <c r="I288" t="n">
        <v>0</v>
      </c>
      <c r="J288" t="n">
        <v>0</v>
      </c>
      <c r="K288" t="n">
        <v>0</v>
      </c>
      <c r="L288" t="n">
        <v>0</v>
      </c>
      <c r="M288" t="n">
        <v>0</v>
      </c>
      <c r="N288" t="n">
        <v>0</v>
      </c>
      <c r="O288" t="n">
        <v>0</v>
      </c>
      <c r="P288" t="n">
        <v>0</v>
      </c>
      <c r="Q288" t="n">
        <v>0</v>
      </c>
      <c r="R288" s="2" t="inlineStr"/>
    </row>
    <row r="289" ht="15" customHeight="1">
      <c r="A289" t="inlineStr">
        <is>
          <t>A 6184-2019</t>
        </is>
      </c>
      <c r="B289" s="1" t="n">
        <v>43493</v>
      </c>
      <c r="C289" s="1" t="n">
        <v>45189</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6170-2019</t>
        </is>
      </c>
      <c r="B290" s="1" t="n">
        <v>43493</v>
      </c>
      <c r="C290" s="1" t="n">
        <v>45189</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6187-2019</t>
        </is>
      </c>
      <c r="B291" s="1" t="n">
        <v>43493</v>
      </c>
      <c r="C291" s="1" t="n">
        <v>45189</v>
      </c>
      <c r="D291" t="inlineStr">
        <is>
          <t>STOCKHOLMS LÄN</t>
        </is>
      </c>
      <c r="E291" t="inlineStr">
        <is>
          <t>NORRTÄLJE</t>
        </is>
      </c>
      <c r="G291" t="n">
        <v>1.5</v>
      </c>
      <c r="H291" t="n">
        <v>0</v>
      </c>
      <c r="I291" t="n">
        <v>0</v>
      </c>
      <c r="J291" t="n">
        <v>0</v>
      </c>
      <c r="K291" t="n">
        <v>0</v>
      </c>
      <c r="L291" t="n">
        <v>0</v>
      </c>
      <c r="M291" t="n">
        <v>0</v>
      </c>
      <c r="N291" t="n">
        <v>0</v>
      </c>
      <c r="O291" t="n">
        <v>0</v>
      </c>
      <c r="P291" t="n">
        <v>0</v>
      </c>
      <c r="Q291" t="n">
        <v>0</v>
      </c>
      <c r="R291" s="2" t="inlineStr"/>
    </row>
    <row r="292" ht="15" customHeight="1">
      <c r="A292" t="inlineStr">
        <is>
          <t>A 6530-2019</t>
        </is>
      </c>
      <c r="B292" s="1" t="n">
        <v>43494</v>
      </c>
      <c r="C292" s="1" t="n">
        <v>45189</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6740-2019</t>
        </is>
      </c>
      <c r="B293" s="1" t="n">
        <v>43494</v>
      </c>
      <c r="C293" s="1" t="n">
        <v>45189</v>
      </c>
      <c r="D293" t="inlineStr">
        <is>
          <t>STOCKHOLMS LÄN</t>
        </is>
      </c>
      <c r="E293" t="inlineStr">
        <is>
          <t>NORRTÄLJE</t>
        </is>
      </c>
      <c r="G293" t="n">
        <v>4.9</v>
      </c>
      <c r="H293" t="n">
        <v>0</v>
      </c>
      <c r="I293" t="n">
        <v>0</v>
      </c>
      <c r="J293" t="n">
        <v>0</v>
      </c>
      <c r="K293" t="n">
        <v>0</v>
      </c>
      <c r="L293" t="n">
        <v>0</v>
      </c>
      <c r="M293" t="n">
        <v>0</v>
      </c>
      <c r="N293" t="n">
        <v>0</v>
      </c>
      <c r="O293" t="n">
        <v>0</v>
      </c>
      <c r="P293" t="n">
        <v>0</v>
      </c>
      <c r="Q293" t="n">
        <v>0</v>
      </c>
      <c r="R293" s="2" t="inlineStr"/>
    </row>
    <row r="294" ht="15" customHeight="1">
      <c r="A294" t="inlineStr">
        <is>
          <t>A 6563-2019</t>
        </is>
      </c>
      <c r="B294" s="1" t="n">
        <v>43494</v>
      </c>
      <c r="C294" s="1" t="n">
        <v>45189</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6545-2019</t>
        </is>
      </c>
      <c r="B295" s="1" t="n">
        <v>43494</v>
      </c>
      <c r="C295" s="1" t="n">
        <v>45189</v>
      </c>
      <c r="D295" t="inlineStr">
        <is>
          <t>STOCKHOLMS LÄN</t>
        </is>
      </c>
      <c r="E295" t="inlineStr">
        <is>
          <t>NORRTÄLJE</t>
        </is>
      </c>
      <c r="G295" t="n">
        <v>2.1</v>
      </c>
      <c r="H295" t="n">
        <v>0</v>
      </c>
      <c r="I295" t="n">
        <v>0</v>
      </c>
      <c r="J295" t="n">
        <v>0</v>
      </c>
      <c r="K295" t="n">
        <v>0</v>
      </c>
      <c r="L295" t="n">
        <v>0</v>
      </c>
      <c r="M295" t="n">
        <v>0</v>
      </c>
      <c r="N295" t="n">
        <v>0</v>
      </c>
      <c r="O295" t="n">
        <v>0</v>
      </c>
      <c r="P295" t="n">
        <v>0</v>
      </c>
      <c r="Q295" t="n">
        <v>0</v>
      </c>
      <c r="R295" s="2" t="inlineStr"/>
    </row>
    <row r="296" ht="15" customHeight="1">
      <c r="A296" t="inlineStr">
        <is>
          <t>A 6560-2019</t>
        </is>
      </c>
      <c r="B296" s="1" t="n">
        <v>43494</v>
      </c>
      <c r="C296" s="1" t="n">
        <v>45189</v>
      </c>
      <c r="D296" t="inlineStr">
        <is>
          <t>STOCKHOLMS LÄN</t>
        </is>
      </c>
      <c r="E296" t="inlineStr">
        <is>
          <t>NORRTÄLJE</t>
        </is>
      </c>
      <c r="G296" t="n">
        <v>0.7</v>
      </c>
      <c r="H296" t="n">
        <v>0</v>
      </c>
      <c r="I296" t="n">
        <v>0</v>
      </c>
      <c r="J296" t="n">
        <v>0</v>
      </c>
      <c r="K296" t="n">
        <v>0</v>
      </c>
      <c r="L296" t="n">
        <v>0</v>
      </c>
      <c r="M296" t="n">
        <v>0</v>
      </c>
      <c r="N296" t="n">
        <v>0</v>
      </c>
      <c r="O296" t="n">
        <v>0</v>
      </c>
      <c r="P296" t="n">
        <v>0</v>
      </c>
      <c r="Q296" t="n">
        <v>0</v>
      </c>
      <c r="R296" s="2" t="inlineStr"/>
    </row>
    <row r="297" ht="15" customHeight="1">
      <c r="A297" t="inlineStr">
        <is>
          <t>A 6496-2019</t>
        </is>
      </c>
      <c r="B297" s="1" t="n">
        <v>43494</v>
      </c>
      <c r="C297" s="1" t="n">
        <v>45189</v>
      </c>
      <c r="D297" t="inlineStr">
        <is>
          <t>STOCKHOLMS LÄN</t>
        </is>
      </c>
      <c r="E297" t="inlineStr">
        <is>
          <t>NORRTÄLJE</t>
        </is>
      </c>
      <c r="G297" t="n">
        <v>0.6</v>
      </c>
      <c r="H297" t="n">
        <v>0</v>
      </c>
      <c r="I297" t="n">
        <v>0</v>
      </c>
      <c r="J297" t="n">
        <v>0</v>
      </c>
      <c r="K297" t="n">
        <v>0</v>
      </c>
      <c r="L297" t="n">
        <v>0</v>
      </c>
      <c r="M297" t="n">
        <v>0</v>
      </c>
      <c r="N297" t="n">
        <v>0</v>
      </c>
      <c r="O297" t="n">
        <v>0</v>
      </c>
      <c r="P297" t="n">
        <v>0</v>
      </c>
      <c r="Q297" t="n">
        <v>0</v>
      </c>
      <c r="R297" s="2" t="inlineStr"/>
    </row>
    <row r="298" ht="15" customHeight="1">
      <c r="A298" t="inlineStr">
        <is>
          <t>A 6921-2019</t>
        </is>
      </c>
      <c r="B298" s="1" t="n">
        <v>43495</v>
      </c>
      <c r="C298" s="1" t="n">
        <v>45189</v>
      </c>
      <c r="D298" t="inlineStr">
        <is>
          <t>STOCKHOLMS LÄN</t>
        </is>
      </c>
      <c r="E298" t="inlineStr">
        <is>
          <t>NORRTÄLJE</t>
        </is>
      </c>
      <c r="G298" t="n">
        <v>5.8</v>
      </c>
      <c r="H298" t="n">
        <v>0</v>
      </c>
      <c r="I298" t="n">
        <v>0</v>
      </c>
      <c r="J298" t="n">
        <v>0</v>
      </c>
      <c r="K298" t="n">
        <v>0</v>
      </c>
      <c r="L298" t="n">
        <v>0</v>
      </c>
      <c r="M298" t="n">
        <v>0</v>
      </c>
      <c r="N298" t="n">
        <v>0</v>
      </c>
      <c r="O298" t="n">
        <v>0</v>
      </c>
      <c r="P298" t="n">
        <v>0</v>
      </c>
      <c r="Q298" t="n">
        <v>0</v>
      </c>
      <c r="R298" s="2" t="inlineStr"/>
    </row>
    <row r="299" ht="15" customHeight="1">
      <c r="A299" t="inlineStr">
        <is>
          <t>A 6985-2019</t>
        </is>
      </c>
      <c r="B299" s="1" t="n">
        <v>43495</v>
      </c>
      <c r="C299" s="1" t="n">
        <v>45189</v>
      </c>
      <c r="D299" t="inlineStr">
        <is>
          <t>STOCKHOLMS LÄN</t>
        </is>
      </c>
      <c r="E299" t="inlineStr">
        <is>
          <t>NORRTÄLJE</t>
        </is>
      </c>
      <c r="G299" t="n">
        <v>75.09999999999999</v>
      </c>
      <c r="H299" t="n">
        <v>0</v>
      </c>
      <c r="I299" t="n">
        <v>0</v>
      </c>
      <c r="J299" t="n">
        <v>0</v>
      </c>
      <c r="K299" t="n">
        <v>0</v>
      </c>
      <c r="L299" t="n">
        <v>0</v>
      </c>
      <c r="M299" t="n">
        <v>0</v>
      </c>
      <c r="N299" t="n">
        <v>0</v>
      </c>
      <c r="O299" t="n">
        <v>0</v>
      </c>
      <c r="P299" t="n">
        <v>0</v>
      </c>
      <c r="Q299" t="n">
        <v>0</v>
      </c>
      <c r="R299" s="2" t="inlineStr"/>
    </row>
    <row r="300" ht="15" customHeight="1">
      <c r="A300" t="inlineStr">
        <is>
          <t>A 7003-2019</t>
        </is>
      </c>
      <c r="B300" s="1" t="n">
        <v>43495</v>
      </c>
      <c r="C300" s="1" t="n">
        <v>45189</v>
      </c>
      <c r="D300" t="inlineStr">
        <is>
          <t>STOCKHOLMS LÄN</t>
        </is>
      </c>
      <c r="E300" t="inlineStr">
        <is>
          <t>NORRTÄLJE</t>
        </is>
      </c>
      <c r="G300" t="n">
        <v>3</v>
      </c>
      <c r="H300" t="n">
        <v>0</v>
      </c>
      <c r="I300" t="n">
        <v>0</v>
      </c>
      <c r="J300" t="n">
        <v>0</v>
      </c>
      <c r="K300" t="n">
        <v>0</v>
      </c>
      <c r="L300" t="n">
        <v>0</v>
      </c>
      <c r="M300" t="n">
        <v>0</v>
      </c>
      <c r="N300" t="n">
        <v>0</v>
      </c>
      <c r="O300" t="n">
        <v>0</v>
      </c>
      <c r="P300" t="n">
        <v>0</v>
      </c>
      <c r="Q300" t="n">
        <v>0</v>
      </c>
      <c r="R300" s="2" t="inlineStr"/>
    </row>
    <row r="301" ht="15" customHeight="1">
      <c r="A301" t="inlineStr">
        <is>
          <t>A 7040-2019</t>
        </is>
      </c>
      <c r="B301" s="1" t="n">
        <v>43495</v>
      </c>
      <c r="C301" s="1" t="n">
        <v>45189</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7015-2019</t>
        </is>
      </c>
      <c r="B302" s="1" t="n">
        <v>43495</v>
      </c>
      <c r="C302" s="1" t="n">
        <v>45189</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7041-2019</t>
        </is>
      </c>
      <c r="B303" s="1" t="n">
        <v>43495</v>
      </c>
      <c r="C303" s="1" t="n">
        <v>45189</v>
      </c>
      <c r="D303" t="inlineStr">
        <is>
          <t>STOCKHOLMS LÄN</t>
        </is>
      </c>
      <c r="E303" t="inlineStr">
        <is>
          <t>NORRTÄLJE</t>
        </is>
      </c>
      <c r="G303" t="n">
        <v>1.3</v>
      </c>
      <c r="H303" t="n">
        <v>0</v>
      </c>
      <c r="I303" t="n">
        <v>0</v>
      </c>
      <c r="J303" t="n">
        <v>0</v>
      </c>
      <c r="K303" t="n">
        <v>0</v>
      </c>
      <c r="L303" t="n">
        <v>0</v>
      </c>
      <c r="M303" t="n">
        <v>0</v>
      </c>
      <c r="N303" t="n">
        <v>0</v>
      </c>
      <c r="O303" t="n">
        <v>0</v>
      </c>
      <c r="P303" t="n">
        <v>0</v>
      </c>
      <c r="Q303" t="n">
        <v>0</v>
      </c>
      <c r="R303" s="2" t="inlineStr"/>
    </row>
    <row r="304" ht="15" customHeight="1">
      <c r="A304" t="inlineStr">
        <is>
          <t>A 7090-2019</t>
        </is>
      </c>
      <c r="B304" s="1" t="n">
        <v>43495</v>
      </c>
      <c r="C304" s="1" t="n">
        <v>45189</v>
      </c>
      <c r="D304" t="inlineStr">
        <is>
          <t>STOCKHOLMS LÄN</t>
        </is>
      </c>
      <c r="E304" t="inlineStr">
        <is>
          <t>NORRTÄLJE</t>
        </is>
      </c>
      <c r="G304" t="n">
        <v>1.1</v>
      </c>
      <c r="H304" t="n">
        <v>0</v>
      </c>
      <c r="I304" t="n">
        <v>0</v>
      </c>
      <c r="J304" t="n">
        <v>0</v>
      </c>
      <c r="K304" t="n">
        <v>0</v>
      </c>
      <c r="L304" t="n">
        <v>0</v>
      </c>
      <c r="M304" t="n">
        <v>0</v>
      </c>
      <c r="N304" t="n">
        <v>0</v>
      </c>
      <c r="O304" t="n">
        <v>0</v>
      </c>
      <c r="P304" t="n">
        <v>0</v>
      </c>
      <c r="Q304" t="n">
        <v>0</v>
      </c>
      <c r="R304" s="2" t="inlineStr"/>
    </row>
    <row r="305" ht="15" customHeight="1">
      <c r="A305" t="inlineStr">
        <is>
          <t>A 6970-2019</t>
        </is>
      </c>
      <c r="B305" s="1" t="n">
        <v>43495</v>
      </c>
      <c r="C305" s="1" t="n">
        <v>45189</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7255-2019</t>
        </is>
      </c>
      <c r="B306" s="1" t="n">
        <v>43496</v>
      </c>
      <c r="C306" s="1" t="n">
        <v>45189</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7343-2019</t>
        </is>
      </c>
      <c r="B307" s="1" t="n">
        <v>43496</v>
      </c>
      <c r="C307" s="1" t="n">
        <v>45189</v>
      </c>
      <c r="D307" t="inlineStr">
        <is>
          <t>STOCKHOLMS LÄN</t>
        </is>
      </c>
      <c r="E307" t="inlineStr">
        <is>
          <t>NORRTÄLJE</t>
        </is>
      </c>
      <c r="G307" t="n">
        <v>1.4</v>
      </c>
      <c r="H307" t="n">
        <v>0</v>
      </c>
      <c r="I307" t="n">
        <v>0</v>
      </c>
      <c r="J307" t="n">
        <v>0</v>
      </c>
      <c r="K307" t="n">
        <v>0</v>
      </c>
      <c r="L307" t="n">
        <v>0</v>
      </c>
      <c r="M307" t="n">
        <v>0</v>
      </c>
      <c r="N307" t="n">
        <v>0</v>
      </c>
      <c r="O307" t="n">
        <v>0</v>
      </c>
      <c r="P307" t="n">
        <v>0</v>
      </c>
      <c r="Q307" t="n">
        <v>0</v>
      </c>
      <c r="R307" s="2" t="inlineStr"/>
    </row>
    <row r="308" ht="15" customHeight="1">
      <c r="A308" t="inlineStr">
        <is>
          <t>A 7174-2019</t>
        </is>
      </c>
      <c r="B308" s="1" t="n">
        <v>43496</v>
      </c>
      <c r="C308" s="1" t="n">
        <v>45189</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7285-2019</t>
        </is>
      </c>
      <c r="B309" s="1" t="n">
        <v>43496</v>
      </c>
      <c r="C309" s="1" t="n">
        <v>45189</v>
      </c>
      <c r="D309" t="inlineStr">
        <is>
          <t>STOCKHOLMS LÄN</t>
        </is>
      </c>
      <c r="E309" t="inlineStr">
        <is>
          <t>NORRTÄLJE</t>
        </is>
      </c>
      <c r="G309" t="n">
        <v>7.8</v>
      </c>
      <c r="H309" t="n">
        <v>0</v>
      </c>
      <c r="I309" t="n">
        <v>0</v>
      </c>
      <c r="J309" t="n">
        <v>0</v>
      </c>
      <c r="K309" t="n">
        <v>0</v>
      </c>
      <c r="L309" t="n">
        <v>0</v>
      </c>
      <c r="M309" t="n">
        <v>0</v>
      </c>
      <c r="N309" t="n">
        <v>0</v>
      </c>
      <c r="O309" t="n">
        <v>0</v>
      </c>
      <c r="P309" t="n">
        <v>0</v>
      </c>
      <c r="Q309" t="n">
        <v>0</v>
      </c>
      <c r="R309" s="2" t="inlineStr"/>
    </row>
    <row r="310" ht="15" customHeight="1">
      <c r="A310" t="inlineStr">
        <is>
          <t>A 7117-2019</t>
        </is>
      </c>
      <c r="B310" s="1" t="n">
        <v>43496</v>
      </c>
      <c r="C310" s="1" t="n">
        <v>45189</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7170-2019</t>
        </is>
      </c>
      <c r="B311" s="1" t="n">
        <v>43496</v>
      </c>
      <c r="C311" s="1" t="n">
        <v>45189</v>
      </c>
      <c r="D311" t="inlineStr">
        <is>
          <t>STOCKHOLMS LÄN</t>
        </is>
      </c>
      <c r="E311" t="inlineStr">
        <is>
          <t>NORRTÄLJE</t>
        </is>
      </c>
      <c r="F311" t="inlineStr">
        <is>
          <t>Holmen skog AB</t>
        </is>
      </c>
      <c r="G311" t="n">
        <v>14.6</v>
      </c>
      <c r="H311" t="n">
        <v>0</v>
      </c>
      <c r="I311" t="n">
        <v>0</v>
      </c>
      <c r="J311" t="n">
        <v>0</v>
      </c>
      <c r="K311" t="n">
        <v>0</v>
      </c>
      <c r="L311" t="n">
        <v>0</v>
      </c>
      <c r="M311" t="n">
        <v>0</v>
      </c>
      <c r="N311" t="n">
        <v>0</v>
      </c>
      <c r="O311" t="n">
        <v>0</v>
      </c>
      <c r="P311" t="n">
        <v>0</v>
      </c>
      <c r="Q311" t="n">
        <v>0</v>
      </c>
      <c r="R311" s="2" t="inlineStr"/>
    </row>
    <row r="312" ht="15" customHeight="1">
      <c r="A312" t="inlineStr">
        <is>
          <t>A 7176-2019</t>
        </is>
      </c>
      <c r="B312" s="1" t="n">
        <v>43496</v>
      </c>
      <c r="C312" s="1" t="n">
        <v>45189</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7288-2019</t>
        </is>
      </c>
      <c r="B313" s="1" t="n">
        <v>43496</v>
      </c>
      <c r="C313" s="1" t="n">
        <v>45189</v>
      </c>
      <c r="D313" t="inlineStr">
        <is>
          <t>STOCKHOLMS LÄN</t>
        </is>
      </c>
      <c r="E313" t="inlineStr">
        <is>
          <t>NORRTÄLJE</t>
        </is>
      </c>
      <c r="G313" t="n">
        <v>7.6</v>
      </c>
      <c r="H313" t="n">
        <v>0</v>
      </c>
      <c r="I313" t="n">
        <v>0</v>
      </c>
      <c r="J313" t="n">
        <v>0</v>
      </c>
      <c r="K313" t="n">
        <v>0</v>
      </c>
      <c r="L313" t="n">
        <v>0</v>
      </c>
      <c r="M313" t="n">
        <v>0</v>
      </c>
      <c r="N313" t="n">
        <v>0</v>
      </c>
      <c r="O313" t="n">
        <v>0</v>
      </c>
      <c r="P313" t="n">
        <v>0</v>
      </c>
      <c r="Q313" t="n">
        <v>0</v>
      </c>
      <c r="R313" s="2" t="inlineStr"/>
    </row>
    <row r="314" ht="15" customHeight="1">
      <c r="A314" t="inlineStr">
        <is>
          <t>A 7278-2019</t>
        </is>
      </c>
      <c r="B314" s="1" t="n">
        <v>43496</v>
      </c>
      <c r="C314" s="1" t="n">
        <v>45189</v>
      </c>
      <c r="D314" t="inlineStr">
        <is>
          <t>STOCKHOLMS LÄN</t>
        </is>
      </c>
      <c r="E314" t="inlineStr">
        <is>
          <t>NORRTÄLJE</t>
        </is>
      </c>
      <c r="G314" t="n">
        <v>13.6</v>
      </c>
      <c r="H314" t="n">
        <v>0</v>
      </c>
      <c r="I314" t="n">
        <v>0</v>
      </c>
      <c r="J314" t="n">
        <v>0</v>
      </c>
      <c r="K314" t="n">
        <v>0</v>
      </c>
      <c r="L314" t="n">
        <v>0</v>
      </c>
      <c r="M314" t="n">
        <v>0</v>
      </c>
      <c r="N314" t="n">
        <v>0</v>
      </c>
      <c r="O314" t="n">
        <v>0</v>
      </c>
      <c r="P314" t="n">
        <v>0</v>
      </c>
      <c r="Q314" t="n">
        <v>0</v>
      </c>
      <c r="R314" s="2" t="inlineStr"/>
    </row>
    <row r="315" ht="15" customHeight="1">
      <c r="A315" t="inlineStr">
        <is>
          <t>A 7426-2019</t>
        </is>
      </c>
      <c r="B315" s="1" t="n">
        <v>43497</v>
      </c>
      <c r="C315" s="1" t="n">
        <v>45189</v>
      </c>
      <c r="D315" t="inlineStr">
        <is>
          <t>STOCKHOLMS LÄN</t>
        </is>
      </c>
      <c r="E315" t="inlineStr">
        <is>
          <t>NORRTÄLJE</t>
        </is>
      </c>
      <c r="G315" t="n">
        <v>3.8</v>
      </c>
      <c r="H315" t="n">
        <v>0</v>
      </c>
      <c r="I315" t="n">
        <v>0</v>
      </c>
      <c r="J315" t="n">
        <v>0</v>
      </c>
      <c r="K315" t="n">
        <v>0</v>
      </c>
      <c r="L315" t="n">
        <v>0</v>
      </c>
      <c r="M315" t="n">
        <v>0</v>
      </c>
      <c r="N315" t="n">
        <v>0</v>
      </c>
      <c r="O315" t="n">
        <v>0</v>
      </c>
      <c r="P315" t="n">
        <v>0</v>
      </c>
      <c r="Q315" t="n">
        <v>0</v>
      </c>
      <c r="R315" s="2" t="inlineStr"/>
    </row>
    <row r="316" ht="15" customHeight="1">
      <c r="A316" t="inlineStr">
        <is>
          <t>A 7429-2019</t>
        </is>
      </c>
      <c r="B316" s="1" t="n">
        <v>43497</v>
      </c>
      <c r="C316" s="1" t="n">
        <v>45189</v>
      </c>
      <c r="D316" t="inlineStr">
        <is>
          <t>STOCKHOLMS LÄN</t>
        </is>
      </c>
      <c r="E316" t="inlineStr">
        <is>
          <t>NORRTÄLJE</t>
        </is>
      </c>
      <c r="G316" t="n">
        <v>2.2</v>
      </c>
      <c r="H316" t="n">
        <v>0</v>
      </c>
      <c r="I316" t="n">
        <v>0</v>
      </c>
      <c r="J316" t="n">
        <v>0</v>
      </c>
      <c r="K316" t="n">
        <v>0</v>
      </c>
      <c r="L316" t="n">
        <v>0</v>
      </c>
      <c r="M316" t="n">
        <v>0</v>
      </c>
      <c r="N316" t="n">
        <v>0</v>
      </c>
      <c r="O316" t="n">
        <v>0</v>
      </c>
      <c r="P316" t="n">
        <v>0</v>
      </c>
      <c r="Q316" t="n">
        <v>0</v>
      </c>
      <c r="R316" s="2" t="inlineStr"/>
    </row>
    <row r="317" ht="15" customHeight="1">
      <c r="A317" t="inlineStr">
        <is>
          <t>A 7502-2019</t>
        </is>
      </c>
      <c r="B317" s="1" t="n">
        <v>43497</v>
      </c>
      <c r="C317" s="1" t="n">
        <v>45189</v>
      </c>
      <c r="D317" t="inlineStr">
        <is>
          <t>STOCKHOLMS LÄN</t>
        </is>
      </c>
      <c r="E317" t="inlineStr">
        <is>
          <t>NORRTÄLJE</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7568-2019</t>
        </is>
      </c>
      <c r="B318" s="1" t="n">
        <v>43497</v>
      </c>
      <c r="C318" s="1" t="n">
        <v>45189</v>
      </c>
      <c r="D318" t="inlineStr">
        <is>
          <t>STOCKHOLMS LÄN</t>
        </is>
      </c>
      <c r="E318" t="inlineStr">
        <is>
          <t>NORRTÄLJE</t>
        </is>
      </c>
      <c r="G318" t="n">
        <v>4.2</v>
      </c>
      <c r="H318" t="n">
        <v>0</v>
      </c>
      <c r="I318" t="n">
        <v>0</v>
      </c>
      <c r="J318" t="n">
        <v>0</v>
      </c>
      <c r="K318" t="n">
        <v>0</v>
      </c>
      <c r="L318" t="n">
        <v>0</v>
      </c>
      <c r="M318" t="n">
        <v>0</v>
      </c>
      <c r="N318" t="n">
        <v>0</v>
      </c>
      <c r="O318" t="n">
        <v>0</v>
      </c>
      <c r="P318" t="n">
        <v>0</v>
      </c>
      <c r="Q318" t="n">
        <v>0</v>
      </c>
      <c r="R318" s="2" t="inlineStr"/>
    </row>
    <row r="319" ht="15" customHeight="1">
      <c r="A319" t="inlineStr">
        <is>
          <t>A 7579-2019</t>
        </is>
      </c>
      <c r="B319" s="1" t="n">
        <v>43498</v>
      </c>
      <c r="C319" s="1" t="n">
        <v>45189</v>
      </c>
      <c r="D319" t="inlineStr">
        <is>
          <t>STOCKHOLMS LÄN</t>
        </is>
      </c>
      <c r="E319" t="inlineStr">
        <is>
          <t>NORRTÄLJE</t>
        </is>
      </c>
      <c r="G319" t="n">
        <v>2.8</v>
      </c>
      <c r="H319" t="n">
        <v>0</v>
      </c>
      <c r="I319" t="n">
        <v>0</v>
      </c>
      <c r="J319" t="n">
        <v>0</v>
      </c>
      <c r="K319" t="n">
        <v>0</v>
      </c>
      <c r="L319" t="n">
        <v>0</v>
      </c>
      <c r="M319" t="n">
        <v>0</v>
      </c>
      <c r="N319" t="n">
        <v>0</v>
      </c>
      <c r="O319" t="n">
        <v>0</v>
      </c>
      <c r="P319" t="n">
        <v>0</v>
      </c>
      <c r="Q319" t="n">
        <v>0</v>
      </c>
      <c r="R319" s="2" t="inlineStr"/>
    </row>
    <row r="320" ht="15" customHeight="1">
      <c r="A320" t="inlineStr">
        <is>
          <t>A 7606-2019</t>
        </is>
      </c>
      <c r="B320" s="1" t="n">
        <v>43499</v>
      </c>
      <c r="C320" s="1" t="n">
        <v>45189</v>
      </c>
      <c r="D320" t="inlineStr">
        <is>
          <t>STOCKHOLMS LÄN</t>
        </is>
      </c>
      <c r="E320" t="inlineStr">
        <is>
          <t>NORRTÄLJE</t>
        </is>
      </c>
      <c r="G320" t="n">
        <v>1</v>
      </c>
      <c r="H320" t="n">
        <v>0</v>
      </c>
      <c r="I320" t="n">
        <v>0</v>
      </c>
      <c r="J320" t="n">
        <v>0</v>
      </c>
      <c r="K320" t="n">
        <v>0</v>
      </c>
      <c r="L320" t="n">
        <v>0</v>
      </c>
      <c r="M320" t="n">
        <v>0</v>
      </c>
      <c r="N320" t="n">
        <v>0</v>
      </c>
      <c r="O320" t="n">
        <v>0</v>
      </c>
      <c r="P320" t="n">
        <v>0</v>
      </c>
      <c r="Q320" t="n">
        <v>0</v>
      </c>
      <c r="R320" s="2" t="inlineStr"/>
    </row>
    <row r="321" ht="15" customHeight="1">
      <c r="A321" t="inlineStr">
        <is>
          <t>A 7608-2019</t>
        </is>
      </c>
      <c r="B321" s="1" t="n">
        <v>43499</v>
      </c>
      <c r="C321" s="1" t="n">
        <v>45189</v>
      </c>
      <c r="D321" t="inlineStr">
        <is>
          <t>STOCKHOLMS LÄN</t>
        </is>
      </c>
      <c r="E321" t="inlineStr">
        <is>
          <t>NORRTÄLJE</t>
        </is>
      </c>
      <c r="G321" t="n">
        <v>10</v>
      </c>
      <c r="H321" t="n">
        <v>0</v>
      </c>
      <c r="I321" t="n">
        <v>0</v>
      </c>
      <c r="J321" t="n">
        <v>0</v>
      </c>
      <c r="K321" t="n">
        <v>0</v>
      </c>
      <c r="L321" t="n">
        <v>0</v>
      </c>
      <c r="M321" t="n">
        <v>0</v>
      </c>
      <c r="N321" t="n">
        <v>0</v>
      </c>
      <c r="O321" t="n">
        <v>0</v>
      </c>
      <c r="P321" t="n">
        <v>0</v>
      </c>
      <c r="Q321" t="n">
        <v>0</v>
      </c>
      <c r="R321" s="2" t="inlineStr"/>
    </row>
    <row r="322" ht="15" customHeight="1">
      <c r="A322" t="inlineStr">
        <is>
          <t>A 7607-2019</t>
        </is>
      </c>
      <c r="B322" s="1" t="n">
        <v>43499</v>
      </c>
      <c r="C322" s="1" t="n">
        <v>45189</v>
      </c>
      <c r="D322" t="inlineStr">
        <is>
          <t>STOCKHOLMS LÄN</t>
        </is>
      </c>
      <c r="E322" t="inlineStr">
        <is>
          <t>NORRTÄLJE</t>
        </is>
      </c>
      <c r="G322" t="n">
        <v>1.9</v>
      </c>
      <c r="H322" t="n">
        <v>0</v>
      </c>
      <c r="I322" t="n">
        <v>0</v>
      </c>
      <c r="J322" t="n">
        <v>0</v>
      </c>
      <c r="K322" t="n">
        <v>0</v>
      </c>
      <c r="L322" t="n">
        <v>0</v>
      </c>
      <c r="M322" t="n">
        <v>0</v>
      </c>
      <c r="N322" t="n">
        <v>0</v>
      </c>
      <c r="O322" t="n">
        <v>0</v>
      </c>
      <c r="P322" t="n">
        <v>0</v>
      </c>
      <c r="Q322" t="n">
        <v>0</v>
      </c>
      <c r="R322" s="2" t="inlineStr"/>
    </row>
    <row r="323" ht="15" customHeight="1">
      <c r="A323" t="inlineStr">
        <is>
          <t>A 7650-2019</t>
        </is>
      </c>
      <c r="B323" s="1" t="n">
        <v>43500</v>
      </c>
      <c r="C323" s="1" t="n">
        <v>45189</v>
      </c>
      <c r="D323" t="inlineStr">
        <is>
          <t>STOCKHOLMS LÄN</t>
        </is>
      </c>
      <c r="E323" t="inlineStr">
        <is>
          <t>NORRTÄLJE</t>
        </is>
      </c>
      <c r="F323" t="inlineStr">
        <is>
          <t>Övriga Aktiebolag</t>
        </is>
      </c>
      <c r="G323" t="n">
        <v>3.8</v>
      </c>
      <c r="H323" t="n">
        <v>0</v>
      </c>
      <c r="I323" t="n">
        <v>0</v>
      </c>
      <c r="J323" t="n">
        <v>0</v>
      </c>
      <c r="K323" t="n">
        <v>0</v>
      </c>
      <c r="L323" t="n">
        <v>0</v>
      </c>
      <c r="M323" t="n">
        <v>0</v>
      </c>
      <c r="N323" t="n">
        <v>0</v>
      </c>
      <c r="O323" t="n">
        <v>0</v>
      </c>
      <c r="P323" t="n">
        <v>0</v>
      </c>
      <c r="Q323" t="n">
        <v>0</v>
      </c>
      <c r="R323" s="2" t="inlineStr"/>
    </row>
    <row r="324" ht="15" customHeight="1">
      <c r="A324" t="inlineStr">
        <is>
          <t>A 8039-2019</t>
        </is>
      </c>
      <c r="B324" s="1" t="n">
        <v>43501</v>
      </c>
      <c r="C324" s="1" t="n">
        <v>45189</v>
      </c>
      <c r="D324" t="inlineStr">
        <is>
          <t>STOCKHOLMS LÄN</t>
        </is>
      </c>
      <c r="E324" t="inlineStr">
        <is>
          <t>NORRTÄLJE</t>
        </is>
      </c>
      <c r="G324" t="n">
        <v>16.8</v>
      </c>
      <c r="H324" t="n">
        <v>0</v>
      </c>
      <c r="I324" t="n">
        <v>0</v>
      </c>
      <c r="J324" t="n">
        <v>0</v>
      </c>
      <c r="K324" t="n">
        <v>0</v>
      </c>
      <c r="L324" t="n">
        <v>0</v>
      </c>
      <c r="M324" t="n">
        <v>0</v>
      </c>
      <c r="N324" t="n">
        <v>0</v>
      </c>
      <c r="O324" t="n">
        <v>0</v>
      </c>
      <c r="P324" t="n">
        <v>0</v>
      </c>
      <c r="Q324" t="n">
        <v>0</v>
      </c>
      <c r="R324" s="2" t="inlineStr"/>
    </row>
    <row r="325" ht="15" customHeight="1">
      <c r="A325" t="inlineStr">
        <is>
          <t>A 8256-2019</t>
        </is>
      </c>
      <c r="B325" s="1" t="n">
        <v>43501</v>
      </c>
      <c r="C325" s="1" t="n">
        <v>45189</v>
      </c>
      <c r="D325" t="inlineStr">
        <is>
          <t>STOCKHOLMS LÄN</t>
        </is>
      </c>
      <c r="E325" t="inlineStr">
        <is>
          <t>NORRTÄLJE</t>
        </is>
      </c>
      <c r="G325" t="n">
        <v>0.3</v>
      </c>
      <c r="H325" t="n">
        <v>0</v>
      </c>
      <c r="I325" t="n">
        <v>0</v>
      </c>
      <c r="J325" t="n">
        <v>0</v>
      </c>
      <c r="K325" t="n">
        <v>0</v>
      </c>
      <c r="L325" t="n">
        <v>0</v>
      </c>
      <c r="M325" t="n">
        <v>0</v>
      </c>
      <c r="N325" t="n">
        <v>0</v>
      </c>
      <c r="O325" t="n">
        <v>0</v>
      </c>
      <c r="P325" t="n">
        <v>0</v>
      </c>
      <c r="Q325" t="n">
        <v>0</v>
      </c>
      <c r="R325" s="2" t="inlineStr"/>
    </row>
    <row r="326" ht="15" customHeight="1">
      <c r="A326" t="inlineStr">
        <is>
          <t>A 8586-2019</t>
        </is>
      </c>
      <c r="B326" s="1" t="n">
        <v>43502</v>
      </c>
      <c r="C326" s="1" t="n">
        <v>45189</v>
      </c>
      <c r="D326" t="inlineStr">
        <is>
          <t>STOCKHOLMS LÄN</t>
        </is>
      </c>
      <c r="E326" t="inlineStr">
        <is>
          <t>NORRTÄLJE</t>
        </is>
      </c>
      <c r="G326" t="n">
        <v>12.4</v>
      </c>
      <c r="H326" t="n">
        <v>0</v>
      </c>
      <c r="I326" t="n">
        <v>0</v>
      </c>
      <c r="J326" t="n">
        <v>0</v>
      </c>
      <c r="K326" t="n">
        <v>0</v>
      </c>
      <c r="L326" t="n">
        <v>0</v>
      </c>
      <c r="M326" t="n">
        <v>0</v>
      </c>
      <c r="N326" t="n">
        <v>0</v>
      </c>
      <c r="O326" t="n">
        <v>0</v>
      </c>
      <c r="P326" t="n">
        <v>0</v>
      </c>
      <c r="Q326" t="n">
        <v>0</v>
      </c>
      <c r="R326" s="2" t="inlineStr"/>
    </row>
    <row r="327" ht="15" customHeight="1">
      <c r="A327" t="inlineStr">
        <is>
          <t>A 8574-2019</t>
        </is>
      </c>
      <c r="B327" s="1" t="n">
        <v>43502</v>
      </c>
      <c r="C327" s="1" t="n">
        <v>45189</v>
      </c>
      <c r="D327" t="inlineStr">
        <is>
          <t>STOCKHOLMS LÄN</t>
        </is>
      </c>
      <c r="E327" t="inlineStr">
        <is>
          <t>NORRTÄLJE</t>
        </is>
      </c>
      <c r="G327" t="n">
        <v>0.9</v>
      </c>
      <c r="H327" t="n">
        <v>0</v>
      </c>
      <c r="I327" t="n">
        <v>0</v>
      </c>
      <c r="J327" t="n">
        <v>0</v>
      </c>
      <c r="K327" t="n">
        <v>0</v>
      </c>
      <c r="L327" t="n">
        <v>0</v>
      </c>
      <c r="M327" t="n">
        <v>0</v>
      </c>
      <c r="N327" t="n">
        <v>0</v>
      </c>
      <c r="O327" t="n">
        <v>0</v>
      </c>
      <c r="P327" t="n">
        <v>0</v>
      </c>
      <c r="Q327" t="n">
        <v>0</v>
      </c>
      <c r="R327" s="2" t="inlineStr"/>
    </row>
    <row r="328" ht="15" customHeight="1">
      <c r="A328" t="inlineStr">
        <is>
          <t>A 8452-2019</t>
        </is>
      </c>
      <c r="B328" s="1" t="n">
        <v>43502</v>
      </c>
      <c r="C328" s="1" t="n">
        <v>45189</v>
      </c>
      <c r="D328" t="inlineStr">
        <is>
          <t>STOCKHOLMS LÄN</t>
        </is>
      </c>
      <c r="E328" t="inlineStr">
        <is>
          <t>NORRTÄLJE</t>
        </is>
      </c>
      <c r="G328" t="n">
        <v>3</v>
      </c>
      <c r="H328" t="n">
        <v>0</v>
      </c>
      <c r="I328" t="n">
        <v>0</v>
      </c>
      <c r="J328" t="n">
        <v>0</v>
      </c>
      <c r="K328" t="n">
        <v>0</v>
      </c>
      <c r="L328" t="n">
        <v>0</v>
      </c>
      <c r="M328" t="n">
        <v>0</v>
      </c>
      <c r="N328" t="n">
        <v>0</v>
      </c>
      <c r="O328" t="n">
        <v>0</v>
      </c>
      <c r="P328" t="n">
        <v>0</v>
      </c>
      <c r="Q328" t="n">
        <v>0</v>
      </c>
      <c r="R328" s="2" t="inlineStr"/>
    </row>
    <row r="329" ht="15" customHeight="1">
      <c r="A329" t="inlineStr">
        <is>
          <t>A 8719-2019</t>
        </is>
      </c>
      <c r="B329" s="1" t="n">
        <v>43503</v>
      </c>
      <c r="C329" s="1" t="n">
        <v>45189</v>
      </c>
      <c r="D329" t="inlineStr">
        <is>
          <t>STOCKHOLMS LÄN</t>
        </is>
      </c>
      <c r="E329" t="inlineStr">
        <is>
          <t>NORRTÄLJE</t>
        </is>
      </c>
      <c r="G329" t="n">
        <v>1.9</v>
      </c>
      <c r="H329" t="n">
        <v>0</v>
      </c>
      <c r="I329" t="n">
        <v>0</v>
      </c>
      <c r="J329" t="n">
        <v>0</v>
      </c>
      <c r="K329" t="n">
        <v>0</v>
      </c>
      <c r="L329" t="n">
        <v>0</v>
      </c>
      <c r="M329" t="n">
        <v>0</v>
      </c>
      <c r="N329" t="n">
        <v>0</v>
      </c>
      <c r="O329" t="n">
        <v>0</v>
      </c>
      <c r="P329" t="n">
        <v>0</v>
      </c>
      <c r="Q329" t="n">
        <v>0</v>
      </c>
      <c r="R329" s="2" t="inlineStr"/>
    </row>
    <row r="330" ht="15" customHeight="1">
      <c r="A330" t="inlineStr">
        <is>
          <t>A 8692-2019</t>
        </is>
      </c>
      <c r="B330" s="1" t="n">
        <v>43503</v>
      </c>
      <c r="C330" s="1" t="n">
        <v>45189</v>
      </c>
      <c r="D330" t="inlineStr">
        <is>
          <t>STOCKHOLMS LÄN</t>
        </is>
      </c>
      <c r="E330" t="inlineStr">
        <is>
          <t>NORRTÄLJE</t>
        </is>
      </c>
      <c r="G330" t="n">
        <v>6.8</v>
      </c>
      <c r="H330" t="n">
        <v>0</v>
      </c>
      <c r="I330" t="n">
        <v>0</v>
      </c>
      <c r="J330" t="n">
        <v>0</v>
      </c>
      <c r="K330" t="n">
        <v>0</v>
      </c>
      <c r="L330" t="n">
        <v>0</v>
      </c>
      <c r="M330" t="n">
        <v>0</v>
      </c>
      <c r="N330" t="n">
        <v>0</v>
      </c>
      <c r="O330" t="n">
        <v>0</v>
      </c>
      <c r="P330" t="n">
        <v>0</v>
      </c>
      <c r="Q330" t="n">
        <v>0</v>
      </c>
      <c r="R330" s="2" t="inlineStr"/>
    </row>
    <row r="331" ht="15" customHeight="1">
      <c r="A331" t="inlineStr">
        <is>
          <t>A 8818-2019</t>
        </is>
      </c>
      <c r="B331" s="1" t="n">
        <v>43503</v>
      </c>
      <c r="C331" s="1" t="n">
        <v>45189</v>
      </c>
      <c r="D331" t="inlineStr">
        <is>
          <t>STOCKHOLMS LÄN</t>
        </is>
      </c>
      <c r="E331" t="inlineStr">
        <is>
          <t>NORRTÄLJE</t>
        </is>
      </c>
      <c r="F331" t="inlineStr">
        <is>
          <t>Övriga statliga verk och myndigheter</t>
        </is>
      </c>
      <c r="G331" t="n">
        <v>2.7</v>
      </c>
      <c r="H331" t="n">
        <v>0</v>
      </c>
      <c r="I331" t="n">
        <v>0</v>
      </c>
      <c r="J331" t="n">
        <v>0</v>
      </c>
      <c r="K331" t="n">
        <v>0</v>
      </c>
      <c r="L331" t="n">
        <v>0</v>
      </c>
      <c r="M331" t="n">
        <v>0</v>
      </c>
      <c r="N331" t="n">
        <v>0</v>
      </c>
      <c r="O331" t="n">
        <v>0</v>
      </c>
      <c r="P331" t="n">
        <v>0</v>
      </c>
      <c r="Q331" t="n">
        <v>0</v>
      </c>
      <c r="R331" s="2" t="inlineStr"/>
    </row>
    <row r="332" ht="15" customHeight="1">
      <c r="A332" t="inlineStr">
        <is>
          <t>A 8678-2019</t>
        </is>
      </c>
      <c r="B332" s="1" t="n">
        <v>43503</v>
      </c>
      <c r="C332" s="1" t="n">
        <v>45189</v>
      </c>
      <c r="D332" t="inlineStr">
        <is>
          <t>STOCKHOLMS LÄN</t>
        </is>
      </c>
      <c r="E332" t="inlineStr">
        <is>
          <t>NORRTÄLJE</t>
        </is>
      </c>
      <c r="G332" t="n">
        <v>2.5</v>
      </c>
      <c r="H332" t="n">
        <v>0</v>
      </c>
      <c r="I332" t="n">
        <v>0</v>
      </c>
      <c r="J332" t="n">
        <v>0</v>
      </c>
      <c r="K332" t="n">
        <v>0</v>
      </c>
      <c r="L332" t="n">
        <v>0</v>
      </c>
      <c r="M332" t="n">
        <v>0</v>
      </c>
      <c r="N332" t="n">
        <v>0</v>
      </c>
      <c r="O332" t="n">
        <v>0</v>
      </c>
      <c r="P332" t="n">
        <v>0</v>
      </c>
      <c r="Q332" t="n">
        <v>0</v>
      </c>
      <c r="R332" s="2" t="inlineStr"/>
    </row>
    <row r="333" ht="15" customHeight="1">
      <c r="A333" t="inlineStr">
        <is>
          <t>A 8701-2019</t>
        </is>
      </c>
      <c r="B333" s="1" t="n">
        <v>43503</v>
      </c>
      <c r="C333" s="1" t="n">
        <v>45189</v>
      </c>
      <c r="D333" t="inlineStr">
        <is>
          <t>STOCKHOLMS LÄN</t>
        </is>
      </c>
      <c r="E333" t="inlineStr">
        <is>
          <t>NORRTÄLJE</t>
        </is>
      </c>
      <c r="G333" t="n">
        <v>15.3</v>
      </c>
      <c r="H333" t="n">
        <v>0</v>
      </c>
      <c r="I333" t="n">
        <v>0</v>
      </c>
      <c r="J333" t="n">
        <v>0</v>
      </c>
      <c r="K333" t="n">
        <v>0</v>
      </c>
      <c r="L333" t="n">
        <v>0</v>
      </c>
      <c r="M333" t="n">
        <v>0</v>
      </c>
      <c r="N333" t="n">
        <v>0</v>
      </c>
      <c r="O333" t="n">
        <v>0</v>
      </c>
      <c r="P333" t="n">
        <v>0</v>
      </c>
      <c r="Q333" t="n">
        <v>0</v>
      </c>
      <c r="R333" s="2" t="inlineStr"/>
    </row>
    <row r="334" ht="15" customHeight="1">
      <c r="A334" t="inlineStr">
        <is>
          <t>A 8721-2019</t>
        </is>
      </c>
      <c r="B334" s="1" t="n">
        <v>43503</v>
      </c>
      <c r="C334" s="1" t="n">
        <v>45189</v>
      </c>
      <c r="D334" t="inlineStr">
        <is>
          <t>STOCKHOLMS LÄN</t>
        </is>
      </c>
      <c r="E334" t="inlineStr">
        <is>
          <t>NORRTÄLJE</t>
        </is>
      </c>
      <c r="G334" t="n">
        <v>5.2</v>
      </c>
      <c r="H334" t="n">
        <v>0</v>
      </c>
      <c r="I334" t="n">
        <v>0</v>
      </c>
      <c r="J334" t="n">
        <v>0</v>
      </c>
      <c r="K334" t="n">
        <v>0</v>
      </c>
      <c r="L334" t="n">
        <v>0</v>
      </c>
      <c r="M334" t="n">
        <v>0</v>
      </c>
      <c r="N334" t="n">
        <v>0</v>
      </c>
      <c r="O334" t="n">
        <v>0</v>
      </c>
      <c r="P334" t="n">
        <v>0</v>
      </c>
      <c r="Q334" t="n">
        <v>0</v>
      </c>
      <c r="R334" s="2" t="inlineStr"/>
    </row>
    <row r="335" ht="15" customHeight="1">
      <c r="A335" t="inlineStr">
        <is>
          <t>A 9154-2019</t>
        </is>
      </c>
      <c r="B335" s="1" t="n">
        <v>43504</v>
      </c>
      <c r="C335" s="1" t="n">
        <v>45189</v>
      </c>
      <c r="D335" t="inlineStr">
        <is>
          <t>STOCKHOLMS LÄN</t>
        </is>
      </c>
      <c r="E335" t="inlineStr">
        <is>
          <t>NORRTÄLJE</t>
        </is>
      </c>
      <c r="G335" t="n">
        <v>2.9</v>
      </c>
      <c r="H335" t="n">
        <v>0</v>
      </c>
      <c r="I335" t="n">
        <v>0</v>
      </c>
      <c r="J335" t="n">
        <v>0</v>
      </c>
      <c r="K335" t="n">
        <v>0</v>
      </c>
      <c r="L335" t="n">
        <v>0</v>
      </c>
      <c r="M335" t="n">
        <v>0</v>
      </c>
      <c r="N335" t="n">
        <v>0</v>
      </c>
      <c r="O335" t="n">
        <v>0</v>
      </c>
      <c r="P335" t="n">
        <v>0</v>
      </c>
      <c r="Q335" t="n">
        <v>0</v>
      </c>
      <c r="R335" s="2" t="inlineStr"/>
    </row>
    <row r="336" ht="15" customHeight="1">
      <c r="A336" t="inlineStr">
        <is>
          <t>A 9090-2019</t>
        </is>
      </c>
      <c r="B336" s="1" t="n">
        <v>43504</v>
      </c>
      <c r="C336" s="1" t="n">
        <v>45189</v>
      </c>
      <c r="D336" t="inlineStr">
        <is>
          <t>STOCKHOLMS LÄN</t>
        </is>
      </c>
      <c r="E336" t="inlineStr">
        <is>
          <t>NORRTÄLJE</t>
        </is>
      </c>
      <c r="G336" t="n">
        <v>1</v>
      </c>
      <c r="H336" t="n">
        <v>0</v>
      </c>
      <c r="I336" t="n">
        <v>0</v>
      </c>
      <c r="J336" t="n">
        <v>0</v>
      </c>
      <c r="K336" t="n">
        <v>0</v>
      </c>
      <c r="L336" t="n">
        <v>0</v>
      </c>
      <c r="M336" t="n">
        <v>0</v>
      </c>
      <c r="N336" t="n">
        <v>0</v>
      </c>
      <c r="O336" t="n">
        <v>0</v>
      </c>
      <c r="P336" t="n">
        <v>0</v>
      </c>
      <c r="Q336" t="n">
        <v>0</v>
      </c>
      <c r="R336" s="2" t="inlineStr"/>
    </row>
    <row r="337" ht="15" customHeight="1">
      <c r="A337" t="inlineStr">
        <is>
          <t>A 9216-2019</t>
        </is>
      </c>
      <c r="B337" s="1" t="n">
        <v>43506</v>
      </c>
      <c r="C337" s="1" t="n">
        <v>45189</v>
      </c>
      <c r="D337" t="inlineStr">
        <is>
          <t>STOCKHOLMS LÄN</t>
        </is>
      </c>
      <c r="E337" t="inlineStr">
        <is>
          <t>NORRTÄLJE</t>
        </is>
      </c>
      <c r="G337" t="n">
        <v>3.8</v>
      </c>
      <c r="H337" t="n">
        <v>0</v>
      </c>
      <c r="I337" t="n">
        <v>0</v>
      </c>
      <c r="J337" t="n">
        <v>0</v>
      </c>
      <c r="K337" t="n">
        <v>0</v>
      </c>
      <c r="L337" t="n">
        <v>0</v>
      </c>
      <c r="M337" t="n">
        <v>0</v>
      </c>
      <c r="N337" t="n">
        <v>0</v>
      </c>
      <c r="O337" t="n">
        <v>0</v>
      </c>
      <c r="P337" t="n">
        <v>0</v>
      </c>
      <c r="Q337" t="n">
        <v>0</v>
      </c>
      <c r="R337" s="2" t="inlineStr"/>
    </row>
    <row r="338" ht="15" customHeight="1">
      <c r="A338" t="inlineStr">
        <is>
          <t>A 9452-2019</t>
        </is>
      </c>
      <c r="B338" s="1" t="n">
        <v>43507</v>
      </c>
      <c r="C338" s="1" t="n">
        <v>45189</v>
      </c>
      <c r="D338" t="inlineStr">
        <is>
          <t>STOCKHOLMS LÄN</t>
        </is>
      </c>
      <c r="E338" t="inlineStr">
        <is>
          <t>NORRTÄLJE</t>
        </is>
      </c>
      <c r="G338" t="n">
        <v>4.2</v>
      </c>
      <c r="H338" t="n">
        <v>0</v>
      </c>
      <c r="I338" t="n">
        <v>0</v>
      </c>
      <c r="J338" t="n">
        <v>0</v>
      </c>
      <c r="K338" t="n">
        <v>0</v>
      </c>
      <c r="L338" t="n">
        <v>0</v>
      </c>
      <c r="M338" t="n">
        <v>0</v>
      </c>
      <c r="N338" t="n">
        <v>0</v>
      </c>
      <c r="O338" t="n">
        <v>0</v>
      </c>
      <c r="P338" t="n">
        <v>0</v>
      </c>
      <c r="Q338" t="n">
        <v>0</v>
      </c>
      <c r="R338" s="2" t="inlineStr"/>
    </row>
    <row r="339" ht="15" customHeight="1">
      <c r="A339" t="inlineStr">
        <is>
          <t>A 9500-2019</t>
        </is>
      </c>
      <c r="B339" s="1" t="n">
        <v>43507</v>
      </c>
      <c r="C339" s="1" t="n">
        <v>45189</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9506-2019</t>
        </is>
      </c>
      <c r="B340" s="1" t="n">
        <v>43507</v>
      </c>
      <c r="C340" s="1" t="n">
        <v>45189</v>
      </c>
      <c r="D340" t="inlineStr">
        <is>
          <t>STOCKHOLMS LÄN</t>
        </is>
      </c>
      <c r="E340" t="inlineStr">
        <is>
          <t>NORRTÄLJE</t>
        </is>
      </c>
      <c r="G340" t="n">
        <v>3.7</v>
      </c>
      <c r="H340" t="n">
        <v>0</v>
      </c>
      <c r="I340" t="n">
        <v>0</v>
      </c>
      <c r="J340" t="n">
        <v>0</v>
      </c>
      <c r="K340" t="n">
        <v>0</v>
      </c>
      <c r="L340" t="n">
        <v>0</v>
      </c>
      <c r="M340" t="n">
        <v>0</v>
      </c>
      <c r="N340" t="n">
        <v>0</v>
      </c>
      <c r="O340" t="n">
        <v>0</v>
      </c>
      <c r="P340" t="n">
        <v>0</v>
      </c>
      <c r="Q340" t="n">
        <v>0</v>
      </c>
      <c r="R340" s="2" t="inlineStr"/>
    </row>
    <row r="341" ht="15" customHeight="1">
      <c r="A341" t="inlineStr">
        <is>
          <t>A 9432-2019</t>
        </is>
      </c>
      <c r="B341" s="1" t="n">
        <v>43507</v>
      </c>
      <c r="C341" s="1" t="n">
        <v>45189</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9507-2019</t>
        </is>
      </c>
      <c r="B342" s="1" t="n">
        <v>43507</v>
      </c>
      <c r="C342" s="1" t="n">
        <v>45189</v>
      </c>
      <c r="D342" t="inlineStr">
        <is>
          <t>STOCKHOLMS LÄN</t>
        </is>
      </c>
      <c r="E342" t="inlineStr">
        <is>
          <t>NORRTÄLJE</t>
        </is>
      </c>
      <c r="G342" t="n">
        <v>4.3</v>
      </c>
      <c r="H342" t="n">
        <v>0</v>
      </c>
      <c r="I342" t="n">
        <v>0</v>
      </c>
      <c r="J342" t="n">
        <v>0</v>
      </c>
      <c r="K342" t="n">
        <v>0</v>
      </c>
      <c r="L342" t="n">
        <v>0</v>
      </c>
      <c r="M342" t="n">
        <v>0</v>
      </c>
      <c r="N342" t="n">
        <v>0</v>
      </c>
      <c r="O342" t="n">
        <v>0</v>
      </c>
      <c r="P342" t="n">
        <v>0</v>
      </c>
      <c r="Q342" t="n">
        <v>0</v>
      </c>
      <c r="R342" s="2" t="inlineStr"/>
    </row>
    <row r="343" ht="15" customHeight="1">
      <c r="A343" t="inlineStr">
        <is>
          <t>A 9447-2019</t>
        </is>
      </c>
      <c r="B343" s="1" t="n">
        <v>43507</v>
      </c>
      <c r="C343" s="1" t="n">
        <v>45189</v>
      </c>
      <c r="D343" t="inlineStr">
        <is>
          <t>STOCKHOLMS LÄN</t>
        </is>
      </c>
      <c r="E343" t="inlineStr">
        <is>
          <t>NORRTÄLJE</t>
        </is>
      </c>
      <c r="G343" t="n">
        <v>1</v>
      </c>
      <c r="H343" t="n">
        <v>0</v>
      </c>
      <c r="I343" t="n">
        <v>0</v>
      </c>
      <c r="J343" t="n">
        <v>0</v>
      </c>
      <c r="K343" t="n">
        <v>0</v>
      </c>
      <c r="L343" t="n">
        <v>0</v>
      </c>
      <c r="M343" t="n">
        <v>0</v>
      </c>
      <c r="N343" t="n">
        <v>0</v>
      </c>
      <c r="O343" t="n">
        <v>0</v>
      </c>
      <c r="P343" t="n">
        <v>0</v>
      </c>
      <c r="Q343" t="n">
        <v>0</v>
      </c>
      <c r="R343" s="2" t="inlineStr"/>
    </row>
    <row r="344" ht="15" customHeight="1">
      <c r="A344" t="inlineStr">
        <is>
          <t>A 9505-2019</t>
        </is>
      </c>
      <c r="B344" s="1" t="n">
        <v>43507</v>
      </c>
      <c r="C344" s="1" t="n">
        <v>45189</v>
      </c>
      <c r="D344" t="inlineStr">
        <is>
          <t>STOCKHOLMS LÄN</t>
        </is>
      </c>
      <c r="E344" t="inlineStr">
        <is>
          <t>NORRTÄLJE</t>
        </is>
      </c>
      <c r="G344" t="n">
        <v>2.9</v>
      </c>
      <c r="H344" t="n">
        <v>0</v>
      </c>
      <c r="I344" t="n">
        <v>0</v>
      </c>
      <c r="J344" t="n">
        <v>0</v>
      </c>
      <c r="K344" t="n">
        <v>0</v>
      </c>
      <c r="L344" t="n">
        <v>0</v>
      </c>
      <c r="M344" t="n">
        <v>0</v>
      </c>
      <c r="N344" t="n">
        <v>0</v>
      </c>
      <c r="O344" t="n">
        <v>0</v>
      </c>
      <c r="P344" t="n">
        <v>0</v>
      </c>
      <c r="Q344" t="n">
        <v>0</v>
      </c>
      <c r="R344" s="2" t="inlineStr"/>
    </row>
    <row r="345" ht="15" customHeight="1">
      <c r="A345" t="inlineStr">
        <is>
          <t>A 9462-2019</t>
        </is>
      </c>
      <c r="B345" s="1" t="n">
        <v>43507</v>
      </c>
      <c r="C345" s="1" t="n">
        <v>45189</v>
      </c>
      <c r="D345" t="inlineStr">
        <is>
          <t>STOCKHOLMS LÄN</t>
        </is>
      </c>
      <c r="E345" t="inlineStr">
        <is>
          <t>NORRTÄLJE</t>
        </is>
      </c>
      <c r="G345" t="n">
        <v>4.4</v>
      </c>
      <c r="H345" t="n">
        <v>0</v>
      </c>
      <c r="I345" t="n">
        <v>0</v>
      </c>
      <c r="J345" t="n">
        <v>0</v>
      </c>
      <c r="K345" t="n">
        <v>0</v>
      </c>
      <c r="L345" t="n">
        <v>0</v>
      </c>
      <c r="M345" t="n">
        <v>0</v>
      </c>
      <c r="N345" t="n">
        <v>0</v>
      </c>
      <c r="O345" t="n">
        <v>0</v>
      </c>
      <c r="P345" t="n">
        <v>0</v>
      </c>
      <c r="Q345" t="n">
        <v>0</v>
      </c>
      <c r="R345" s="2" t="inlineStr"/>
    </row>
    <row r="346" ht="15" customHeight="1">
      <c r="A346" t="inlineStr">
        <is>
          <t>A 9504-2019</t>
        </is>
      </c>
      <c r="B346" s="1" t="n">
        <v>43507</v>
      </c>
      <c r="C346" s="1" t="n">
        <v>45189</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9693-2019</t>
        </is>
      </c>
      <c r="B347" s="1" t="n">
        <v>43508</v>
      </c>
      <c r="C347" s="1" t="n">
        <v>45189</v>
      </c>
      <c r="D347" t="inlineStr">
        <is>
          <t>STOCKHOLMS LÄN</t>
        </is>
      </c>
      <c r="E347" t="inlineStr">
        <is>
          <t>NORRTÄLJE</t>
        </is>
      </c>
      <c r="F347" t="inlineStr">
        <is>
          <t>Övriga statliga verk och myndigheter</t>
        </is>
      </c>
      <c r="G347" t="n">
        <v>3</v>
      </c>
      <c r="H347" t="n">
        <v>0</v>
      </c>
      <c r="I347" t="n">
        <v>0</v>
      </c>
      <c r="J347" t="n">
        <v>0</v>
      </c>
      <c r="K347" t="n">
        <v>0</v>
      </c>
      <c r="L347" t="n">
        <v>0</v>
      </c>
      <c r="M347" t="n">
        <v>0</v>
      </c>
      <c r="N347" t="n">
        <v>0</v>
      </c>
      <c r="O347" t="n">
        <v>0</v>
      </c>
      <c r="P347" t="n">
        <v>0</v>
      </c>
      <c r="Q347" t="n">
        <v>0</v>
      </c>
      <c r="R347" s="2" t="inlineStr"/>
    </row>
    <row r="348" ht="15" customHeight="1">
      <c r="A348" t="inlineStr">
        <is>
          <t>A 9712-2019</t>
        </is>
      </c>
      <c r="B348" s="1" t="n">
        <v>43508</v>
      </c>
      <c r="C348" s="1" t="n">
        <v>45189</v>
      </c>
      <c r="D348" t="inlineStr">
        <is>
          <t>STOCKHOLMS LÄN</t>
        </is>
      </c>
      <c r="E348" t="inlineStr">
        <is>
          <t>NORRTÄLJE</t>
        </is>
      </c>
      <c r="G348" t="n">
        <v>3.7</v>
      </c>
      <c r="H348" t="n">
        <v>0</v>
      </c>
      <c r="I348" t="n">
        <v>0</v>
      </c>
      <c r="J348" t="n">
        <v>0</v>
      </c>
      <c r="K348" t="n">
        <v>0</v>
      </c>
      <c r="L348" t="n">
        <v>0</v>
      </c>
      <c r="M348" t="n">
        <v>0</v>
      </c>
      <c r="N348" t="n">
        <v>0</v>
      </c>
      <c r="O348" t="n">
        <v>0</v>
      </c>
      <c r="P348" t="n">
        <v>0</v>
      </c>
      <c r="Q348" t="n">
        <v>0</v>
      </c>
      <c r="R348" s="2" t="inlineStr"/>
    </row>
    <row r="349" ht="15" customHeight="1">
      <c r="A349" t="inlineStr">
        <is>
          <t>A 9577-2019</t>
        </is>
      </c>
      <c r="B349" s="1" t="n">
        <v>43508</v>
      </c>
      <c r="C349" s="1" t="n">
        <v>45189</v>
      </c>
      <c r="D349" t="inlineStr">
        <is>
          <t>STOCKHOLMS LÄN</t>
        </is>
      </c>
      <c r="E349" t="inlineStr">
        <is>
          <t>NORRTÄLJE</t>
        </is>
      </c>
      <c r="G349" t="n">
        <v>1.5</v>
      </c>
      <c r="H349" t="n">
        <v>0</v>
      </c>
      <c r="I349" t="n">
        <v>0</v>
      </c>
      <c r="J349" t="n">
        <v>0</v>
      </c>
      <c r="K349" t="n">
        <v>0</v>
      </c>
      <c r="L349" t="n">
        <v>0</v>
      </c>
      <c r="M349" t="n">
        <v>0</v>
      </c>
      <c r="N349" t="n">
        <v>0</v>
      </c>
      <c r="O349" t="n">
        <v>0</v>
      </c>
      <c r="P349" t="n">
        <v>0</v>
      </c>
      <c r="Q349" t="n">
        <v>0</v>
      </c>
      <c r="R349" s="2" t="inlineStr"/>
    </row>
    <row r="350" ht="15" customHeight="1">
      <c r="A350" t="inlineStr">
        <is>
          <t>A 9687-2019</t>
        </is>
      </c>
      <c r="B350" s="1" t="n">
        <v>43508</v>
      </c>
      <c r="C350" s="1" t="n">
        <v>45189</v>
      </c>
      <c r="D350" t="inlineStr">
        <is>
          <t>STOCKHOLMS LÄN</t>
        </is>
      </c>
      <c r="E350" t="inlineStr">
        <is>
          <t>NORRTÄLJE</t>
        </is>
      </c>
      <c r="F350" t="inlineStr">
        <is>
          <t>Övriga statliga verk och myndigheter</t>
        </is>
      </c>
      <c r="G350" t="n">
        <v>10</v>
      </c>
      <c r="H350" t="n">
        <v>0</v>
      </c>
      <c r="I350" t="n">
        <v>0</v>
      </c>
      <c r="J350" t="n">
        <v>0</v>
      </c>
      <c r="K350" t="n">
        <v>0</v>
      </c>
      <c r="L350" t="n">
        <v>0</v>
      </c>
      <c r="M350" t="n">
        <v>0</v>
      </c>
      <c r="N350" t="n">
        <v>0</v>
      </c>
      <c r="O350" t="n">
        <v>0</v>
      </c>
      <c r="P350" t="n">
        <v>0</v>
      </c>
      <c r="Q350" t="n">
        <v>0</v>
      </c>
      <c r="R350" s="2" t="inlineStr"/>
    </row>
    <row r="351" ht="15" customHeight="1">
      <c r="A351" t="inlineStr">
        <is>
          <t>A 9927-2019</t>
        </is>
      </c>
      <c r="B351" s="1" t="n">
        <v>43509</v>
      </c>
      <c r="C351" s="1" t="n">
        <v>45189</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10049-2019</t>
        </is>
      </c>
      <c r="B352" s="1" t="n">
        <v>43510</v>
      </c>
      <c r="C352" s="1" t="n">
        <v>45189</v>
      </c>
      <c r="D352" t="inlineStr">
        <is>
          <t>STOCKHOLMS LÄN</t>
        </is>
      </c>
      <c r="E352" t="inlineStr">
        <is>
          <t>NORRTÄLJE</t>
        </is>
      </c>
      <c r="G352" t="n">
        <v>3.8</v>
      </c>
      <c r="H352" t="n">
        <v>0</v>
      </c>
      <c r="I352" t="n">
        <v>0</v>
      </c>
      <c r="J352" t="n">
        <v>0</v>
      </c>
      <c r="K352" t="n">
        <v>0</v>
      </c>
      <c r="L352" t="n">
        <v>0</v>
      </c>
      <c r="M352" t="n">
        <v>0</v>
      </c>
      <c r="N352" t="n">
        <v>0</v>
      </c>
      <c r="O352" t="n">
        <v>0</v>
      </c>
      <c r="P352" t="n">
        <v>0</v>
      </c>
      <c r="Q352" t="n">
        <v>0</v>
      </c>
      <c r="R352" s="2" t="inlineStr"/>
    </row>
    <row r="353" ht="15" customHeight="1">
      <c r="A353" t="inlineStr">
        <is>
          <t>A 10055-2019</t>
        </is>
      </c>
      <c r="B353" s="1" t="n">
        <v>43510</v>
      </c>
      <c r="C353" s="1" t="n">
        <v>45189</v>
      </c>
      <c r="D353" t="inlineStr">
        <is>
          <t>STOCKHOLMS LÄN</t>
        </is>
      </c>
      <c r="E353" t="inlineStr">
        <is>
          <t>NORRTÄLJE</t>
        </is>
      </c>
      <c r="G353" t="n">
        <v>3.2</v>
      </c>
      <c r="H353" t="n">
        <v>0</v>
      </c>
      <c r="I353" t="n">
        <v>0</v>
      </c>
      <c r="J353" t="n">
        <v>0</v>
      </c>
      <c r="K353" t="n">
        <v>0</v>
      </c>
      <c r="L353" t="n">
        <v>0</v>
      </c>
      <c r="M353" t="n">
        <v>0</v>
      </c>
      <c r="N353" t="n">
        <v>0</v>
      </c>
      <c r="O353" t="n">
        <v>0</v>
      </c>
      <c r="P353" t="n">
        <v>0</v>
      </c>
      <c r="Q353" t="n">
        <v>0</v>
      </c>
      <c r="R353" s="2" t="inlineStr"/>
    </row>
    <row r="354" ht="15" customHeight="1">
      <c r="A354" t="inlineStr">
        <is>
          <t>A 10062-2019</t>
        </is>
      </c>
      <c r="B354" s="1" t="n">
        <v>43510</v>
      </c>
      <c r="C354" s="1" t="n">
        <v>45189</v>
      </c>
      <c r="D354" t="inlineStr">
        <is>
          <t>STOCKHOLMS LÄN</t>
        </is>
      </c>
      <c r="E354" t="inlineStr">
        <is>
          <t>NORRTÄLJE</t>
        </is>
      </c>
      <c r="G354" t="n">
        <v>1.7</v>
      </c>
      <c r="H354" t="n">
        <v>0</v>
      </c>
      <c r="I354" t="n">
        <v>0</v>
      </c>
      <c r="J354" t="n">
        <v>0</v>
      </c>
      <c r="K354" t="n">
        <v>0</v>
      </c>
      <c r="L354" t="n">
        <v>0</v>
      </c>
      <c r="M354" t="n">
        <v>0</v>
      </c>
      <c r="N354" t="n">
        <v>0</v>
      </c>
      <c r="O354" t="n">
        <v>0</v>
      </c>
      <c r="P354" t="n">
        <v>0</v>
      </c>
      <c r="Q354" t="n">
        <v>0</v>
      </c>
      <c r="R354" s="2" t="inlineStr"/>
    </row>
    <row r="355" ht="15" customHeight="1">
      <c r="A355" t="inlineStr">
        <is>
          <t>A 10100-2019</t>
        </is>
      </c>
      <c r="B355" s="1" t="n">
        <v>43510</v>
      </c>
      <c r="C355" s="1" t="n">
        <v>45189</v>
      </c>
      <c r="D355" t="inlineStr">
        <is>
          <t>STOCKHOLMS LÄN</t>
        </is>
      </c>
      <c r="E355" t="inlineStr">
        <is>
          <t>NORRTÄLJE</t>
        </is>
      </c>
      <c r="G355" t="n">
        <v>2.5</v>
      </c>
      <c r="H355" t="n">
        <v>0</v>
      </c>
      <c r="I355" t="n">
        <v>0</v>
      </c>
      <c r="J355" t="n">
        <v>0</v>
      </c>
      <c r="K355" t="n">
        <v>0</v>
      </c>
      <c r="L355" t="n">
        <v>0</v>
      </c>
      <c r="M355" t="n">
        <v>0</v>
      </c>
      <c r="N355" t="n">
        <v>0</v>
      </c>
      <c r="O355" t="n">
        <v>0</v>
      </c>
      <c r="P355" t="n">
        <v>0</v>
      </c>
      <c r="Q355" t="n">
        <v>0</v>
      </c>
      <c r="R355" s="2" t="inlineStr"/>
    </row>
    <row r="356" ht="15" customHeight="1">
      <c r="A356" t="inlineStr">
        <is>
          <t>A 10207-2019</t>
        </is>
      </c>
      <c r="B356" s="1" t="n">
        <v>43510</v>
      </c>
      <c r="C356" s="1" t="n">
        <v>45189</v>
      </c>
      <c r="D356" t="inlineStr">
        <is>
          <t>STOCKHOLMS LÄN</t>
        </is>
      </c>
      <c r="E356" t="inlineStr">
        <is>
          <t>NORRTÄLJE</t>
        </is>
      </c>
      <c r="G356" t="n">
        <v>2.2</v>
      </c>
      <c r="H356" t="n">
        <v>0</v>
      </c>
      <c r="I356" t="n">
        <v>0</v>
      </c>
      <c r="J356" t="n">
        <v>0</v>
      </c>
      <c r="K356" t="n">
        <v>0</v>
      </c>
      <c r="L356" t="n">
        <v>0</v>
      </c>
      <c r="M356" t="n">
        <v>0</v>
      </c>
      <c r="N356" t="n">
        <v>0</v>
      </c>
      <c r="O356" t="n">
        <v>0</v>
      </c>
      <c r="P356" t="n">
        <v>0</v>
      </c>
      <c r="Q356" t="n">
        <v>0</v>
      </c>
      <c r="R356" s="2" t="inlineStr"/>
    </row>
    <row r="357" ht="15" customHeight="1">
      <c r="A357" t="inlineStr">
        <is>
          <t>A 10071-2019</t>
        </is>
      </c>
      <c r="B357" s="1" t="n">
        <v>43510</v>
      </c>
      <c r="C357" s="1" t="n">
        <v>45189</v>
      </c>
      <c r="D357" t="inlineStr">
        <is>
          <t>STOCKHOLMS LÄN</t>
        </is>
      </c>
      <c r="E357" t="inlineStr">
        <is>
          <t>NORRTÄLJE</t>
        </is>
      </c>
      <c r="G357" t="n">
        <v>11.8</v>
      </c>
      <c r="H357" t="n">
        <v>0</v>
      </c>
      <c r="I357" t="n">
        <v>0</v>
      </c>
      <c r="J357" t="n">
        <v>0</v>
      </c>
      <c r="K357" t="n">
        <v>0</v>
      </c>
      <c r="L357" t="n">
        <v>0</v>
      </c>
      <c r="M357" t="n">
        <v>0</v>
      </c>
      <c r="N357" t="n">
        <v>0</v>
      </c>
      <c r="O357" t="n">
        <v>0</v>
      </c>
      <c r="P357" t="n">
        <v>0</v>
      </c>
      <c r="Q357" t="n">
        <v>0</v>
      </c>
      <c r="R357" s="2" t="inlineStr"/>
    </row>
    <row r="358" ht="15" customHeight="1">
      <c r="A358" t="inlineStr">
        <is>
          <t>A 10168-2019</t>
        </is>
      </c>
      <c r="B358" s="1" t="n">
        <v>43510</v>
      </c>
      <c r="C358" s="1" t="n">
        <v>45189</v>
      </c>
      <c r="D358" t="inlineStr">
        <is>
          <t>STOCKHOLMS LÄN</t>
        </is>
      </c>
      <c r="E358" t="inlineStr">
        <is>
          <t>NORRTÄLJE</t>
        </is>
      </c>
      <c r="G358" t="n">
        <v>3.4</v>
      </c>
      <c r="H358" t="n">
        <v>0</v>
      </c>
      <c r="I358" t="n">
        <v>0</v>
      </c>
      <c r="J358" t="n">
        <v>0</v>
      </c>
      <c r="K358" t="n">
        <v>0</v>
      </c>
      <c r="L358" t="n">
        <v>0</v>
      </c>
      <c r="M358" t="n">
        <v>0</v>
      </c>
      <c r="N358" t="n">
        <v>0</v>
      </c>
      <c r="O358" t="n">
        <v>0</v>
      </c>
      <c r="P358" t="n">
        <v>0</v>
      </c>
      <c r="Q358" t="n">
        <v>0</v>
      </c>
      <c r="R358" s="2" t="inlineStr"/>
    </row>
    <row r="359" ht="15" customHeight="1">
      <c r="A359" t="inlineStr">
        <is>
          <t>A 10150-2019</t>
        </is>
      </c>
      <c r="B359" s="1" t="n">
        <v>43510</v>
      </c>
      <c r="C359" s="1" t="n">
        <v>45189</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10225-2019</t>
        </is>
      </c>
      <c r="B360" s="1" t="n">
        <v>43510</v>
      </c>
      <c r="C360" s="1" t="n">
        <v>45189</v>
      </c>
      <c r="D360" t="inlineStr">
        <is>
          <t>STOCKHOLMS LÄN</t>
        </is>
      </c>
      <c r="E360" t="inlineStr">
        <is>
          <t>NORRTÄLJE</t>
        </is>
      </c>
      <c r="G360" t="n">
        <v>0.9</v>
      </c>
      <c r="H360" t="n">
        <v>0</v>
      </c>
      <c r="I360" t="n">
        <v>0</v>
      </c>
      <c r="J360" t="n">
        <v>0</v>
      </c>
      <c r="K360" t="n">
        <v>0</v>
      </c>
      <c r="L360" t="n">
        <v>0</v>
      </c>
      <c r="M360" t="n">
        <v>0</v>
      </c>
      <c r="N360" t="n">
        <v>0</v>
      </c>
      <c r="O360" t="n">
        <v>0</v>
      </c>
      <c r="P360" t="n">
        <v>0</v>
      </c>
      <c r="Q360" t="n">
        <v>0</v>
      </c>
      <c r="R360" s="2" t="inlineStr"/>
    </row>
    <row r="361" ht="15" customHeight="1">
      <c r="A361" t="inlineStr">
        <is>
          <t>A 10277-2019</t>
        </is>
      </c>
      <c r="B361" s="1" t="n">
        <v>43511</v>
      </c>
      <c r="C361" s="1" t="n">
        <v>45189</v>
      </c>
      <c r="D361" t="inlineStr">
        <is>
          <t>STOCKHOLMS LÄN</t>
        </is>
      </c>
      <c r="E361" t="inlineStr">
        <is>
          <t>NORRTÄLJE</t>
        </is>
      </c>
      <c r="G361" t="n">
        <v>2.7</v>
      </c>
      <c r="H361" t="n">
        <v>0</v>
      </c>
      <c r="I361" t="n">
        <v>0</v>
      </c>
      <c r="J361" t="n">
        <v>0</v>
      </c>
      <c r="K361" t="n">
        <v>0</v>
      </c>
      <c r="L361" t="n">
        <v>0</v>
      </c>
      <c r="M361" t="n">
        <v>0</v>
      </c>
      <c r="N361" t="n">
        <v>0</v>
      </c>
      <c r="O361" t="n">
        <v>0</v>
      </c>
      <c r="P361" t="n">
        <v>0</v>
      </c>
      <c r="Q361" t="n">
        <v>0</v>
      </c>
      <c r="R361" s="2" t="inlineStr"/>
    </row>
    <row r="362" ht="15" customHeight="1">
      <c r="A362" t="inlineStr">
        <is>
          <t>A 10314-2019</t>
        </is>
      </c>
      <c r="B362" s="1" t="n">
        <v>43511</v>
      </c>
      <c r="C362" s="1" t="n">
        <v>45189</v>
      </c>
      <c r="D362" t="inlineStr">
        <is>
          <t>STOCKHOLMS LÄN</t>
        </is>
      </c>
      <c r="E362" t="inlineStr">
        <is>
          <t>NORRTÄLJE</t>
        </is>
      </c>
      <c r="G362" t="n">
        <v>6.2</v>
      </c>
      <c r="H362" t="n">
        <v>0</v>
      </c>
      <c r="I362" t="n">
        <v>0</v>
      </c>
      <c r="J362" t="n">
        <v>0</v>
      </c>
      <c r="K362" t="n">
        <v>0</v>
      </c>
      <c r="L362" t="n">
        <v>0</v>
      </c>
      <c r="M362" t="n">
        <v>0</v>
      </c>
      <c r="N362" t="n">
        <v>0</v>
      </c>
      <c r="O362" t="n">
        <v>0</v>
      </c>
      <c r="P362" t="n">
        <v>0</v>
      </c>
      <c r="Q362" t="n">
        <v>0</v>
      </c>
      <c r="R362" s="2" t="inlineStr"/>
    </row>
    <row r="363" ht="15" customHeight="1">
      <c r="A363" t="inlineStr">
        <is>
          <t>A 10540-2019</t>
        </is>
      </c>
      <c r="B363" s="1" t="n">
        <v>43511</v>
      </c>
      <c r="C363" s="1" t="n">
        <v>45189</v>
      </c>
      <c r="D363" t="inlineStr">
        <is>
          <t>STOCKHOLMS LÄN</t>
        </is>
      </c>
      <c r="E363" t="inlineStr">
        <is>
          <t>NORRTÄLJE</t>
        </is>
      </c>
      <c r="G363" t="n">
        <v>0.7</v>
      </c>
      <c r="H363" t="n">
        <v>0</v>
      </c>
      <c r="I363" t="n">
        <v>0</v>
      </c>
      <c r="J363" t="n">
        <v>0</v>
      </c>
      <c r="K363" t="n">
        <v>0</v>
      </c>
      <c r="L363" t="n">
        <v>0</v>
      </c>
      <c r="M363" t="n">
        <v>0</v>
      </c>
      <c r="N363" t="n">
        <v>0</v>
      </c>
      <c r="O363" t="n">
        <v>0</v>
      </c>
      <c r="P363" t="n">
        <v>0</v>
      </c>
      <c r="Q363" t="n">
        <v>0</v>
      </c>
      <c r="R363" s="2" t="inlineStr"/>
    </row>
    <row r="364" ht="15" customHeight="1">
      <c r="A364" t="inlineStr">
        <is>
          <t>A 10458-2019</t>
        </is>
      </c>
      <c r="B364" s="1" t="n">
        <v>43511</v>
      </c>
      <c r="C364" s="1" t="n">
        <v>45189</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10504-2019</t>
        </is>
      </c>
      <c r="B365" s="1" t="n">
        <v>43512</v>
      </c>
      <c r="C365" s="1" t="n">
        <v>45189</v>
      </c>
      <c r="D365" t="inlineStr">
        <is>
          <t>STOCKHOLMS LÄN</t>
        </is>
      </c>
      <c r="E365" t="inlineStr">
        <is>
          <t>NORRTÄLJE</t>
        </is>
      </c>
      <c r="G365" t="n">
        <v>2.8</v>
      </c>
      <c r="H365" t="n">
        <v>0</v>
      </c>
      <c r="I365" t="n">
        <v>0</v>
      </c>
      <c r="J365" t="n">
        <v>0</v>
      </c>
      <c r="K365" t="n">
        <v>0</v>
      </c>
      <c r="L365" t="n">
        <v>0</v>
      </c>
      <c r="M365" t="n">
        <v>0</v>
      </c>
      <c r="N365" t="n">
        <v>0</v>
      </c>
      <c r="O365" t="n">
        <v>0</v>
      </c>
      <c r="P365" t="n">
        <v>0</v>
      </c>
      <c r="Q365" t="n">
        <v>0</v>
      </c>
      <c r="R365" s="2" t="inlineStr"/>
    </row>
    <row r="366" ht="15" customHeight="1">
      <c r="A366" t="inlineStr">
        <is>
          <t>A 10542-2019</t>
        </is>
      </c>
      <c r="B366" s="1" t="n">
        <v>43514</v>
      </c>
      <c r="C366" s="1" t="n">
        <v>45189</v>
      </c>
      <c r="D366" t="inlineStr">
        <is>
          <t>STOCKHOLMS LÄN</t>
        </is>
      </c>
      <c r="E366" t="inlineStr">
        <is>
          <t>NORRTÄLJE</t>
        </is>
      </c>
      <c r="G366" t="n">
        <v>4.3</v>
      </c>
      <c r="H366" t="n">
        <v>0</v>
      </c>
      <c r="I366" t="n">
        <v>0</v>
      </c>
      <c r="J366" t="n">
        <v>0</v>
      </c>
      <c r="K366" t="n">
        <v>0</v>
      </c>
      <c r="L366" t="n">
        <v>0</v>
      </c>
      <c r="M366" t="n">
        <v>0</v>
      </c>
      <c r="N366" t="n">
        <v>0</v>
      </c>
      <c r="O366" t="n">
        <v>0</v>
      </c>
      <c r="P366" t="n">
        <v>0</v>
      </c>
      <c r="Q366" t="n">
        <v>0</v>
      </c>
      <c r="R366" s="2" t="inlineStr"/>
    </row>
    <row r="367" ht="15" customHeight="1">
      <c r="A367" t="inlineStr">
        <is>
          <t>A 10790-2019</t>
        </is>
      </c>
      <c r="B367" s="1" t="n">
        <v>43514</v>
      </c>
      <c r="C367" s="1" t="n">
        <v>45189</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10616-2019</t>
        </is>
      </c>
      <c r="B368" s="1" t="n">
        <v>43514</v>
      </c>
      <c r="C368" s="1" t="n">
        <v>45189</v>
      </c>
      <c r="D368" t="inlineStr">
        <is>
          <t>STOCKHOLMS LÄN</t>
        </is>
      </c>
      <c r="E368" t="inlineStr">
        <is>
          <t>NORRTÄLJE</t>
        </is>
      </c>
      <c r="F368" t="inlineStr">
        <is>
          <t>Kommuner</t>
        </is>
      </c>
      <c r="G368" t="n">
        <v>6.2</v>
      </c>
      <c r="H368" t="n">
        <v>0</v>
      </c>
      <c r="I368" t="n">
        <v>0</v>
      </c>
      <c r="J368" t="n">
        <v>0</v>
      </c>
      <c r="K368" t="n">
        <v>0</v>
      </c>
      <c r="L368" t="n">
        <v>0</v>
      </c>
      <c r="M368" t="n">
        <v>0</v>
      </c>
      <c r="N368" t="n">
        <v>0</v>
      </c>
      <c r="O368" t="n">
        <v>0</v>
      </c>
      <c r="P368" t="n">
        <v>0</v>
      </c>
      <c r="Q368" t="n">
        <v>0</v>
      </c>
      <c r="R368" s="2" t="inlineStr"/>
    </row>
    <row r="369" ht="15" customHeight="1">
      <c r="A369" t="inlineStr">
        <is>
          <t>A 10794-2019</t>
        </is>
      </c>
      <c r="B369" s="1" t="n">
        <v>43514</v>
      </c>
      <c r="C369" s="1" t="n">
        <v>45189</v>
      </c>
      <c r="D369" t="inlineStr">
        <is>
          <t>STOCKHOLMS LÄN</t>
        </is>
      </c>
      <c r="E369" t="inlineStr">
        <is>
          <t>NORRTÄLJE</t>
        </is>
      </c>
      <c r="G369" t="n">
        <v>11.3</v>
      </c>
      <c r="H369" t="n">
        <v>0</v>
      </c>
      <c r="I369" t="n">
        <v>0</v>
      </c>
      <c r="J369" t="n">
        <v>0</v>
      </c>
      <c r="K369" t="n">
        <v>0</v>
      </c>
      <c r="L369" t="n">
        <v>0</v>
      </c>
      <c r="M369" t="n">
        <v>0</v>
      </c>
      <c r="N369" t="n">
        <v>0</v>
      </c>
      <c r="O369" t="n">
        <v>0</v>
      </c>
      <c r="P369" t="n">
        <v>0</v>
      </c>
      <c r="Q369" t="n">
        <v>0</v>
      </c>
      <c r="R369" s="2" t="inlineStr"/>
    </row>
    <row r="370" ht="15" customHeight="1">
      <c r="A370" t="inlineStr">
        <is>
          <t>A 10597-2019</t>
        </is>
      </c>
      <c r="B370" s="1" t="n">
        <v>43514</v>
      </c>
      <c r="C370" s="1" t="n">
        <v>45189</v>
      </c>
      <c r="D370" t="inlineStr">
        <is>
          <t>STOCKHOLMS LÄN</t>
        </is>
      </c>
      <c r="E370" t="inlineStr">
        <is>
          <t>NORRTÄLJE</t>
        </is>
      </c>
      <c r="G370" t="n">
        <v>1.7</v>
      </c>
      <c r="H370" t="n">
        <v>0</v>
      </c>
      <c r="I370" t="n">
        <v>0</v>
      </c>
      <c r="J370" t="n">
        <v>0</v>
      </c>
      <c r="K370" t="n">
        <v>0</v>
      </c>
      <c r="L370" t="n">
        <v>0</v>
      </c>
      <c r="M370" t="n">
        <v>0</v>
      </c>
      <c r="N370" t="n">
        <v>0</v>
      </c>
      <c r="O370" t="n">
        <v>0</v>
      </c>
      <c r="P370" t="n">
        <v>0</v>
      </c>
      <c r="Q370" t="n">
        <v>0</v>
      </c>
      <c r="R370" s="2" t="inlineStr"/>
    </row>
    <row r="371" ht="15" customHeight="1">
      <c r="A371" t="inlineStr">
        <is>
          <t>A 10904-2019</t>
        </is>
      </c>
      <c r="B371" s="1" t="n">
        <v>43515</v>
      </c>
      <c r="C371" s="1" t="n">
        <v>45189</v>
      </c>
      <c r="D371" t="inlineStr">
        <is>
          <t>STOCKHOLMS LÄN</t>
        </is>
      </c>
      <c r="E371" t="inlineStr">
        <is>
          <t>NORRTÄLJE</t>
        </is>
      </c>
      <c r="G371" t="n">
        <v>5.3</v>
      </c>
      <c r="H371" t="n">
        <v>0</v>
      </c>
      <c r="I371" t="n">
        <v>0</v>
      </c>
      <c r="J371" t="n">
        <v>0</v>
      </c>
      <c r="K371" t="n">
        <v>0</v>
      </c>
      <c r="L371" t="n">
        <v>0</v>
      </c>
      <c r="M371" t="n">
        <v>0</v>
      </c>
      <c r="N371" t="n">
        <v>0</v>
      </c>
      <c r="O371" t="n">
        <v>0</v>
      </c>
      <c r="P371" t="n">
        <v>0</v>
      </c>
      <c r="Q371" t="n">
        <v>0</v>
      </c>
      <c r="R371" s="2" t="inlineStr"/>
    </row>
    <row r="372" ht="15" customHeight="1">
      <c r="A372" t="inlineStr">
        <is>
          <t>A 10934-2019</t>
        </is>
      </c>
      <c r="B372" s="1" t="n">
        <v>43515</v>
      </c>
      <c r="C372" s="1" t="n">
        <v>45189</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10960-2019</t>
        </is>
      </c>
      <c r="B373" s="1" t="n">
        <v>43515</v>
      </c>
      <c r="C373" s="1" t="n">
        <v>45189</v>
      </c>
      <c r="D373" t="inlineStr">
        <is>
          <t>STOCKHOLMS LÄN</t>
        </is>
      </c>
      <c r="E373" t="inlineStr">
        <is>
          <t>NORRTÄLJE</t>
        </is>
      </c>
      <c r="G373" t="n">
        <v>1.7</v>
      </c>
      <c r="H373" t="n">
        <v>0</v>
      </c>
      <c r="I373" t="n">
        <v>0</v>
      </c>
      <c r="J373" t="n">
        <v>0</v>
      </c>
      <c r="K373" t="n">
        <v>0</v>
      </c>
      <c r="L373" t="n">
        <v>0</v>
      </c>
      <c r="M373" t="n">
        <v>0</v>
      </c>
      <c r="N373" t="n">
        <v>0</v>
      </c>
      <c r="O373" t="n">
        <v>0</v>
      </c>
      <c r="P373" t="n">
        <v>0</v>
      </c>
      <c r="Q373" t="n">
        <v>0</v>
      </c>
      <c r="R373" s="2" t="inlineStr"/>
    </row>
    <row r="374" ht="15" customHeight="1">
      <c r="A374" t="inlineStr">
        <is>
          <t>A 11010-2019</t>
        </is>
      </c>
      <c r="B374" s="1" t="n">
        <v>43515</v>
      </c>
      <c r="C374" s="1" t="n">
        <v>45189</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11076-2019</t>
        </is>
      </c>
      <c r="B375" s="1" t="n">
        <v>43515</v>
      </c>
      <c r="C375" s="1" t="n">
        <v>45189</v>
      </c>
      <c r="D375" t="inlineStr">
        <is>
          <t>STOCKHOLMS LÄN</t>
        </is>
      </c>
      <c r="E375" t="inlineStr">
        <is>
          <t>NORRTÄLJE</t>
        </is>
      </c>
      <c r="G375" t="n">
        <v>1.9</v>
      </c>
      <c r="H375" t="n">
        <v>0</v>
      </c>
      <c r="I375" t="n">
        <v>0</v>
      </c>
      <c r="J375" t="n">
        <v>0</v>
      </c>
      <c r="K375" t="n">
        <v>0</v>
      </c>
      <c r="L375" t="n">
        <v>0</v>
      </c>
      <c r="M375" t="n">
        <v>0</v>
      </c>
      <c r="N375" t="n">
        <v>0</v>
      </c>
      <c r="O375" t="n">
        <v>0</v>
      </c>
      <c r="P375" t="n">
        <v>0</v>
      </c>
      <c r="Q375" t="n">
        <v>0</v>
      </c>
      <c r="R375" s="2" t="inlineStr"/>
    </row>
    <row r="376" ht="15" customHeight="1">
      <c r="A376" t="inlineStr">
        <is>
          <t>A 10987-2019</t>
        </is>
      </c>
      <c r="B376" s="1" t="n">
        <v>43515</v>
      </c>
      <c r="C376" s="1" t="n">
        <v>45189</v>
      </c>
      <c r="D376" t="inlineStr">
        <is>
          <t>STOCKHOLMS LÄN</t>
        </is>
      </c>
      <c r="E376" t="inlineStr">
        <is>
          <t>NORRTÄLJE</t>
        </is>
      </c>
      <c r="G376" t="n">
        <v>33.9</v>
      </c>
      <c r="H376" t="n">
        <v>0</v>
      </c>
      <c r="I376" t="n">
        <v>0</v>
      </c>
      <c r="J376" t="n">
        <v>0</v>
      </c>
      <c r="K376" t="n">
        <v>0</v>
      </c>
      <c r="L376" t="n">
        <v>0</v>
      </c>
      <c r="M376" t="n">
        <v>0</v>
      </c>
      <c r="N376" t="n">
        <v>0</v>
      </c>
      <c r="O376" t="n">
        <v>0</v>
      </c>
      <c r="P376" t="n">
        <v>0</v>
      </c>
      <c r="Q376" t="n">
        <v>0</v>
      </c>
      <c r="R376" s="2" t="inlineStr"/>
    </row>
    <row r="377" ht="15" customHeight="1">
      <c r="A377" t="inlineStr">
        <is>
          <t>A 11031-2019</t>
        </is>
      </c>
      <c r="B377" s="1" t="n">
        <v>43515</v>
      </c>
      <c r="C377" s="1" t="n">
        <v>45189</v>
      </c>
      <c r="D377" t="inlineStr">
        <is>
          <t>STOCKHOLMS LÄN</t>
        </is>
      </c>
      <c r="E377" t="inlineStr">
        <is>
          <t>NORRTÄLJE</t>
        </is>
      </c>
      <c r="F377" t="inlineStr">
        <is>
          <t>Kommuner</t>
        </is>
      </c>
      <c r="G377" t="n">
        <v>0.8</v>
      </c>
      <c r="H377" t="n">
        <v>0</v>
      </c>
      <c r="I377" t="n">
        <v>0</v>
      </c>
      <c r="J377" t="n">
        <v>0</v>
      </c>
      <c r="K377" t="n">
        <v>0</v>
      </c>
      <c r="L377" t="n">
        <v>0</v>
      </c>
      <c r="M377" t="n">
        <v>0</v>
      </c>
      <c r="N377" t="n">
        <v>0</v>
      </c>
      <c r="O377" t="n">
        <v>0</v>
      </c>
      <c r="P377" t="n">
        <v>0</v>
      </c>
      <c r="Q377" t="n">
        <v>0</v>
      </c>
      <c r="R377" s="2" t="inlineStr"/>
    </row>
    <row r="378" ht="15" customHeight="1">
      <c r="A378" t="inlineStr">
        <is>
          <t>A 11286-2019</t>
        </is>
      </c>
      <c r="B378" s="1" t="n">
        <v>43516</v>
      </c>
      <c r="C378" s="1" t="n">
        <v>45189</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11243-2019</t>
        </is>
      </c>
      <c r="B379" s="1" t="n">
        <v>43516</v>
      </c>
      <c r="C379" s="1" t="n">
        <v>45189</v>
      </c>
      <c r="D379" t="inlineStr">
        <is>
          <t>STOCKHOLMS LÄN</t>
        </is>
      </c>
      <c r="E379" t="inlineStr">
        <is>
          <t>NORRTÄLJE</t>
        </is>
      </c>
      <c r="G379" t="n">
        <v>1.3</v>
      </c>
      <c r="H379" t="n">
        <v>0</v>
      </c>
      <c r="I379" t="n">
        <v>0</v>
      </c>
      <c r="J379" t="n">
        <v>0</v>
      </c>
      <c r="K379" t="n">
        <v>0</v>
      </c>
      <c r="L379" t="n">
        <v>0</v>
      </c>
      <c r="M379" t="n">
        <v>0</v>
      </c>
      <c r="N379" t="n">
        <v>0</v>
      </c>
      <c r="O379" t="n">
        <v>0</v>
      </c>
      <c r="P379" t="n">
        <v>0</v>
      </c>
      <c r="Q379" t="n">
        <v>0</v>
      </c>
      <c r="R379" s="2" t="inlineStr"/>
    </row>
    <row r="380" ht="15" customHeight="1">
      <c r="A380" t="inlineStr">
        <is>
          <t>A 11260-2019</t>
        </is>
      </c>
      <c r="B380" s="1" t="n">
        <v>43516</v>
      </c>
      <c r="C380" s="1" t="n">
        <v>45189</v>
      </c>
      <c r="D380" t="inlineStr">
        <is>
          <t>STOCKHOLMS LÄN</t>
        </is>
      </c>
      <c r="E380" t="inlineStr">
        <is>
          <t>NORRTÄLJE</t>
        </is>
      </c>
      <c r="F380" t="inlineStr">
        <is>
          <t>Kommuner</t>
        </is>
      </c>
      <c r="G380" t="n">
        <v>3.1</v>
      </c>
      <c r="H380" t="n">
        <v>0</v>
      </c>
      <c r="I380" t="n">
        <v>0</v>
      </c>
      <c r="J380" t="n">
        <v>0</v>
      </c>
      <c r="K380" t="n">
        <v>0</v>
      </c>
      <c r="L380" t="n">
        <v>0</v>
      </c>
      <c r="M380" t="n">
        <v>0</v>
      </c>
      <c r="N380" t="n">
        <v>0</v>
      </c>
      <c r="O380" t="n">
        <v>0</v>
      </c>
      <c r="P380" t="n">
        <v>0</v>
      </c>
      <c r="Q380" t="n">
        <v>0</v>
      </c>
      <c r="R380" s="2" t="inlineStr"/>
    </row>
    <row r="381" ht="15" customHeight="1">
      <c r="A381" t="inlineStr">
        <is>
          <t>A 11242-2019</t>
        </is>
      </c>
      <c r="B381" s="1" t="n">
        <v>43516</v>
      </c>
      <c r="C381" s="1" t="n">
        <v>45189</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11321-2019</t>
        </is>
      </c>
      <c r="B382" s="1" t="n">
        <v>43517</v>
      </c>
      <c r="C382" s="1" t="n">
        <v>45189</v>
      </c>
      <c r="D382" t="inlineStr">
        <is>
          <t>STOCKHOLMS LÄN</t>
        </is>
      </c>
      <c r="E382" t="inlineStr">
        <is>
          <t>NORRTÄLJE</t>
        </is>
      </c>
      <c r="G382" t="n">
        <v>8.6</v>
      </c>
      <c r="H382" t="n">
        <v>0</v>
      </c>
      <c r="I382" t="n">
        <v>0</v>
      </c>
      <c r="J382" t="n">
        <v>0</v>
      </c>
      <c r="K382" t="n">
        <v>0</v>
      </c>
      <c r="L382" t="n">
        <v>0</v>
      </c>
      <c r="M382" t="n">
        <v>0</v>
      </c>
      <c r="N382" t="n">
        <v>0</v>
      </c>
      <c r="O382" t="n">
        <v>0</v>
      </c>
      <c r="P382" t="n">
        <v>0</v>
      </c>
      <c r="Q382" t="n">
        <v>0</v>
      </c>
      <c r="R382" s="2" t="inlineStr"/>
    </row>
    <row r="383" ht="15" customHeight="1">
      <c r="A383" t="inlineStr">
        <is>
          <t>A 11452-2019</t>
        </is>
      </c>
      <c r="B383" s="1" t="n">
        <v>43517</v>
      </c>
      <c r="C383" s="1" t="n">
        <v>45189</v>
      </c>
      <c r="D383" t="inlineStr">
        <is>
          <t>STOCKHOLMS LÄN</t>
        </is>
      </c>
      <c r="E383" t="inlineStr">
        <is>
          <t>NORRTÄLJE</t>
        </is>
      </c>
      <c r="G383" t="n">
        <v>2.2</v>
      </c>
      <c r="H383" t="n">
        <v>0</v>
      </c>
      <c r="I383" t="n">
        <v>0</v>
      </c>
      <c r="J383" t="n">
        <v>0</v>
      </c>
      <c r="K383" t="n">
        <v>0</v>
      </c>
      <c r="L383" t="n">
        <v>0</v>
      </c>
      <c r="M383" t="n">
        <v>0</v>
      </c>
      <c r="N383" t="n">
        <v>0</v>
      </c>
      <c r="O383" t="n">
        <v>0</v>
      </c>
      <c r="P383" t="n">
        <v>0</v>
      </c>
      <c r="Q383" t="n">
        <v>0</v>
      </c>
      <c r="R383" s="2" t="inlineStr"/>
    </row>
    <row r="384" ht="15" customHeight="1">
      <c r="A384" t="inlineStr">
        <is>
          <t>A 11465-2019</t>
        </is>
      </c>
      <c r="B384" s="1" t="n">
        <v>43517</v>
      </c>
      <c r="C384" s="1" t="n">
        <v>45189</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11328-2019</t>
        </is>
      </c>
      <c r="B385" s="1" t="n">
        <v>43517</v>
      </c>
      <c r="C385" s="1" t="n">
        <v>45189</v>
      </c>
      <c r="D385" t="inlineStr">
        <is>
          <t>STOCKHOLMS LÄN</t>
        </is>
      </c>
      <c r="E385" t="inlineStr">
        <is>
          <t>NORRTÄLJE</t>
        </is>
      </c>
      <c r="G385" t="n">
        <v>2.1</v>
      </c>
      <c r="H385" t="n">
        <v>0</v>
      </c>
      <c r="I385" t="n">
        <v>0</v>
      </c>
      <c r="J385" t="n">
        <v>0</v>
      </c>
      <c r="K385" t="n">
        <v>0</v>
      </c>
      <c r="L385" t="n">
        <v>0</v>
      </c>
      <c r="M385" t="n">
        <v>0</v>
      </c>
      <c r="N385" t="n">
        <v>0</v>
      </c>
      <c r="O385" t="n">
        <v>0</v>
      </c>
      <c r="P385" t="n">
        <v>0</v>
      </c>
      <c r="Q385" t="n">
        <v>0</v>
      </c>
      <c r="R385" s="2" t="inlineStr"/>
    </row>
    <row r="386" ht="15" customHeight="1">
      <c r="A386" t="inlineStr">
        <is>
          <t>A 11487-2019</t>
        </is>
      </c>
      <c r="B386" s="1" t="n">
        <v>43517</v>
      </c>
      <c r="C386" s="1" t="n">
        <v>45189</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11320-2019</t>
        </is>
      </c>
      <c r="B387" s="1" t="n">
        <v>43517</v>
      </c>
      <c r="C387" s="1" t="n">
        <v>45189</v>
      </c>
      <c r="D387" t="inlineStr">
        <is>
          <t>STOCKHOLMS LÄN</t>
        </is>
      </c>
      <c r="E387" t="inlineStr">
        <is>
          <t>NORRTÄLJE</t>
        </is>
      </c>
      <c r="G387" t="n">
        <v>6.7</v>
      </c>
      <c r="H387" t="n">
        <v>0</v>
      </c>
      <c r="I387" t="n">
        <v>0</v>
      </c>
      <c r="J387" t="n">
        <v>0</v>
      </c>
      <c r="K387" t="n">
        <v>0</v>
      </c>
      <c r="L387" t="n">
        <v>0</v>
      </c>
      <c r="M387" t="n">
        <v>0</v>
      </c>
      <c r="N387" t="n">
        <v>0</v>
      </c>
      <c r="O387" t="n">
        <v>0</v>
      </c>
      <c r="P387" t="n">
        <v>0</v>
      </c>
      <c r="Q387" t="n">
        <v>0</v>
      </c>
      <c r="R387" s="2" t="inlineStr"/>
    </row>
    <row r="388" ht="15" customHeight="1">
      <c r="A388" t="inlineStr">
        <is>
          <t>A 11356-2019</t>
        </is>
      </c>
      <c r="B388" s="1" t="n">
        <v>43517</v>
      </c>
      <c r="C388" s="1" t="n">
        <v>45189</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11361-2019</t>
        </is>
      </c>
      <c r="B389" s="1" t="n">
        <v>43517</v>
      </c>
      <c r="C389" s="1" t="n">
        <v>45189</v>
      </c>
      <c r="D389" t="inlineStr">
        <is>
          <t>STOCKHOLMS LÄN</t>
        </is>
      </c>
      <c r="E389" t="inlineStr">
        <is>
          <t>NORRTÄLJE</t>
        </is>
      </c>
      <c r="G389" t="n">
        <v>1.4</v>
      </c>
      <c r="H389" t="n">
        <v>0</v>
      </c>
      <c r="I389" t="n">
        <v>0</v>
      </c>
      <c r="J389" t="n">
        <v>0</v>
      </c>
      <c r="K389" t="n">
        <v>0</v>
      </c>
      <c r="L389" t="n">
        <v>0</v>
      </c>
      <c r="M389" t="n">
        <v>0</v>
      </c>
      <c r="N389" t="n">
        <v>0</v>
      </c>
      <c r="O389" t="n">
        <v>0</v>
      </c>
      <c r="P389" t="n">
        <v>0</v>
      </c>
      <c r="Q389" t="n">
        <v>0</v>
      </c>
      <c r="R389" s="2" t="inlineStr"/>
    </row>
    <row r="390" ht="15" customHeight="1">
      <c r="A390" t="inlineStr">
        <is>
          <t>A 11430-2019</t>
        </is>
      </c>
      <c r="B390" s="1" t="n">
        <v>43517</v>
      </c>
      <c r="C390" s="1" t="n">
        <v>45189</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11797-2019</t>
        </is>
      </c>
      <c r="B391" s="1" t="n">
        <v>43521</v>
      </c>
      <c r="C391" s="1" t="n">
        <v>45189</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11987-2019</t>
        </is>
      </c>
      <c r="B392" s="1" t="n">
        <v>43521</v>
      </c>
      <c r="C392" s="1" t="n">
        <v>45189</v>
      </c>
      <c r="D392" t="inlineStr">
        <is>
          <t>STOCKHOLMS LÄN</t>
        </is>
      </c>
      <c r="E392" t="inlineStr">
        <is>
          <t>NORRTÄLJE</t>
        </is>
      </c>
      <c r="G392" t="n">
        <v>15.6</v>
      </c>
      <c r="H392" t="n">
        <v>0</v>
      </c>
      <c r="I392" t="n">
        <v>0</v>
      </c>
      <c r="J392" t="n">
        <v>0</v>
      </c>
      <c r="K392" t="n">
        <v>0</v>
      </c>
      <c r="L392" t="n">
        <v>0</v>
      </c>
      <c r="M392" t="n">
        <v>0</v>
      </c>
      <c r="N392" t="n">
        <v>0</v>
      </c>
      <c r="O392" t="n">
        <v>0</v>
      </c>
      <c r="P392" t="n">
        <v>0</v>
      </c>
      <c r="Q392" t="n">
        <v>0</v>
      </c>
      <c r="R392" s="2" t="inlineStr"/>
    </row>
    <row r="393" ht="15" customHeight="1">
      <c r="A393" t="inlineStr">
        <is>
          <t>A 11997-2019</t>
        </is>
      </c>
      <c r="B393" s="1" t="n">
        <v>43521</v>
      </c>
      <c r="C393" s="1" t="n">
        <v>45189</v>
      </c>
      <c r="D393" t="inlineStr">
        <is>
          <t>STOCKHOLMS LÄN</t>
        </is>
      </c>
      <c r="E393" t="inlineStr">
        <is>
          <t>NORRTÄLJE</t>
        </is>
      </c>
      <c r="G393" t="n">
        <v>3.9</v>
      </c>
      <c r="H393" t="n">
        <v>0</v>
      </c>
      <c r="I393" t="n">
        <v>0</v>
      </c>
      <c r="J393" t="n">
        <v>0</v>
      </c>
      <c r="K393" t="n">
        <v>0</v>
      </c>
      <c r="L393" t="n">
        <v>0</v>
      </c>
      <c r="M393" t="n">
        <v>0</v>
      </c>
      <c r="N393" t="n">
        <v>0</v>
      </c>
      <c r="O393" t="n">
        <v>0</v>
      </c>
      <c r="P393" t="n">
        <v>0</v>
      </c>
      <c r="Q393" t="n">
        <v>0</v>
      </c>
      <c r="R393" s="2" t="inlineStr"/>
    </row>
    <row r="394" ht="15" customHeight="1">
      <c r="A394" t="inlineStr">
        <is>
          <t>A 11992-2019</t>
        </is>
      </c>
      <c r="B394" s="1" t="n">
        <v>43521</v>
      </c>
      <c r="C394" s="1" t="n">
        <v>45189</v>
      </c>
      <c r="D394" t="inlineStr">
        <is>
          <t>STOCKHOLMS LÄN</t>
        </is>
      </c>
      <c r="E394" t="inlineStr">
        <is>
          <t>NORRTÄLJE</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11996-2019</t>
        </is>
      </c>
      <c r="B395" s="1" t="n">
        <v>43521</v>
      </c>
      <c r="C395" s="1" t="n">
        <v>45189</v>
      </c>
      <c r="D395" t="inlineStr">
        <is>
          <t>STOCKHOLMS LÄN</t>
        </is>
      </c>
      <c r="E395" t="inlineStr">
        <is>
          <t>NORRTÄLJE</t>
        </is>
      </c>
      <c r="G395" t="n">
        <v>5.7</v>
      </c>
      <c r="H395" t="n">
        <v>0</v>
      </c>
      <c r="I395" t="n">
        <v>0</v>
      </c>
      <c r="J395" t="n">
        <v>0</v>
      </c>
      <c r="K395" t="n">
        <v>0</v>
      </c>
      <c r="L395" t="n">
        <v>0</v>
      </c>
      <c r="M395" t="n">
        <v>0</v>
      </c>
      <c r="N395" t="n">
        <v>0</v>
      </c>
      <c r="O395" t="n">
        <v>0</v>
      </c>
      <c r="P395" t="n">
        <v>0</v>
      </c>
      <c r="Q395" t="n">
        <v>0</v>
      </c>
      <c r="R395" s="2" t="inlineStr"/>
    </row>
    <row r="396" ht="15" customHeight="1">
      <c r="A396" t="inlineStr">
        <is>
          <t>A 12061-2019</t>
        </is>
      </c>
      <c r="B396" s="1" t="n">
        <v>43522</v>
      </c>
      <c r="C396" s="1" t="n">
        <v>45189</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12418-2019</t>
        </is>
      </c>
      <c r="B397" s="1" t="n">
        <v>43523</v>
      </c>
      <c r="C397" s="1" t="n">
        <v>45189</v>
      </c>
      <c r="D397" t="inlineStr">
        <is>
          <t>STOCKHOLMS LÄN</t>
        </is>
      </c>
      <c r="E397" t="inlineStr">
        <is>
          <t>NORRTÄLJE</t>
        </is>
      </c>
      <c r="G397" t="n">
        <v>1.6</v>
      </c>
      <c r="H397" t="n">
        <v>0</v>
      </c>
      <c r="I397" t="n">
        <v>0</v>
      </c>
      <c r="J397" t="n">
        <v>0</v>
      </c>
      <c r="K397" t="n">
        <v>0</v>
      </c>
      <c r="L397" t="n">
        <v>0</v>
      </c>
      <c r="M397" t="n">
        <v>0</v>
      </c>
      <c r="N397" t="n">
        <v>0</v>
      </c>
      <c r="O397" t="n">
        <v>0</v>
      </c>
      <c r="P397" t="n">
        <v>0</v>
      </c>
      <c r="Q397" t="n">
        <v>0</v>
      </c>
      <c r="R397" s="2" t="inlineStr"/>
    </row>
    <row r="398" ht="15" customHeight="1">
      <c r="A398" t="inlineStr">
        <is>
          <t>A 12351-2019</t>
        </is>
      </c>
      <c r="B398" s="1" t="n">
        <v>43523</v>
      </c>
      <c r="C398" s="1" t="n">
        <v>45189</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12569-2019</t>
        </is>
      </c>
      <c r="B399" s="1" t="n">
        <v>43524</v>
      </c>
      <c r="C399" s="1" t="n">
        <v>45189</v>
      </c>
      <c r="D399" t="inlineStr">
        <is>
          <t>STOCKHOLMS LÄN</t>
        </is>
      </c>
      <c r="E399" t="inlineStr">
        <is>
          <t>NORRTÄLJE</t>
        </is>
      </c>
      <c r="G399" t="n">
        <v>1</v>
      </c>
      <c r="H399" t="n">
        <v>0</v>
      </c>
      <c r="I399" t="n">
        <v>0</v>
      </c>
      <c r="J399" t="n">
        <v>0</v>
      </c>
      <c r="K399" t="n">
        <v>0</v>
      </c>
      <c r="L399" t="n">
        <v>0</v>
      </c>
      <c r="M399" t="n">
        <v>0</v>
      </c>
      <c r="N399" t="n">
        <v>0</v>
      </c>
      <c r="O399" t="n">
        <v>0</v>
      </c>
      <c r="P399" t="n">
        <v>0</v>
      </c>
      <c r="Q399" t="n">
        <v>0</v>
      </c>
      <c r="R399" s="2" t="inlineStr"/>
    </row>
    <row r="400" ht="15" customHeight="1">
      <c r="A400" t="inlineStr">
        <is>
          <t>A 12580-2019</t>
        </is>
      </c>
      <c r="B400" s="1" t="n">
        <v>43524</v>
      </c>
      <c r="C400" s="1" t="n">
        <v>45189</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12564-2019</t>
        </is>
      </c>
      <c r="B401" s="1" t="n">
        <v>43524</v>
      </c>
      <c r="C401" s="1" t="n">
        <v>45189</v>
      </c>
      <c r="D401" t="inlineStr">
        <is>
          <t>STOCKHOLMS LÄN</t>
        </is>
      </c>
      <c r="E401" t="inlineStr">
        <is>
          <t>NORRTÄLJE</t>
        </is>
      </c>
      <c r="G401" t="n">
        <v>6.8</v>
      </c>
      <c r="H401" t="n">
        <v>0</v>
      </c>
      <c r="I401" t="n">
        <v>0</v>
      </c>
      <c r="J401" t="n">
        <v>0</v>
      </c>
      <c r="K401" t="n">
        <v>0</v>
      </c>
      <c r="L401" t="n">
        <v>0</v>
      </c>
      <c r="M401" t="n">
        <v>0</v>
      </c>
      <c r="N401" t="n">
        <v>0</v>
      </c>
      <c r="O401" t="n">
        <v>0</v>
      </c>
      <c r="P401" t="n">
        <v>0</v>
      </c>
      <c r="Q401" t="n">
        <v>0</v>
      </c>
      <c r="R401" s="2" t="inlineStr"/>
    </row>
    <row r="402" ht="15" customHeight="1">
      <c r="A402" t="inlineStr">
        <is>
          <t>A 12577-2019</t>
        </is>
      </c>
      <c r="B402" s="1" t="n">
        <v>43524</v>
      </c>
      <c r="C402" s="1" t="n">
        <v>45189</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12668-2019</t>
        </is>
      </c>
      <c r="B403" s="1" t="n">
        <v>43524</v>
      </c>
      <c r="C403" s="1" t="n">
        <v>45189</v>
      </c>
      <c r="D403" t="inlineStr">
        <is>
          <t>STOCKHOLMS LÄN</t>
        </is>
      </c>
      <c r="E403" t="inlineStr">
        <is>
          <t>NORRTÄLJE</t>
        </is>
      </c>
      <c r="G403" t="n">
        <v>0.6</v>
      </c>
      <c r="H403" t="n">
        <v>0</v>
      </c>
      <c r="I403" t="n">
        <v>0</v>
      </c>
      <c r="J403" t="n">
        <v>0</v>
      </c>
      <c r="K403" t="n">
        <v>0</v>
      </c>
      <c r="L403" t="n">
        <v>0</v>
      </c>
      <c r="M403" t="n">
        <v>0</v>
      </c>
      <c r="N403" t="n">
        <v>0</v>
      </c>
      <c r="O403" t="n">
        <v>0</v>
      </c>
      <c r="P403" t="n">
        <v>0</v>
      </c>
      <c r="Q403" t="n">
        <v>0</v>
      </c>
      <c r="R403" s="2" t="inlineStr"/>
    </row>
    <row r="404" ht="15" customHeight="1">
      <c r="A404" t="inlineStr">
        <is>
          <t>A 12797-2019</t>
        </is>
      </c>
      <c r="B404" s="1" t="n">
        <v>43525</v>
      </c>
      <c r="C404" s="1" t="n">
        <v>45189</v>
      </c>
      <c r="D404" t="inlineStr">
        <is>
          <t>STOCKHOLMS LÄN</t>
        </is>
      </c>
      <c r="E404" t="inlineStr">
        <is>
          <t>NORRTÄLJE</t>
        </is>
      </c>
      <c r="G404" t="n">
        <v>3.1</v>
      </c>
      <c r="H404" t="n">
        <v>0</v>
      </c>
      <c r="I404" t="n">
        <v>0</v>
      </c>
      <c r="J404" t="n">
        <v>0</v>
      </c>
      <c r="K404" t="n">
        <v>0</v>
      </c>
      <c r="L404" t="n">
        <v>0</v>
      </c>
      <c r="M404" t="n">
        <v>0</v>
      </c>
      <c r="N404" t="n">
        <v>0</v>
      </c>
      <c r="O404" t="n">
        <v>0</v>
      </c>
      <c r="P404" t="n">
        <v>0</v>
      </c>
      <c r="Q404" t="n">
        <v>0</v>
      </c>
      <c r="R404" s="2" t="inlineStr"/>
    </row>
    <row r="405" ht="15" customHeight="1">
      <c r="A405" t="inlineStr">
        <is>
          <t>A 12811-2019</t>
        </is>
      </c>
      <c r="B405" s="1" t="n">
        <v>43525</v>
      </c>
      <c r="C405" s="1" t="n">
        <v>45189</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12919-2019</t>
        </is>
      </c>
      <c r="B406" s="1" t="n">
        <v>43525</v>
      </c>
      <c r="C406" s="1" t="n">
        <v>45189</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17033-2019</t>
        </is>
      </c>
      <c r="B407" s="1" t="n">
        <v>43525</v>
      </c>
      <c r="C407" s="1" t="n">
        <v>45189</v>
      </c>
      <c r="D407" t="inlineStr">
        <is>
          <t>STOCKHOLMS LÄN</t>
        </is>
      </c>
      <c r="E407" t="inlineStr">
        <is>
          <t>NORRTÄLJE</t>
        </is>
      </c>
      <c r="G407" t="n">
        <v>2.8</v>
      </c>
      <c r="H407" t="n">
        <v>0</v>
      </c>
      <c r="I407" t="n">
        <v>0</v>
      </c>
      <c r="J407" t="n">
        <v>0</v>
      </c>
      <c r="K407" t="n">
        <v>0</v>
      </c>
      <c r="L407" t="n">
        <v>0</v>
      </c>
      <c r="M407" t="n">
        <v>0</v>
      </c>
      <c r="N407" t="n">
        <v>0</v>
      </c>
      <c r="O407" t="n">
        <v>0</v>
      </c>
      <c r="P407" t="n">
        <v>0</v>
      </c>
      <c r="Q407" t="n">
        <v>0</v>
      </c>
      <c r="R407" s="2" t="inlineStr"/>
    </row>
    <row r="408" ht="15" customHeight="1">
      <c r="A408" t="inlineStr">
        <is>
          <t>A 12765-2019</t>
        </is>
      </c>
      <c r="B408" s="1" t="n">
        <v>43525</v>
      </c>
      <c r="C408" s="1" t="n">
        <v>45189</v>
      </c>
      <c r="D408" t="inlineStr">
        <is>
          <t>STOCKHOLMS LÄN</t>
        </is>
      </c>
      <c r="E408" t="inlineStr">
        <is>
          <t>NORRTÄLJE</t>
        </is>
      </c>
      <c r="G408" t="n">
        <v>2.6</v>
      </c>
      <c r="H408" t="n">
        <v>0</v>
      </c>
      <c r="I408" t="n">
        <v>0</v>
      </c>
      <c r="J408" t="n">
        <v>0</v>
      </c>
      <c r="K408" t="n">
        <v>0</v>
      </c>
      <c r="L408" t="n">
        <v>0</v>
      </c>
      <c r="M408" t="n">
        <v>0</v>
      </c>
      <c r="N408" t="n">
        <v>0</v>
      </c>
      <c r="O408" t="n">
        <v>0</v>
      </c>
      <c r="P408" t="n">
        <v>0</v>
      </c>
      <c r="Q408" t="n">
        <v>0</v>
      </c>
      <c r="R408" s="2" t="inlineStr"/>
    </row>
    <row r="409" ht="15" customHeight="1">
      <c r="A409" t="inlineStr">
        <is>
          <t>A 12790-2019</t>
        </is>
      </c>
      <c r="B409" s="1" t="n">
        <v>43525</v>
      </c>
      <c r="C409" s="1" t="n">
        <v>45189</v>
      </c>
      <c r="D409" t="inlineStr">
        <is>
          <t>STOCKHOLMS LÄN</t>
        </is>
      </c>
      <c r="E409" t="inlineStr">
        <is>
          <t>NORRTÄLJE</t>
        </is>
      </c>
      <c r="G409" t="n">
        <v>1.2</v>
      </c>
      <c r="H409" t="n">
        <v>0</v>
      </c>
      <c r="I409" t="n">
        <v>0</v>
      </c>
      <c r="J409" t="n">
        <v>0</v>
      </c>
      <c r="K409" t="n">
        <v>0</v>
      </c>
      <c r="L409" t="n">
        <v>0</v>
      </c>
      <c r="M409" t="n">
        <v>0</v>
      </c>
      <c r="N409" t="n">
        <v>0</v>
      </c>
      <c r="O409" t="n">
        <v>0</v>
      </c>
      <c r="P409" t="n">
        <v>0</v>
      </c>
      <c r="Q409" t="n">
        <v>0</v>
      </c>
      <c r="R409" s="2" t="inlineStr"/>
    </row>
    <row r="410" ht="15" customHeight="1">
      <c r="A410" t="inlineStr">
        <is>
          <t>A 17037-2019</t>
        </is>
      </c>
      <c r="B410" s="1" t="n">
        <v>43525</v>
      </c>
      <c r="C410" s="1" t="n">
        <v>45189</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12805-2019</t>
        </is>
      </c>
      <c r="B411" s="1" t="n">
        <v>43525</v>
      </c>
      <c r="C411" s="1" t="n">
        <v>45189</v>
      </c>
      <c r="D411" t="inlineStr">
        <is>
          <t>STOCKHOLMS LÄN</t>
        </is>
      </c>
      <c r="E411" t="inlineStr">
        <is>
          <t>NORRTÄLJE</t>
        </is>
      </c>
      <c r="G411" t="n">
        <v>4.5</v>
      </c>
      <c r="H411" t="n">
        <v>0</v>
      </c>
      <c r="I411" t="n">
        <v>0</v>
      </c>
      <c r="J411" t="n">
        <v>0</v>
      </c>
      <c r="K411" t="n">
        <v>0</v>
      </c>
      <c r="L411" t="n">
        <v>0</v>
      </c>
      <c r="M411" t="n">
        <v>0</v>
      </c>
      <c r="N411" t="n">
        <v>0</v>
      </c>
      <c r="O411" t="n">
        <v>0</v>
      </c>
      <c r="P411" t="n">
        <v>0</v>
      </c>
      <c r="Q411" t="n">
        <v>0</v>
      </c>
      <c r="R411" s="2" t="inlineStr"/>
    </row>
    <row r="412" ht="15" customHeight="1">
      <c r="A412" t="inlineStr">
        <is>
          <t>A 12804-2019</t>
        </is>
      </c>
      <c r="B412" s="1" t="n">
        <v>43525</v>
      </c>
      <c r="C412" s="1" t="n">
        <v>45189</v>
      </c>
      <c r="D412" t="inlineStr">
        <is>
          <t>STOCKHOLMS LÄN</t>
        </is>
      </c>
      <c r="E412" t="inlineStr">
        <is>
          <t>NORRTÄLJE</t>
        </is>
      </c>
      <c r="G412" t="n">
        <v>3.4</v>
      </c>
      <c r="H412" t="n">
        <v>0</v>
      </c>
      <c r="I412" t="n">
        <v>0</v>
      </c>
      <c r="J412" t="n">
        <v>0</v>
      </c>
      <c r="K412" t="n">
        <v>0</v>
      </c>
      <c r="L412" t="n">
        <v>0</v>
      </c>
      <c r="M412" t="n">
        <v>0</v>
      </c>
      <c r="N412" t="n">
        <v>0</v>
      </c>
      <c r="O412" t="n">
        <v>0</v>
      </c>
      <c r="P412" t="n">
        <v>0</v>
      </c>
      <c r="Q412" t="n">
        <v>0</v>
      </c>
      <c r="R412" s="2" t="inlineStr"/>
    </row>
    <row r="413" ht="15" customHeight="1">
      <c r="A413" t="inlineStr">
        <is>
          <t>A 12817-2019</t>
        </is>
      </c>
      <c r="B413" s="1" t="n">
        <v>43525</v>
      </c>
      <c r="C413" s="1" t="n">
        <v>45189</v>
      </c>
      <c r="D413" t="inlineStr">
        <is>
          <t>STOCKHOLMS LÄN</t>
        </is>
      </c>
      <c r="E413" t="inlineStr">
        <is>
          <t>NORRTÄLJE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12839-2019</t>
        </is>
      </c>
      <c r="B414" s="1" t="n">
        <v>43525</v>
      </c>
      <c r="C414" s="1" t="n">
        <v>45189</v>
      </c>
      <c r="D414" t="inlineStr">
        <is>
          <t>STOCKHOLMS LÄN</t>
        </is>
      </c>
      <c r="E414" t="inlineStr">
        <is>
          <t>NORRTÄLJE</t>
        </is>
      </c>
      <c r="G414" t="n">
        <v>3.1</v>
      </c>
      <c r="H414" t="n">
        <v>0</v>
      </c>
      <c r="I414" t="n">
        <v>0</v>
      </c>
      <c r="J414" t="n">
        <v>0</v>
      </c>
      <c r="K414" t="n">
        <v>0</v>
      </c>
      <c r="L414" t="n">
        <v>0</v>
      </c>
      <c r="M414" t="n">
        <v>0</v>
      </c>
      <c r="N414" t="n">
        <v>0</v>
      </c>
      <c r="O414" t="n">
        <v>0</v>
      </c>
      <c r="P414" t="n">
        <v>0</v>
      </c>
      <c r="Q414" t="n">
        <v>0</v>
      </c>
      <c r="R414" s="2" t="inlineStr"/>
    </row>
    <row r="415" ht="15" customHeight="1">
      <c r="A415" t="inlineStr">
        <is>
          <t>A 12964-2019</t>
        </is>
      </c>
      <c r="B415" s="1" t="n">
        <v>43526</v>
      </c>
      <c r="C415" s="1" t="n">
        <v>45189</v>
      </c>
      <c r="D415" t="inlineStr">
        <is>
          <t>STOCKHOLMS LÄN</t>
        </is>
      </c>
      <c r="E415" t="inlineStr">
        <is>
          <t>NORRTÄLJE</t>
        </is>
      </c>
      <c r="G415" t="n">
        <v>3.2</v>
      </c>
      <c r="H415" t="n">
        <v>0</v>
      </c>
      <c r="I415" t="n">
        <v>0</v>
      </c>
      <c r="J415" t="n">
        <v>0</v>
      </c>
      <c r="K415" t="n">
        <v>0</v>
      </c>
      <c r="L415" t="n">
        <v>0</v>
      </c>
      <c r="M415" t="n">
        <v>0</v>
      </c>
      <c r="N415" t="n">
        <v>0</v>
      </c>
      <c r="O415" t="n">
        <v>0</v>
      </c>
      <c r="P415" t="n">
        <v>0</v>
      </c>
      <c r="Q415" t="n">
        <v>0</v>
      </c>
      <c r="R415" s="2" t="inlineStr"/>
    </row>
    <row r="416" ht="15" customHeight="1">
      <c r="A416" t="inlineStr">
        <is>
          <t>A 12979-2019</t>
        </is>
      </c>
      <c r="B416" s="1" t="n">
        <v>43527</v>
      </c>
      <c r="C416" s="1" t="n">
        <v>45189</v>
      </c>
      <c r="D416" t="inlineStr">
        <is>
          <t>STOCKHOLMS LÄN</t>
        </is>
      </c>
      <c r="E416" t="inlineStr">
        <is>
          <t>NORRTÄLJE</t>
        </is>
      </c>
      <c r="F416" t="inlineStr">
        <is>
          <t>Kommuner</t>
        </is>
      </c>
      <c r="G416" t="n">
        <v>2.3</v>
      </c>
      <c r="H416" t="n">
        <v>0</v>
      </c>
      <c r="I416" t="n">
        <v>0</v>
      </c>
      <c r="J416" t="n">
        <v>0</v>
      </c>
      <c r="K416" t="n">
        <v>0</v>
      </c>
      <c r="L416" t="n">
        <v>0</v>
      </c>
      <c r="M416" t="n">
        <v>0</v>
      </c>
      <c r="N416" t="n">
        <v>0</v>
      </c>
      <c r="O416" t="n">
        <v>0</v>
      </c>
      <c r="P416" t="n">
        <v>0</v>
      </c>
      <c r="Q416" t="n">
        <v>0</v>
      </c>
      <c r="R416" s="2" t="inlineStr"/>
    </row>
    <row r="417" ht="15" customHeight="1">
      <c r="A417" t="inlineStr">
        <is>
          <t>A 13210-2019</t>
        </is>
      </c>
      <c r="B417" s="1" t="n">
        <v>43528</v>
      </c>
      <c r="C417" s="1" t="n">
        <v>45189</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13096-2019</t>
        </is>
      </c>
      <c r="B418" s="1" t="n">
        <v>43528</v>
      </c>
      <c r="C418" s="1" t="n">
        <v>45189</v>
      </c>
      <c r="D418" t="inlineStr">
        <is>
          <t>STOCKHOLMS LÄN</t>
        </is>
      </c>
      <c r="E418" t="inlineStr">
        <is>
          <t>NORRTÄLJE</t>
        </is>
      </c>
      <c r="F418" t="inlineStr">
        <is>
          <t>Sveaskog</t>
        </is>
      </c>
      <c r="G418" t="n">
        <v>4.5</v>
      </c>
      <c r="H418" t="n">
        <v>0</v>
      </c>
      <c r="I418" t="n">
        <v>0</v>
      </c>
      <c r="J418" t="n">
        <v>0</v>
      </c>
      <c r="K418" t="n">
        <v>0</v>
      </c>
      <c r="L418" t="n">
        <v>0</v>
      </c>
      <c r="M418" t="n">
        <v>0</v>
      </c>
      <c r="N418" t="n">
        <v>0</v>
      </c>
      <c r="O418" t="n">
        <v>0</v>
      </c>
      <c r="P418" t="n">
        <v>0</v>
      </c>
      <c r="Q418" t="n">
        <v>0</v>
      </c>
      <c r="R418" s="2" t="inlineStr"/>
    </row>
    <row r="419" ht="15" customHeight="1">
      <c r="A419" t="inlineStr">
        <is>
          <t>A 13354-2019</t>
        </is>
      </c>
      <c r="B419" s="1" t="n">
        <v>43529</v>
      </c>
      <c r="C419" s="1" t="n">
        <v>45189</v>
      </c>
      <c r="D419" t="inlineStr">
        <is>
          <t>STOCKHOLMS LÄN</t>
        </is>
      </c>
      <c r="E419" t="inlineStr">
        <is>
          <t>NORRTÄLJE</t>
        </is>
      </c>
      <c r="G419" t="n">
        <v>2.1</v>
      </c>
      <c r="H419" t="n">
        <v>0</v>
      </c>
      <c r="I419" t="n">
        <v>0</v>
      </c>
      <c r="J419" t="n">
        <v>0</v>
      </c>
      <c r="K419" t="n">
        <v>0</v>
      </c>
      <c r="L419" t="n">
        <v>0</v>
      </c>
      <c r="M419" t="n">
        <v>0</v>
      </c>
      <c r="N419" t="n">
        <v>0</v>
      </c>
      <c r="O419" t="n">
        <v>0</v>
      </c>
      <c r="P419" t="n">
        <v>0</v>
      </c>
      <c r="Q419" t="n">
        <v>0</v>
      </c>
      <c r="R419" s="2" t="inlineStr"/>
    </row>
    <row r="420" ht="15" customHeight="1">
      <c r="A420" t="inlineStr">
        <is>
          <t>A 13289-2019</t>
        </is>
      </c>
      <c r="B420" s="1" t="n">
        <v>43529</v>
      </c>
      <c r="C420" s="1" t="n">
        <v>45189</v>
      </c>
      <c r="D420" t="inlineStr">
        <is>
          <t>STOCKHOLMS LÄN</t>
        </is>
      </c>
      <c r="E420" t="inlineStr">
        <is>
          <t>NORRTÄLJE</t>
        </is>
      </c>
      <c r="F420" t="inlineStr">
        <is>
          <t>Holmen skog AB</t>
        </is>
      </c>
      <c r="G420" t="n">
        <v>4.6</v>
      </c>
      <c r="H420" t="n">
        <v>0</v>
      </c>
      <c r="I420" t="n">
        <v>0</v>
      </c>
      <c r="J420" t="n">
        <v>0</v>
      </c>
      <c r="K420" t="n">
        <v>0</v>
      </c>
      <c r="L420" t="n">
        <v>0</v>
      </c>
      <c r="M420" t="n">
        <v>0</v>
      </c>
      <c r="N420" t="n">
        <v>0</v>
      </c>
      <c r="O420" t="n">
        <v>0</v>
      </c>
      <c r="P420" t="n">
        <v>0</v>
      </c>
      <c r="Q420" t="n">
        <v>0</v>
      </c>
      <c r="R420" s="2" t="inlineStr"/>
    </row>
    <row r="421" ht="15" customHeight="1">
      <c r="A421" t="inlineStr">
        <is>
          <t>A 13353-2019</t>
        </is>
      </c>
      <c r="B421" s="1" t="n">
        <v>43529</v>
      </c>
      <c r="C421" s="1" t="n">
        <v>45189</v>
      </c>
      <c r="D421" t="inlineStr">
        <is>
          <t>STOCKHOLMS LÄN</t>
        </is>
      </c>
      <c r="E421" t="inlineStr">
        <is>
          <t>NORRTÄLJE</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13315-2019</t>
        </is>
      </c>
      <c r="B422" s="1" t="n">
        <v>43529</v>
      </c>
      <c r="C422" s="1" t="n">
        <v>45189</v>
      </c>
      <c r="D422" t="inlineStr">
        <is>
          <t>STOCKHOLMS LÄN</t>
        </is>
      </c>
      <c r="E422" t="inlineStr">
        <is>
          <t>NORRTÄLJE</t>
        </is>
      </c>
      <c r="G422" t="n">
        <v>2.9</v>
      </c>
      <c r="H422" t="n">
        <v>0</v>
      </c>
      <c r="I422" t="n">
        <v>0</v>
      </c>
      <c r="J422" t="n">
        <v>0</v>
      </c>
      <c r="K422" t="n">
        <v>0</v>
      </c>
      <c r="L422" t="n">
        <v>0</v>
      </c>
      <c r="M422" t="n">
        <v>0</v>
      </c>
      <c r="N422" t="n">
        <v>0</v>
      </c>
      <c r="O422" t="n">
        <v>0</v>
      </c>
      <c r="P422" t="n">
        <v>0</v>
      </c>
      <c r="Q422" t="n">
        <v>0</v>
      </c>
      <c r="R422" s="2" t="inlineStr"/>
    </row>
    <row r="423" ht="15" customHeight="1">
      <c r="A423" t="inlineStr">
        <is>
          <t>A 13356-2019</t>
        </is>
      </c>
      <c r="B423" s="1" t="n">
        <v>43529</v>
      </c>
      <c r="C423" s="1" t="n">
        <v>45189</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13566-2019</t>
        </is>
      </c>
      <c r="B424" s="1" t="n">
        <v>43530</v>
      </c>
      <c r="C424" s="1" t="n">
        <v>45189</v>
      </c>
      <c r="D424" t="inlineStr">
        <is>
          <t>STOCKHOLMS LÄN</t>
        </is>
      </c>
      <c r="E424" t="inlineStr">
        <is>
          <t>NORRTÄLJE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13676-2019</t>
        </is>
      </c>
      <c r="B425" s="1" t="n">
        <v>43530</v>
      </c>
      <c r="C425" s="1" t="n">
        <v>45189</v>
      </c>
      <c r="D425" t="inlineStr">
        <is>
          <t>STOCKHOLMS LÄN</t>
        </is>
      </c>
      <c r="E425" t="inlineStr">
        <is>
          <t>NORRTÄLJE</t>
        </is>
      </c>
      <c r="G425" t="n">
        <v>6.2</v>
      </c>
      <c r="H425" t="n">
        <v>0</v>
      </c>
      <c r="I425" t="n">
        <v>0</v>
      </c>
      <c r="J425" t="n">
        <v>0</v>
      </c>
      <c r="K425" t="n">
        <v>0</v>
      </c>
      <c r="L425" t="n">
        <v>0</v>
      </c>
      <c r="M425" t="n">
        <v>0</v>
      </c>
      <c r="N425" t="n">
        <v>0</v>
      </c>
      <c r="O425" t="n">
        <v>0</v>
      </c>
      <c r="P425" t="n">
        <v>0</v>
      </c>
      <c r="Q425" t="n">
        <v>0</v>
      </c>
      <c r="R425" s="2" t="inlineStr"/>
    </row>
    <row r="426" ht="15" customHeight="1">
      <c r="A426" t="inlineStr">
        <is>
          <t>A 13940-2019</t>
        </is>
      </c>
      <c r="B426" s="1" t="n">
        <v>43531</v>
      </c>
      <c r="C426" s="1" t="n">
        <v>45189</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13851-2019</t>
        </is>
      </c>
      <c r="B427" s="1" t="n">
        <v>43531</v>
      </c>
      <c r="C427" s="1" t="n">
        <v>45189</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13828-2019</t>
        </is>
      </c>
      <c r="B428" s="1" t="n">
        <v>43531</v>
      </c>
      <c r="C428" s="1" t="n">
        <v>45189</v>
      </c>
      <c r="D428" t="inlineStr">
        <is>
          <t>STOCKHOLMS LÄN</t>
        </is>
      </c>
      <c r="E428" t="inlineStr">
        <is>
          <t>NORRTÄLJE</t>
        </is>
      </c>
      <c r="G428" t="n">
        <v>2.9</v>
      </c>
      <c r="H428" t="n">
        <v>0</v>
      </c>
      <c r="I428" t="n">
        <v>0</v>
      </c>
      <c r="J428" t="n">
        <v>0</v>
      </c>
      <c r="K428" t="n">
        <v>0</v>
      </c>
      <c r="L428" t="n">
        <v>0</v>
      </c>
      <c r="M428" t="n">
        <v>0</v>
      </c>
      <c r="N428" t="n">
        <v>0</v>
      </c>
      <c r="O428" t="n">
        <v>0</v>
      </c>
      <c r="P428" t="n">
        <v>0</v>
      </c>
      <c r="Q428" t="n">
        <v>0</v>
      </c>
      <c r="R428" s="2" t="inlineStr"/>
    </row>
    <row r="429" ht="15" customHeight="1">
      <c r="A429" t="inlineStr">
        <is>
          <t>A 14027-2019</t>
        </is>
      </c>
      <c r="B429" s="1" t="n">
        <v>43532</v>
      </c>
      <c r="C429" s="1" t="n">
        <v>45189</v>
      </c>
      <c r="D429" t="inlineStr">
        <is>
          <t>STOCKHOLMS LÄN</t>
        </is>
      </c>
      <c r="E429" t="inlineStr">
        <is>
          <t>NORRTÄLJE</t>
        </is>
      </c>
      <c r="G429" t="n">
        <v>1.2</v>
      </c>
      <c r="H429" t="n">
        <v>0</v>
      </c>
      <c r="I429" t="n">
        <v>0</v>
      </c>
      <c r="J429" t="n">
        <v>0</v>
      </c>
      <c r="K429" t="n">
        <v>0</v>
      </c>
      <c r="L429" t="n">
        <v>0</v>
      </c>
      <c r="M429" t="n">
        <v>0</v>
      </c>
      <c r="N429" t="n">
        <v>0</v>
      </c>
      <c r="O429" t="n">
        <v>0</v>
      </c>
      <c r="P429" t="n">
        <v>0</v>
      </c>
      <c r="Q429" t="n">
        <v>0</v>
      </c>
      <c r="R429" s="2" t="inlineStr"/>
    </row>
    <row r="430" ht="15" customHeight="1">
      <c r="A430" t="inlineStr">
        <is>
          <t>A 14145-2019</t>
        </is>
      </c>
      <c r="B430" s="1" t="n">
        <v>43532</v>
      </c>
      <c r="C430" s="1" t="n">
        <v>45189</v>
      </c>
      <c r="D430" t="inlineStr">
        <is>
          <t>STOCKHOLMS LÄN</t>
        </is>
      </c>
      <c r="E430" t="inlineStr">
        <is>
          <t>NORRTÄLJE</t>
        </is>
      </c>
      <c r="G430" t="n">
        <v>1.7</v>
      </c>
      <c r="H430" t="n">
        <v>0</v>
      </c>
      <c r="I430" t="n">
        <v>0</v>
      </c>
      <c r="J430" t="n">
        <v>0</v>
      </c>
      <c r="K430" t="n">
        <v>0</v>
      </c>
      <c r="L430" t="n">
        <v>0</v>
      </c>
      <c r="M430" t="n">
        <v>0</v>
      </c>
      <c r="N430" t="n">
        <v>0</v>
      </c>
      <c r="O430" t="n">
        <v>0</v>
      </c>
      <c r="P430" t="n">
        <v>0</v>
      </c>
      <c r="Q430" t="n">
        <v>0</v>
      </c>
      <c r="R430" s="2" t="inlineStr"/>
    </row>
    <row r="431" ht="15" customHeight="1">
      <c r="A431" t="inlineStr">
        <is>
          <t>A 14020-2019</t>
        </is>
      </c>
      <c r="B431" s="1" t="n">
        <v>43532</v>
      </c>
      <c r="C431" s="1" t="n">
        <v>45189</v>
      </c>
      <c r="D431" t="inlineStr">
        <is>
          <t>STOCKHOLMS LÄN</t>
        </is>
      </c>
      <c r="E431" t="inlineStr">
        <is>
          <t>NORRTÄLJE</t>
        </is>
      </c>
      <c r="G431" t="n">
        <v>4.7</v>
      </c>
      <c r="H431" t="n">
        <v>0</v>
      </c>
      <c r="I431" t="n">
        <v>0</v>
      </c>
      <c r="J431" t="n">
        <v>0</v>
      </c>
      <c r="K431" t="n">
        <v>0</v>
      </c>
      <c r="L431" t="n">
        <v>0</v>
      </c>
      <c r="M431" t="n">
        <v>0</v>
      </c>
      <c r="N431" t="n">
        <v>0</v>
      </c>
      <c r="O431" t="n">
        <v>0</v>
      </c>
      <c r="P431" t="n">
        <v>0</v>
      </c>
      <c r="Q431" t="n">
        <v>0</v>
      </c>
      <c r="R431" s="2" t="inlineStr"/>
    </row>
    <row r="432" ht="15" customHeight="1">
      <c r="A432" t="inlineStr">
        <is>
          <t>A 14146-2019</t>
        </is>
      </c>
      <c r="B432" s="1" t="n">
        <v>43532</v>
      </c>
      <c r="C432" s="1" t="n">
        <v>45189</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14049-2019</t>
        </is>
      </c>
      <c r="B433" s="1" t="n">
        <v>43532</v>
      </c>
      <c r="C433" s="1" t="n">
        <v>45189</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14147-2019</t>
        </is>
      </c>
      <c r="B434" s="1" t="n">
        <v>43532</v>
      </c>
      <c r="C434" s="1" t="n">
        <v>45189</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14161-2019</t>
        </is>
      </c>
      <c r="B435" s="1" t="n">
        <v>43533</v>
      </c>
      <c r="C435" s="1" t="n">
        <v>45189</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14330-2019</t>
        </is>
      </c>
      <c r="B436" s="1" t="n">
        <v>43535</v>
      </c>
      <c r="C436" s="1" t="n">
        <v>45189</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14293-2019</t>
        </is>
      </c>
      <c r="B437" s="1" t="n">
        <v>43535</v>
      </c>
      <c r="C437" s="1" t="n">
        <v>45189</v>
      </c>
      <c r="D437" t="inlineStr">
        <is>
          <t>STOCKHOLMS LÄN</t>
        </is>
      </c>
      <c r="E437" t="inlineStr">
        <is>
          <t>NORRTÄLJE</t>
        </is>
      </c>
      <c r="G437" t="n">
        <v>5.3</v>
      </c>
      <c r="H437" t="n">
        <v>0</v>
      </c>
      <c r="I437" t="n">
        <v>0</v>
      </c>
      <c r="J437" t="n">
        <v>0</v>
      </c>
      <c r="K437" t="n">
        <v>0</v>
      </c>
      <c r="L437" t="n">
        <v>0</v>
      </c>
      <c r="M437" t="n">
        <v>0</v>
      </c>
      <c r="N437" t="n">
        <v>0</v>
      </c>
      <c r="O437" t="n">
        <v>0</v>
      </c>
      <c r="P437" t="n">
        <v>0</v>
      </c>
      <c r="Q437" t="n">
        <v>0</v>
      </c>
      <c r="R437" s="2" t="inlineStr"/>
    </row>
    <row r="438" ht="15" customHeight="1">
      <c r="A438" t="inlineStr">
        <is>
          <t>A 14297-2019</t>
        </is>
      </c>
      <c r="B438" s="1" t="n">
        <v>43535</v>
      </c>
      <c r="C438" s="1" t="n">
        <v>45189</v>
      </c>
      <c r="D438" t="inlineStr">
        <is>
          <t>STOCKHOLMS LÄN</t>
        </is>
      </c>
      <c r="E438" t="inlineStr">
        <is>
          <t>NORRTÄLJE</t>
        </is>
      </c>
      <c r="G438" t="n">
        <v>0.4</v>
      </c>
      <c r="H438" t="n">
        <v>0</v>
      </c>
      <c r="I438" t="n">
        <v>0</v>
      </c>
      <c r="J438" t="n">
        <v>0</v>
      </c>
      <c r="K438" t="n">
        <v>0</v>
      </c>
      <c r="L438" t="n">
        <v>0</v>
      </c>
      <c r="M438" t="n">
        <v>0</v>
      </c>
      <c r="N438" t="n">
        <v>0</v>
      </c>
      <c r="O438" t="n">
        <v>0</v>
      </c>
      <c r="P438" t="n">
        <v>0</v>
      </c>
      <c r="Q438" t="n">
        <v>0</v>
      </c>
      <c r="R438" s="2" t="inlineStr"/>
    </row>
    <row r="439" ht="15" customHeight="1">
      <c r="A439" t="inlineStr">
        <is>
          <t>A 14258-2019</t>
        </is>
      </c>
      <c r="B439" s="1" t="n">
        <v>43535</v>
      </c>
      <c r="C439" s="1" t="n">
        <v>45189</v>
      </c>
      <c r="D439" t="inlineStr">
        <is>
          <t>STOCKHOLMS LÄN</t>
        </is>
      </c>
      <c r="E439" t="inlineStr">
        <is>
          <t>NORRTÄLJE</t>
        </is>
      </c>
      <c r="G439" t="n">
        <v>4.2</v>
      </c>
      <c r="H439" t="n">
        <v>0</v>
      </c>
      <c r="I439" t="n">
        <v>0</v>
      </c>
      <c r="J439" t="n">
        <v>0</v>
      </c>
      <c r="K439" t="n">
        <v>0</v>
      </c>
      <c r="L439" t="n">
        <v>0</v>
      </c>
      <c r="M439" t="n">
        <v>0</v>
      </c>
      <c r="N439" t="n">
        <v>0</v>
      </c>
      <c r="O439" t="n">
        <v>0</v>
      </c>
      <c r="P439" t="n">
        <v>0</v>
      </c>
      <c r="Q439" t="n">
        <v>0</v>
      </c>
      <c r="R439" s="2" t="inlineStr"/>
    </row>
    <row r="440" ht="15" customHeight="1">
      <c r="A440" t="inlineStr">
        <is>
          <t>A 14294-2019</t>
        </is>
      </c>
      <c r="B440" s="1" t="n">
        <v>43535</v>
      </c>
      <c r="C440" s="1" t="n">
        <v>45189</v>
      </c>
      <c r="D440" t="inlineStr">
        <is>
          <t>STOCKHOLMS LÄN</t>
        </is>
      </c>
      <c r="E440" t="inlineStr">
        <is>
          <t>NORRTÄLJE</t>
        </is>
      </c>
      <c r="G440" t="n">
        <v>0.7</v>
      </c>
      <c r="H440" t="n">
        <v>0</v>
      </c>
      <c r="I440" t="n">
        <v>0</v>
      </c>
      <c r="J440" t="n">
        <v>0</v>
      </c>
      <c r="K440" t="n">
        <v>0</v>
      </c>
      <c r="L440" t="n">
        <v>0</v>
      </c>
      <c r="M440" t="n">
        <v>0</v>
      </c>
      <c r="N440" t="n">
        <v>0</v>
      </c>
      <c r="O440" t="n">
        <v>0</v>
      </c>
      <c r="P440" t="n">
        <v>0</v>
      </c>
      <c r="Q440" t="n">
        <v>0</v>
      </c>
      <c r="R440" s="2" t="inlineStr"/>
    </row>
    <row r="441" ht="15" customHeight="1">
      <c r="A441" t="inlineStr">
        <is>
          <t>A 14229-2019</t>
        </is>
      </c>
      <c r="B441" s="1" t="n">
        <v>43536</v>
      </c>
      <c r="C441" s="1" t="n">
        <v>45189</v>
      </c>
      <c r="D441" t="inlineStr">
        <is>
          <t>STOCKHOLMS LÄN</t>
        </is>
      </c>
      <c r="E441" t="inlineStr">
        <is>
          <t>NORRTÄLJE</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14239-2019</t>
        </is>
      </c>
      <c r="B442" s="1" t="n">
        <v>43536</v>
      </c>
      <c r="C442" s="1" t="n">
        <v>45189</v>
      </c>
      <c r="D442" t="inlineStr">
        <is>
          <t>STOCKHOLMS LÄN</t>
        </is>
      </c>
      <c r="E442" t="inlineStr">
        <is>
          <t>NORRTÄLJE</t>
        </is>
      </c>
      <c r="G442" t="n">
        <v>3.4</v>
      </c>
      <c r="H442" t="n">
        <v>0</v>
      </c>
      <c r="I442" t="n">
        <v>0</v>
      </c>
      <c r="J442" t="n">
        <v>0</v>
      </c>
      <c r="K442" t="n">
        <v>0</v>
      </c>
      <c r="L442" t="n">
        <v>0</v>
      </c>
      <c r="M442" t="n">
        <v>0</v>
      </c>
      <c r="N442" t="n">
        <v>0</v>
      </c>
      <c r="O442" t="n">
        <v>0</v>
      </c>
      <c r="P442" t="n">
        <v>0</v>
      </c>
      <c r="Q442" t="n">
        <v>0</v>
      </c>
      <c r="R442" s="2" t="inlineStr"/>
    </row>
    <row r="443" ht="15" customHeight="1">
      <c r="A443" t="inlineStr">
        <is>
          <t>A 14946-2019</t>
        </is>
      </c>
      <c r="B443" s="1" t="n">
        <v>43537</v>
      </c>
      <c r="C443" s="1" t="n">
        <v>45189</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15085-2019</t>
        </is>
      </c>
      <c r="B444" s="1" t="n">
        <v>43538</v>
      </c>
      <c r="C444" s="1" t="n">
        <v>45189</v>
      </c>
      <c r="D444" t="inlineStr">
        <is>
          <t>STOCKHOLMS LÄN</t>
        </is>
      </c>
      <c r="E444" t="inlineStr">
        <is>
          <t>NORRTÄLJE</t>
        </is>
      </c>
      <c r="G444" t="n">
        <v>4.7</v>
      </c>
      <c r="H444" t="n">
        <v>0</v>
      </c>
      <c r="I444" t="n">
        <v>0</v>
      </c>
      <c r="J444" t="n">
        <v>0</v>
      </c>
      <c r="K444" t="n">
        <v>0</v>
      </c>
      <c r="L444" t="n">
        <v>0</v>
      </c>
      <c r="M444" t="n">
        <v>0</v>
      </c>
      <c r="N444" t="n">
        <v>0</v>
      </c>
      <c r="O444" t="n">
        <v>0</v>
      </c>
      <c r="P444" t="n">
        <v>0</v>
      </c>
      <c r="Q444" t="n">
        <v>0</v>
      </c>
      <c r="R444" s="2" t="inlineStr"/>
    </row>
    <row r="445" ht="15" customHeight="1">
      <c r="A445" t="inlineStr">
        <is>
          <t>A 15017-2019</t>
        </is>
      </c>
      <c r="B445" s="1" t="n">
        <v>43538</v>
      </c>
      <c r="C445" s="1" t="n">
        <v>45189</v>
      </c>
      <c r="D445" t="inlineStr">
        <is>
          <t>STOCKHOLMS LÄN</t>
        </is>
      </c>
      <c r="E445" t="inlineStr">
        <is>
          <t>NORRTÄLJE</t>
        </is>
      </c>
      <c r="G445" t="n">
        <v>0.5</v>
      </c>
      <c r="H445" t="n">
        <v>0</v>
      </c>
      <c r="I445" t="n">
        <v>0</v>
      </c>
      <c r="J445" t="n">
        <v>0</v>
      </c>
      <c r="K445" t="n">
        <v>0</v>
      </c>
      <c r="L445" t="n">
        <v>0</v>
      </c>
      <c r="M445" t="n">
        <v>0</v>
      </c>
      <c r="N445" t="n">
        <v>0</v>
      </c>
      <c r="O445" t="n">
        <v>0</v>
      </c>
      <c r="P445" t="n">
        <v>0</v>
      </c>
      <c r="Q445" t="n">
        <v>0</v>
      </c>
      <c r="R445" s="2" t="inlineStr"/>
    </row>
    <row r="446" ht="15" customHeight="1">
      <c r="A446" t="inlineStr">
        <is>
          <t>A 14958-2019</t>
        </is>
      </c>
      <c r="B446" s="1" t="n">
        <v>43538</v>
      </c>
      <c r="C446" s="1" t="n">
        <v>45189</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14840-2019</t>
        </is>
      </c>
      <c r="B447" s="1" t="n">
        <v>43538</v>
      </c>
      <c r="C447" s="1" t="n">
        <v>45189</v>
      </c>
      <c r="D447" t="inlineStr">
        <is>
          <t>STOCKHOLMS LÄN</t>
        </is>
      </c>
      <c r="E447" t="inlineStr">
        <is>
          <t>NORRTÄLJE</t>
        </is>
      </c>
      <c r="G447" t="n">
        <v>3.4</v>
      </c>
      <c r="H447" t="n">
        <v>0</v>
      </c>
      <c r="I447" t="n">
        <v>0</v>
      </c>
      <c r="J447" t="n">
        <v>0</v>
      </c>
      <c r="K447" t="n">
        <v>0</v>
      </c>
      <c r="L447" t="n">
        <v>0</v>
      </c>
      <c r="M447" t="n">
        <v>0</v>
      </c>
      <c r="N447" t="n">
        <v>0</v>
      </c>
      <c r="O447" t="n">
        <v>0</v>
      </c>
      <c r="P447" t="n">
        <v>0</v>
      </c>
      <c r="Q447" t="n">
        <v>0</v>
      </c>
      <c r="R447" s="2" t="inlineStr"/>
    </row>
    <row r="448" ht="15" customHeight="1">
      <c r="A448" t="inlineStr">
        <is>
          <t>A 14995-2019</t>
        </is>
      </c>
      <c r="B448" s="1" t="n">
        <v>43538</v>
      </c>
      <c r="C448" s="1" t="n">
        <v>45189</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row>
    <row r="449" ht="15" customHeight="1">
      <c r="A449" t="inlineStr">
        <is>
          <t>A 15453-2019</t>
        </is>
      </c>
      <c r="B449" s="1" t="n">
        <v>43539</v>
      </c>
      <c r="C449" s="1" t="n">
        <v>45189</v>
      </c>
      <c r="D449" t="inlineStr">
        <is>
          <t>STOCKHOLMS LÄN</t>
        </is>
      </c>
      <c r="E449" t="inlineStr">
        <is>
          <t>NORRTÄLJE</t>
        </is>
      </c>
      <c r="G449" t="n">
        <v>0.3</v>
      </c>
      <c r="H449" t="n">
        <v>0</v>
      </c>
      <c r="I449" t="n">
        <v>0</v>
      </c>
      <c r="J449" t="n">
        <v>0</v>
      </c>
      <c r="K449" t="n">
        <v>0</v>
      </c>
      <c r="L449" t="n">
        <v>0</v>
      </c>
      <c r="M449" t="n">
        <v>0</v>
      </c>
      <c r="N449" t="n">
        <v>0</v>
      </c>
      <c r="O449" t="n">
        <v>0</v>
      </c>
      <c r="P449" t="n">
        <v>0</v>
      </c>
      <c r="Q449" t="n">
        <v>0</v>
      </c>
      <c r="R449" s="2" t="inlineStr"/>
    </row>
    <row r="450" ht="15" customHeight="1">
      <c r="A450" t="inlineStr">
        <is>
          <t>A 14804-2019</t>
        </is>
      </c>
      <c r="B450" s="1" t="n">
        <v>43539</v>
      </c>
      <c r="C450" s="1" t="n">
        <v>45189</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14849-2019</t>
        </is>
      </c>
      <c r="B451" s="1" t="n">
        <v>43539</v>
      </c>
      <c r="C451" s="1" t="n">
        <v>45189</v>
      </c>
      <c r="D451" t="inlineStr">
        <is>
          <t>STOCKHOLMS LÄN</t>
        </is>
      </c>
      <c r="E451" t="inlineStr">
        <is>
          <t>NORRTÄLJE</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15098-2019</t>
        </is>
      </c>
      <c r="B452" s="1" t="n">
        <v>43539</v>
      </c>
      <c r="C452" s="1" t="n">
        <v>45189</v>
      </c>
      <c r="D452" t="inlineStr">
        <is>
          <t>STOCKHOLMS LÄN</t>
        </is>
      </c>
      <c r="E452" t="inlineStr">
        <is>
          <t>NORRTÄLJE</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15237-2019</t>
        </is>
      </c>
      <c r="B453" s="1" t="n">
        <v>43539</v>
      </c>
      <c r="C453" s="1" t="n">
        <v>45189</v>
      </c>
      <c r="D453" t="inlineStr">
        <is>
          <t>STOCKHOLMS LÄN</t>
        </is>
      </c>
      <c r="E453" t="inlineStr">
        <is>
          <t>NORRTÄLJE</t>
        </is>
      </c>
      <c r="G453" t="n">
        <v>3.4</v>
      </c>
      <c r="H453" t="n">
        <v>0</v>
      </c>
      <c r="I453" t="n">
        <v>0</v>
      </c>
      <c r="J453" t="n">
        <v>0</v>
      </c>
      <c r="K453" t="n">
        <v>0</v>
      </c>
      <c r="L453" t="n">
        <v>0</v>
      </c>
      <c r="M453" t="n">
        <v>0</v>
      </c>
      <c r="N453" t="n">
        <v>0</v>
      </c>
      <c r="O453" t="n">
        <v>0</v>
      </c>
      <c r="P453" t="n">
        <v>0</v>
      </c>
      <c r="Q453" t="n">
        <v>0</v>
      </c>
      <c r="R453" s="2" t="inlineStr"/>
    </row>
    <row r="454" ht="15" customHeight="1">
      <c r="A454" t="inlineStr">
        <is>
          <t>A 15541-2019</t>
        </is>
      </c>
      <c r="B454" s="1" t="n">
        <v>43542</v>
      </c>
      <c r="C454" s="1" t="n">
        <v>45189</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15500-2019</t>
        </is>
      </c>
      <c r="B455" s="1" t="n">
        <v>43542</v>
      </c>
      <c r="C455" s="1" t="n">
        <v>45189</v>
      </c>
      <c r="D455" t="inlineStr">
        <is>
          <t>STOCKHOLMS LÄN</t>
        </is>
      </c>
      <c r="E455" t="inlineStr">
        <is>
          <t>NORRTÄLJE</t>
        </is>
      </c>
      <c r="G455" t="n">
        <v>0.9</v>
      </c>
      <c r="H455" t="n">
        <v>0</v>
      </c>
      <c r="I455" t="n">
        <v>0</v>
      </c>
      <c r="J455" t="n">
        <v>0</v>
      </c>
      <c r="K455" t="n">
        <v>0</v>
      </c>
      <c r="L455" t="n">
        <v>0</v>
      </c>
      <c r="M455" t="n">
        <v>0</v>
      </c>
      <c r="N455" t="n">
        <v>0</v>
      </c>
      <c r="O455" t="n">
        <v>0</v>
      </c>
      <c r="P455" t="n">
        <v>0</v>
      </c>
      <c r="Q455" t="n">
        <v>0</v>
      </c>
      <c r="R455" s="2" t="inlineStr"/>
    </row>
    <row r="456" ht="15" customHeight="1">
      <c r="A456" t="inlineStr">
        <is>
          <t>A 15673-2019</t>
        </is>
      </c>
      <c r="B456" s="1" t="n">
        <v>43543</v>
      </c>
      <c r="C456" s="1" t="n">
        <v>45189</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15727-2019</t>
        </is>
      </c>
      <c r="B457" s="1" t="n">
        <v>43543</v>
      </c>
      <c r="C457" s="1" t="n">
        <v>45189</v>
      </c>
      <c r="D457" t="inlineStr">
        <is>
          <t>STOCKHOLMS LÄN</t>
        </is>
      </c>
      <c r="E457" t="inlineStr">
        <is>
          <t>NORRTÄLJE</t>
        </is>
      </c>
      <c r="G457" t="n">
        <v>7.6</v>
      </c>
      <c r="H457" t="n">
        <v>0</v>
      </c>
      <c r="I457" t="n">
        <v>0</v>
      </c>
      <c r="J457" t="n">
        <v>0</v>
      </c>
      <c r="K457" t="n">
        <v>0</v>
      </c>
      <c r="L457" t="n">
        <v>0</v>
      </c>
      <c r="M457" t="n">
        <v>0</v>
      </c>
      <c r="N457" t="n">
        <v>0</v>
      </c>
      <c r="O457" t="n">
        <v>0</v>
      </c>
      <c r="P457" t="n">
        <v>0</v>
      </c>
      <c r="Q457" t="n">
        <v>0</v>
      </c>
      <c r="R457" s="2" t="inlineStr"/>
    </row>
    <row r="458" ht="15" customHeight="1">
      <c r="A458" t="inlineStr">
        <is>
          <t>A 15710-2019</t>
        </is>
      </c>
      <c r="B458" s="1" t="n">
        <v>43543</v>
      </c>
      <c r="C458" s="1" t="n">
        <v>45189</v>
      </c>
      <c r="D458" t="inlineStr">
        <is>
          <t>STOCKHOLMS LÄN</t>
        </is>
      </c>
      <c r="E458" t="inlineStr">
        <is>
          <t>NORRTÄLJE</t>
        </is>
      </c>
      <c r="G458" t="n">
        <v>15.8</v>
      </c>
      <c r="H458" t="n">
        <v>0</v>
      </c>
      <c r="I458" t="n">
        <v>0</v>
      </c>
      <c r="J458" t="n">
        <v>0</v>
      </c>
      <c r="K458" t="n">
        <v>0</v>
      </c>
      <c r="L458" t="n">
        <v>0</v>
      </c>
      <c r="M458" t="n">
        <v>0</v>
      </c>
      <c r="N458" t="n">
        <v>0</v>
      </c>
      <c r="O458" t="n">
        <v>0</v>
      </c>
      <c r="P458" t="n">
        <v>0</v>
      </c>
      <c r="Q458" t="n">
        <v>0</v>
      </c>
      <c r="R458" s="2" t="inlineStr"/>
    </row>
    <row r="459" ht="15" customHeight="1">
      <c r="A459" t="inlineStr">
        <is>
          <t>A 15728-2019</t>
        </is>
      </c>
      <c r="B459" s="1" t="n">
        <v>43543</v>
      </c>
      <c r="C459" s="1" t="n">
        <v>45189</v>
      </c>
      <c r="D459" t="inlineStr">
        <is>
          <t>STOCKHOLMS LÄN</t>
        </is>
      </c>
      <c r="E459" t="inlineStr">
        <is>
          <t>NORRTÄLJE</t>
        </is>
      </c>
      <c r="G459" t="n">
        <v>6.9</v>
      </c>
      <c r="H459" t="n">
        <v>0</v>
      </c>
      <c r="I459" t="n">
        <v>0</v>
      </c>
      <c r="J459" t="n">
        <v>0</v>
      </c>
      <c r="K459" t="n">
        <v>0</v>
      </c>
      <c r="L459" t="n">
        <v>0</v>
      </c>
      <c r="M459" t="n">
        <v>0</v>
      </c>
      <c r="N459" t="n">
        <v>0</v>
      </c>
      <c r="O459" t="n">
        <v>0</v>
      </c>
      <c r="P459" t="n">
        <v>0</v>
      </c>
      <c r="Q459" t="n">
        <v>0</v>
      </c>
      <c r="R459" s="2" t="inlineStr"/>
    </row>
    <row r="460" ht="15" customHeight="1">
      <c r="A460" t="inlineStr">
        <is>
          <t>A 15702-2019</t>
        </is>
      </c>
      <c r="B460" s="1" t="n">
        <v>43543</v>
      </c>
      <c r="C460" s="1" t="n">
        <v>45189</v>
      </c>
      <c r="D460" t="inlineStr">
        <is>
          <t>STOCKHOLMS LÄN</t>
        </is>
      </c>
      <c r="E460" t="inlineStr">
        <is>
          <t>NORRTÄLJE</t>
        </is>
      </c>
      <c r="G460" t="n">
        <v>21.3</v>
      </c>
      <c r="H460" t="n">
        <v>0</v>
      </c>
      <c r="I460" t="n">
        <v>0</v>
      </c>
      <c r="J460" t="n">
        <v>0</v>
      </c>
      <c r="K460" t="n">
        <v>0</v>
      </c>
      <c r="L460" t="n">
        <v>0</v>
      </c>
      <c r="M460" t="n">
        <v>0</v>
      </c>
      <c r="N460" t="n">
        <v>0</v>
      </c>
      <c r="O460" t="n">
        <v>0</v>
      </c>
      <c r="P460" t="n">
        <v>0</v>
      </c>
      <c r="Q460" t="n">
        <v>0</v>
      </c>
      <c r="R460" s="2" t="inlineStr"/>
    </row>
    <row r="461" ht="15" customHeight="1">
      <c r="A461" t="inlineStr">
        <is>
          <t>A 15736-2019</t>
        </is>
      </c>
      <c r="B461" s="1" t="n">
        <v>43543</v>
      </c>
      <c r="C461" s="1" t="n">
        <v>45189</v>
      </c>
      <c r="D461" t="inlineStr">
        <is>
          <t>STOCKHOLMS LÄN</t>
        </is>
      </c>
      <c r="E461" t="inlineStr">
        <is>
          <t>NORRTÄLJE</t>
        </is>
      </c>
      <c r="G461" t="n">
        <v>6.2</v>
      </c>
      <c r="H461" t="n">
        <v>0</v>
      </c>
      <c r="I461" t="n">
        <v>0</v>
      </c>
      <c r="J461" t="n">
        <v>0</v>
      </c>
      <c r="K461" t="n">
        <v>0</v>
      </c>
      <c r="L461" t="n">
        <v>0</v>
      </c>
      <c r="M461" t="n">
        <v>0</v>
      </c>
      <c r="N461" t="n">
        <v>0</v>
      </c>
      <c r="O461" t="n">
        <v>0</v>
      </c>
      <c r="P461" t="n">
        <v>0</v>
      </c>
      <c r="Q461" t="n">
        <v>0</v>
      </c>
      <c r="R461" s="2" t="inlineStr"/>
    </row>
    <row r="462" ht="15" customHeight="1">
      <c r="A462" t="inlineStr">
        <is>
          <t>A 16186-2019</t>
        </is>
      </c>
      <c r="B462" s="1" t="n">
        <v>43545</v>
      </c>
      <c r="C462" s="1" t="n">
        <v>45189</v>
      </c>
      <c r="D462" t="inlineStr">
        <is>
          <t>STOCKHOLMS LÄN</t>
        </is>
      </c>
      <c r="E462" t="inlineStr">
        <is>
          <t>NORRTÄLJE</t>
        </is>
      </c>
      <c r="G462" t="n">
        <v>5.7</v>
      </c>
      <c r="H462" t="n">
        <v>0</v>
      </c>
      <c r="I462" t="n">
        <v>0</v>
      </c>
      <c r="J462" t="n">
        <v>0</v>
      </c>
      <c r="K462" t="n">
        <v>0</v>
      </c>
      <c r="L462" t="n">
        <v>0</v>
      </c>
      <c r="M462" t="n">
        <v>0</v>
      </c>
      <c r="N462" t="n">
        <v>0</v>
      </c>
      <c r="O462" t="n">
        <v>0</v>
      </c>
      <c r="P462" t="n">
        <v>0</v>
      </c>
      <c r="Q462" t="n">
        <v>0</v>
      </c>
      <c r="R462" s="2" t="inlineStr"/>
    </row>
    <row r="463" ht="15" customHeight="1">
      <c r="A463" t="inlineStr">
        <is>
          <t>A 16211-2019</t>
        </is>
      </c>
      <c r="B463" s="1" t="n">
        <v>43545</v>
      </c>
      <c r="C463" s="1" t="n">
        <v>45189</v>
      </c>
      <c r="D463" t="inlineStr">
        <is>
          <t>STOCKHOLMS LÄN</t>
        </is>
      </c>
      <c r="E463" t="inlineStr">
        <is>
          <t>NORRTÄLJE</t>
        </is>
      </c>
      <c r="G463" t="n">
        <v>14.2</v>
      </c>
      <c r="H463" t="n">
        <v>0</v>
      </c>
      <c r="I463" t="n">
        <v>0</v>
      </c>
      <c r="J463" t="n">
        <v>0</v>
      </c>
      <c r="K463" t="n">
        <v>0</v>
      </c>
      <c r="L463" t="n">
        <v>0</v>
      </c>
      <c r="M463" t="n">
        <v>0</v>
      </c>
      <c r="N463" t="n">
        <v>0</v>
      </c>
      <c r="O463" t="n">
        <v>0</v>
      </c>
      <c r="P463" t="n">
        <v>0</v>
      </c>
      <c r="Q463" t="n">
        <v>0</v>
      </c>
      <c r="R463" s="2" t="inlineStr"/>
    </row>
    <row r="464" ht="15" customHeight="1">
      <c r="A464" t="inlineStr">
        <is>
          <t>A 16318-2019</t>
        </is>
      </c>
      <c r="B464" s="1" t="n">
        <v>43545</v>
      </c>
      <c r="C464" s="1" t="n">
        <v>45189</v>
      </c>
      <c r="D464" t="inlineStr">
        <is>
          <t>STOCKHOLMS LÄN</t>
        </is>
      </c>
      <c r="E464" t="inlineStr">
        <is>
          <t>NORRTÄLJE</t>
        </is>
      </c>
      <c r="F464" t="inlineStr">
        <is>
          <t>Kyrkan</t>
        </is>
      </c>
      <c r="G464" t="n">
        <v>0.5</v>
      </c>
      <c r="H464" t="n">
        <v>0</v>
      </c>
      <c r="I464" t="n">
        <v>0</v>
      </c>
      <c r="J464" t="n">
        <v>0</v>
      </c>
      <c r="K464" t="n">
        <v>0</v>
      </c>
      <c r="L464" t="n">
        <v>0</v>
      </c>
      <c r="M464" t="n">
        <v>0</v>
      </c>
      <c r="N464" t="n">
        <v>0</v>
      </c>
      <c r="O464" t="n">
        <v>0</v>
      </c>
      <c r="P464" t="n">
        <v>0</v>
      </c>
      <c r="Q464" t="n">
        <v>0</v>
      </c>
      <c r="R464" s="2" t="inlineStr"/>
    </row>
    <row r="465" ht="15" customHeight="1">
      <c r="A465" t="inlineStr">
        <is>
          <t>A 16258-2019</t>
        </is>
      </c>
      <c r="B465" s="1" t="n">
        <v>43545</v>
      </c>
      <c r="C465" s="1" t="n">
        <v>45189</v>
      </c>
      <c r="D465" t="inlineStr">
        <is>
          <t>STOCKHOLMS LÄN</t>
        </is>
      </c>
      <c r="E465" t="inlineStr">
        <is>
          <t>NORRTÄLJE</t>
        </is>
      </c>
      <c r="G465" t="n">
        <v>1</v>
      </c>
      <c r="H465" t="n">
        <v>0</v>
      </c>
      <c r="I465" t="n">
        <v>0</v>
      </c>
      <c r="J465" t="n">
        <v>0</v>
      </c>
      <c r="K465" t="n">
        <v>0</v>
      </c>
      <c r="L465" t="n">
        <v>0</v>
      </c>
      <c r="M465" t="n">
        <v>0</v>
      </c>
      <c r="N465" t="n">
        <v>0</v>
      </c>
      <c r="O465" t="n">
        <v>0</v>
      </c>
      <c r="P465" t="n">
        <v>0</v>
      </c>
      <c r="Q465" t="n">
        <v>0</v>
      </c>
      <c r="R465" s="2" t="inlineStr"/>
    </row>
    <row r="466" ht="15" customHeight="1">
      <c r="A466" t="inlineStr">
        <is>
          <t>A 16533-2019</t>
        </is>
      </c>
      <c r="B466" s="1" t="n">
        <v>43546</v>
      </c>
      <c r="C466" s="1" t="n">
        <v>45189</v>
      </c>
      <c r="D466" t="inlineStr">
        <is>
          <t>STOCKHOLMS LÄN</t>
        </is>
      </c>
      <c r="E466" t="inlineStr">
        <is>
          <t>NORRTÄLJE</t>
        </is>
      </c>
      <c r="G466" t="n">
        <v>0.8</v>
      </c>
      <c r="H466" t="n">
        <v>0</v>
      </c>
      <c r="I466" t="n">
        <v>0</v>
      </c>
      <c r="J466" t="n">
        <v>0</v>
      </c>
      <c r="K466" t="n">
        <v>0</v>
      </c>
      <c r="L466" t="n">
        <v>0</v>
      </c>
      <c r="M466" t="n">
        <v>0</v>
      </c>
      <c r="N466" t="n">
        <v>0</v>
      </c>
      <c r="O466" t="n">
        <v>0</v>
      </c>
      <c r="P466" t="n">
        <v>0</v>
      </c>
      <c r="Q466" t="n">
        <v>0</v>
      </c>
      <c r="R466" s="2" t="inlineStr"/>
    </row>
    <row r="467" ht="15" customHeight="1">
      <c r="A467" t="inlineStr">
        <is>
          <t>A 16575-2019</t>
        </is>
      </c>
      <c r="B467" s="1" t="n">
        <v>43547</v>
      </c>
      <c r="C467" s="1" t="n">
        <v>45189</v>
      </c>
      <c r="D467" t="inlineStr">
        <is>
          <t>STOCKHOLMS LÄN</t>
        </is>
      </c>
      <c r="E467" t="inlineStr">
        <is>
          <t>NORRTÄLJE</t>
        </is>
      </c>
      <c r="G467" t="n">
        <v>2.8</v>
      </c>
      <c r="H467" t="n">
        <v>0</v>
      </c>
      <c r="I467" t="n">
        <v>0</v>
      </c>
      <c r="J467" t="n">
        <v>0</v>
      </c>
      <c r="K467" t="n">
        <v>0</v>
      </c>
      <c r="L467" t="n">
        <v>0</v>
      </c>
      <c r="M467" t="n">
        <v>0</v>
      </c>
      <c r="N467" t="n">
        <v>0</v>
      </c>
      <c r="O467" t="n">
        <v>0</v>
      </c>
      <c r="P467" t="n">
        <v>0</v>
      </c>
      <c r="Q467" t="n">
        <v>0</v>
      </c>
      <c r="R467" s="2" t="inlineStr"/>
    </row>
    <row r="468" ht="15" customHeight="1">
      <c r="A468" t="inlineStr">
        <is>
          <t>A 16581-2019</t>
        </is>
      </c>
      <c r="B468" s="1" t="n">
        <v>43548</v>
      </c>
      <c r="C468" s="1" t="n">
        <v>45189</v>
      </c>
      <c r="D468" t="inlineStr">
        <is>
          <t>STOCKHOLMS LÄN</t>
        </is>
      </c>
      <c r="E468" t="inlineStr">
        <is>
          <t>NORRTÄLJE</t>
        </is>
      </c>
      <c r="G468" t="n">
        <v>4.3</v>
      </c>
      <c r="H468" t="n">
        <v>0</v>
      </c>
      <c r="I468" t="n">
        <v>0</v>
      </c>
      <c r="J468" t="n">
        <v>0</v>
      </c>
      <c r="K468" t="n">
        <v>0</v>
      </c>
      <c r="L468" t="n">
        <v>0</v>
      </c>
      <c r="M468" t="n">
        <v>0</v>
      </c>
      <c r="N468" t="n">
        <v>0</v>
      </c>
      <c r="O468" t="n">
        <v>0</v>
      </c>
      <c r="P468" t="n">
        <v>0</v>
      </c>
      <c r="Q468" t="n">
        <v>0</v>
      </c>
      <c r="R468" s="2" t="inlineStr"/>
    </row>
    <row r="469" ht="15" customHeight="1">
      <c r="A469" t="inlineStr">
        <is>
          <t>A 16579-2019</t>
        </is>
      </c>
      <c r="B469" s="1" t="n">
        <v>43548</v>
      </c>
      <c r="C469" s="1" t="n">
        <v>45189</v>
      </c>
      <c r="D469" t="inlineStr">
        <is>
          <t>STOCKHOLMS LÄN</t>
        </is>
      </c>
      <c r="E469" t="inlineStr">
        <is>
          <t>NORRTÄLJE</t>
        </is>
      </c>
      <c r="G469" t="n">
        <v>5.9</v>
      </c>
      <c r="H469" t="n">
        <v>0</v>
      </c>
      <c r="I469" t="n">
        <v>0</v>
      </c>
      <c r="J469" t="n">
        <v>0</v>
      </c>
      <c r="K469" t="n">
        <v>0</v>
      </c>
      <c r="L469" t="n">
        <v>0</v>
      </c>
      <c r="M469" t="n">
        <v>0</v>
      </c>
      <c r="N469" t="n">
        <v>0</v>
      </c>
      <c r="O469" t="n">
        <v>0</v>
      </c>
      <c r="P469" t="n">
        <v>0</v>
      </c>
      <c r="Q469" t="n">
        <v>0</v>
      </c>
      <c r="R469" s="2" t="inlineStr"/>
    </row>
    <row r="470" ht="15" customHeight="1">
      <c r="A470" t="inlineStr">
        <is>
          <t>A 16584-2019</t>
        </is>
      </c>
      <c r="B470" s="1" t="n">
        <v>43548</v>
      </c>
      <c r="C470" s="1" t="n">
        <v>45189</v>
      </c>
      <c r="D470" t="inlineStr">
        <is>
          <t>STOCKHOLMS LÄN</t>
        </is>
      </c>
      <c r="E470" t="inlineStr">
        <is>
          <t>NORRTÄLJE</t>
        </is>
      </c>
      <c r="G470" t="n">
        <v>1.1</v>
      </c>
      <c r="H470" t="n">
        <v>0</v>
      </c>
      <c r="I470" t="n">
        <v>0</v>
      </c>
      <c r="J470" t="n">
        <v>0</v>
      </c>
      <c r="K470" t="n">
        <v>0</v>
      </c>
      <c r="L470" t="n">
        <v>0</v>
      </c>
      <c r="M470" t="n">
        <v>0</v>
      </c>
      <c r="N470" t="n">
        <v>0</v>
      </c>
      <c r="O470" t="n">
        <v>0</v>
      </c>
      <c r="P470" t="n">
        <v>0</v>
      </c>
      <c r="Q470" t="n">
        <v>0</v>
      </c>
      <c r="R470" s="2" t="inlineStr"/>
    </row>
    <row r="471" ht="15" customHeight="1">
      <c r="A471" t="inlineStr">
        <is>
          <t>A 17233-2019</t>
        </is>
      </c>
      <c r="B471" s="1" t="n">
        <v>43550</v>
      </c>
      <c r="C471" s="1" t="n">
        <v>45189</v>
      </c>
      <c r="D471" t="inlineStr">
        <is>
          <t>STOCKHOLMS LÄN</t>
        </is>
      </c>
      <c r="E471" t="inlineStr">
        <is>
          <t>NORRTÄLJE</t>
        </is>
      </c>
      <c r="F471" t="inlineStr">
        <is>
          <t>Kyrkan</t>
        </is>
      </c>
      <c r="G471" t="n">
        <v>1.4</v>
      </c>
      <c r="H471" t="n">
        <v>0</v>
      </c>
      <c r="I471" t="n">
        <v>0</v>
      </c>
      <c r="J471" t="n">
        <v>0</v>
      </c>
      <c r="K471" t="n">
        <v>0</v>
      </c>
      <c r="L471" t="n">
        <v>0</v>
      </c>
      <c r="M471" t="n">
        <v>0</v>
      </c>
      <c r="N471" t="n">
        <v>0</v>
      </c>
      <c r="O471" t="n">
        <v>0</v>
      </c>
      <c r="P471" t="n">
        <v>0</v>
      </c>
      <c r="Q471" t="n">
        <v>0</v>
      </c>
      <c r="R471" s="2" t="inlineStr"/>
    </row>
    <row r="472" ht="15" customHeight="1">
      <c r="A472" t="inlineStr">
        <is>
          <t>A 16881-2019</t>
        </is>
      </c>
      <c r="B472" s="1" t="n">
        <v>43550</v>
      </c>
      <c r="C472" s="1" t="n">
        <v>45189</v>
      </c>
      <c r="D472" t="inlineStr">
        <is>
          <t>STOCKHOLMS LÄN</t>
        </is>
      </c>
      <c r="E472" t="inlineStr">
        <is>
          <t>NORRTÄLJE</t>
        </is>
      </c>
      <c r="F472" t="inlineStr">
        <is>
          <t>Övriga Aktiebolag</t>
        </is>
      </c>
      <c r="G472" t="n">
        <v>6.3</v>
      </c>
      <c r="H472" t="n">
        <v>0</v>
      </c>
      <c r="I472" t="n">
        <v>0</v>
      </c>
      <c r="J472" t="n">
        <v>0</v>
      </c>
      <c r="K472" t="n">
        <v>0</v>
      </c>
      <c r="L472" t="n">
        <v>0</v>
      </c>
      <c r="M472" t="n">
        <v>0</v>
      </c>
      <c r="N472" t="n">
        <v>0</v>
      </c>
      <c r="O472" t="n">
        <v>0</v>
      </c>
      <c r="P472" t="n">
        <v>0</v>
      </c>
      <c r="Q472" t="n">
        <v>0</v>
      </c>
      <c r="R472" s="2" t="inlineStr"/>
    </row>
    <row r="473" ht="15" customHeight="1">
      <c r="A473" t="inlineStr">
        <is>
          <t>A 16918-2019</t>
        </is>
      </c>
      <c r="B473" s="1" t="n">
        <v>43550</v>
      </c>
      <c r="C473" s="1" t="n">
        <v>45189</v>
      </c>
      <c r="D473" t="inlineStr">
        <is>
          <t>STOCKHOLMS LÄN</t>
        </is>
      </c>
      <c r="E473" t="inlineStr">
        <is>
          <t>NORRTÄLJE</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16984-2019</t>
        </is>
      </c>
      <c r="B474" s="1" t="n">
        <v>43550</v>
      </c>
      <c r="C474" s="1" t="n">
        <v>45189</v>
      </c>
      <c r="D474" t="inlineStr">
        <is>
          <t>STOCKHOLMS LÄN</t>
        </is>
      </c>
      <c r="E474" t="inlineStr">
        <is>
          <t>NORRTÄLJE</t>
        </is>
      </c>
      <c r="G474" t="n">
        <v>2.6</v>
      </c>
      <c r="H474" t="n">
        <v>0</v>
      </c>
      <c r="I474" t="n">
        <v>0</v>
      </c>
      <c r="J474" t="n">
        <v>0</v>
      </c>
      <c r="K474" t="n">
        <v>0</v>
      </c>
      <c r="L474" t="n">
        <v>0</v>
      </c>
      <c r="M474" t="n">
        <v>0</v>
      </c>
      <c r="N474" t="n">
        <v>0</v>
      </c>
      <c r="O474" t="n">
        <v>0</v>
      </c>
      <c r="P474" t="n">
        <v>0</v>
      </c>
      <c r="Q474" t="n">
        <v>0</v>
      </c>
      <c r="R474" s="2" t="inlineStr"/>
    </row>
    <row r="475" ht="15" customHeight="1">
      <c r="A475" t="inlineStr">
        <is>
          <t>A 17060-2019</t>
        </is>
      </c>
      <c r="B475" s="1" t="n">
        <v>43551</v>
      </c>
      <c r="C475" s="1" t="n">
        <v>45189</v>
      </c>
      <c r="D475" t="inlineStr">
        <is>
          <t>STOCKHOLMS LÄN</t>
        </is>
      </c>
      <c r="E475" t="inlineStr">
        <is>
          <t>NORRTÄLJE</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17149-2019</t>
        </is>
      </c>
      <c r="B476" s="1" t="n">
        <v>43551</v>
      </c>
      <c r="C476" s="1" t="n">
        <v>45189</v>
      </c>
      <c r="D476" t="inlineStr">
        <is>
          <t>STOCKHOLMS LÄN</t>
        </is>
      </c>
      <c r="E476" t="inlineStr">
        <is>
          <t>NORRTÄLJE</t>
        </is>
      </c>
      <c r="G476" t="n">
        <v>1.9</v>
      </c>
      <c r="H476" t="n">
        <v>0</v>
      </c>
      <c r="I476" t="n">
        <v>0</v>
      </c>
      <c r="J476" t="n">
        <v>0</v>
      </c>
      <c r="K476" t="n">
        <v>0</v>
      </c>
      <c r="L476" t="n">
        <v>0</v>
      </c>
      <c r="M476" t="n">
        <v>0</v>
      </c>
      <c r="N476" t="n">
        <v>0</v>
      </c>
      <c r="O476" t="n">
        <v>0</v>
      </c>
      <c r="P476" t="n">
        <v>0</v>
      </c>
      <c r="Q476" t="n">
        <v>0</v>
      </c>
      <c r="R476" s="2" t="inlineStr"/>
    </row>
    <row r="477" ht="15" customHeight="1">
      <c r="A477" t="inlineStr">
        <is>
          <t>A 17061-2019</t>
        </is>
      </c>
      <c r="B477" s="1" t="n">
        <v>43551</v>
      </c>
      <c r="C477" s="1" t="n">
        <v>45189</v>
      </c>
      <c r="D477" t="inlineStr">
        <is>
          <t>STOCKHOLMS LÄN</t>
        </is>
      </c>
      <c r="E477" t="inlineStr">
        <is>
          <t>NORRTÄLJE</t>
        </is>
      </c>
      <c r="F477" t="inlineStr">
        <is>
          <t>Kommuner</t>
        </is>
      </c>
      <c r="G477" t="n">
        <v>3.7</v>
      </c>
      <c r="H477" t="n">
        <v>0</v>
      </c>
      <c r="I477" t="n">
        <v>0</v>
      </c>
      <c r="J477" t="n">
        <v>0</v>
      </c>
      <c r="K477" t="n">
        <v>0</v>
      </c>
      <c r="L477" t="n">
        <v>0</v>
      </c>
      <c r="M477" t="n">
        <v>0</v>
      </c>
      <c r="N477" t="n">
        <v>0</v>
      </c>
      <c r="O477" t="n">
        <v>0</v>
      </c>
      <c r="P477" t="n">
        <v>0</v>
      </c>
      <c r="Q477" t="n">
        <v>0</v>
      </c>
      <c r="R477" s="2" t="inlineStr"/>
    </row>
    <row r="478" ht="15" customHeight="1">
      <c r="A478" t="inlineStr">
        <is>
          <t>A 17272-2019</t>
        </is>
      </c>
      <c r="B478" s="1" t="n">
        <v>43552</v>
      </c>
      <c r="C478" s="1" t="n">
        <v>45189</v>
      </c>
      <c r="D478" t="inlineStr">
        <is>
          <t>STOCKHOLMS LÄN</t>
        </is>
      </c>
      <c r="E478" t="inlineStr">
        <is>
          <t>NORRTÄLJE</t>
        </is>
      </c>
      <c r="G478" t="n">
        <v>5.8</v>
      </c>
      <c r="H478" t="n">
        <v>0</v>
      </c>
      <c r="I478" t="n">
        <v>0</v>
      </c>
      <c r="J478" t="n">
        <v>0</v>
      </c>
      <c r="K478" t="n">
        <v>0</v>
      </c>
      <c r="L478" t="n">
        <v>0</v>
      </c>
      <c r="M478" t="n">
        <v>0</v>
      </c>
      <c r="N478" t="n">
        <v>0</v>
      </c>
      <c r="O478" t="n">
        <v>0</v>
      </c>
      <c r="P478" t="n">
        <v>0</v>
      </c>
      <c r="Q478" t="n">
        <v>0</v>
      </c>
      <c r="R478" s="2" t="inlineStr"/>
    </row>
    <row r="479" ht="15" customHeight="1">
      <c r="A479" t="inlineStr">
        <is>
          <t>A 17389-2019</t>
        </is>
      </c>
      <c r="B479" s="1" t="n">
        <v>43552</v>
      </c>
      <c r="C479" s="1" t="n">
        <v>45189</v>
      </c>
      <c r="D479" t="inlineStr">
        <is>
          <t>STOCKHOLMS LÄN</t>
        </is>
      </c>
      <c r="E479" t="inlineStr">
        <is>
          <t>NORRTÄLJE</t>
        </is>
      </c>
      <c r="G479" t="n">
        <v>2.4</v>
      </c>
      <c r="H479" t="n">
        <v>0</v>
      </c>
      <c r="I479" t="n">
        <v>0</v>
      </c>
      <c r="J479" t="n">
        <v>0</v>
      </c>
      <c r="K479" t="n">
        <v>0</v>
      </c>
      <c r="L479" t="n">
        <v>0</v>
      </c>
      <c r="M479" t="n">
        <v>0</v>
      </c>
      <c r="N479" t="n">
        <v>0</v>
      </c>
      <c r="O479" t="n">
        <v>0</v>
      </c>
      <c r="P479" t="n">
        <v>0</v>
      </c>
      <c r="Q479" t="n">
        <v>0</v>
      </c>
      <c r="R479" s="2" t="inlineStr"/>
    </row>
    <row r="480" ht="15" customHeight="1">
      <c r="A480" t="inlineStr">
        <is>
          <t>A 17297-2019</t>
        </is>
      </c>
      <c r="B480" s="1" t="n">
        <v>43552</v>
      </c>
      <c r="C480" s="1" t="n">
        <v>45189</v>
      </c>
      <c r="D480" t="inlineStr">
        <is>
          <t>STOCKHOLMS LÄN</t>
        </is>
      </c>
      <c r="E480" t="inlineStr">
        <is>
          <t>NORRTÄLJE</t>
        </is>
      </c>
      <c r="G480" t="n">
        <v>2.1</v>
      </c>
      <c r="H480" t="n">
        <v>0</v>
      </c>
      <c r="I480" t="n">
        <v>0</v>
      </c>
      <c r="J480" t="n">
        <v>0</v>
      </c>
      <c r="K480" t="n">
        <v>0</v>
      </c>
      <c r="L480" t="n">
        <v>0</v>
      </c>
      <c r="M480" t="n">
        <v>0</v>
      </c>
      <c r="N480" t="n">
        <v>0</v>
      </c>
      <c r="O480" t="n">
        <v>0</v>
      </c>
      <c r="P480" t="n">
        <v>0</v>
      </c>
      <c r="Q480" t="n">
        <v>0</v>
      </c>
      <c r="R480" s="2" t="inlineStr"/>
    </row>
    <row r="481" ht="15" customHeight="1">
      <c r="A481" t="inlineStr">
        <is>
          <t>A 17390-2019</t>
        </is>
      </c>
      <c r="B481" s="1" t="n">
        <v>43552</v>
      </c>
      <c r="C481" s="1" t="n">
        <v>45189</v>
      </c>
      <c r="D481" t="inlineStr">
        <is>
          <t>STOCKHOLMS LÄN</t>
        </is>
      </c>
      <c r="E481" t="inlineStr">
        <is>
          <t>NORRTÄLJE</t>
        </is>
      </c>
      <c r="G481" t="n">
        <v>3.5</v>
      </c>
      <c r="H481" t="n">
        <v>0</v>
      </c>
      <c r="I481" t="n">
        <v>0</v>
      </c>
      <c r="J481" t="n">
        <v>0</v>
      </c>
      <c r="K481" t="n">
        <v>0</v>
      </c>
      <c r="L481" t="n">
        <v>0</v>
      </c>
      <c r="M481" t="n">
        <v>0</v>
      </c>
      <c r="N481" t="n">
        <v>0</v>
      </c>
      <c r="O481" t="n">
        <v>0</v>
      </c>
      <c r="P481" t="n">
        <v>0</v>
      </c>
      <c r="Q481" t="n">
        <v>0</v>
      </c>
      <c r="R481" s="2" t="inlineStr"/>
    </row>
    <row r="482" ht="15" customHeight="1">
      <c r="A482" t="inlineStr">
        <is>
          <t>A 17240-2019</t>
        </is>
      </c>
      <c r="B482" s="1" t="n">
        <v>43552</v>
      </c>
      <c r="C482" s="1" t="n">
        <v>45189</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17292-2019</t>
        </is>
      </c>
      <c r="B483" s="1" t="n">
        <v>43552</v>
      </c>
      <c r="C483" s="1" t="n">
        <v>45189</v>
      </c>
      <c r="D483" t="inlineStr">
        <is>
          <t>STOCKHOLMS LÄN</t>
        </is>
      </c>
      <c r="E483" t="inlineStr">
        <is>
          <t>NORRTÄLJE</t>
        </is>
      </c>
      <c r="G483" t="n">
        <v>0.9</v>
      </c>
      <c r="H483" t="n">
        <v>0</v>
      </c>
      <c r="I483" t="n">
        <v>0</v>
      </c>
      <c r="J483" t="n">
        <v>0</v>
      </c>
      <c r="K483" t="n">
        <v>0</v>
      </c>
      <c r="L483" t="n">
        <v>0</v>
      </c>
      <c r="M483" t="n">
        <v>0</v>
      </c>
      <c r="N483" t="n">
        <v>0</v>
      </c>
      <c r="O483" t="n">
        <v>0</v>
      </c>
      <c r="P483" t="n">
        <v>0</v>
      </c>
      <c r="Q483" t="n">
        <v>0</v>
      </c>
      <c r="R483" s="2" t="inlineStr"/>
    </row>
    <row r="484" ht="15" customHeight="1">
      <c r="A484" t="inlineStr">
        <is>
          <t>A 17350-2019</t>
        </is>
      </c>
      <c r="B484" s="1" t="n">
        <v>43552</v>
      </c>
      <c r="C484" s="1" t="n">
        <v>45189</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17378-2019</t>
        </is>
      </c>
      <c r="B485" s="1" t="n">
        <v>43552</v>
      </c>
      <c r="C485" s="1" t="n">
        <v>45189</v>
      </c>
      <c r="D485" t="inlineStr">
        <is>
          <t>STOCKHOLMS LÄN</t>
        </is>
      </c>
      <c r="E485" t="inlineStr">
        <is>
          <t>NORRTÄLJE</t>
        </is>
      </c>
      <c r="G485" t="n">
        <v>8.1</v>
      </c>
      <c r="H485" t="n">
        <v>0</v>
      </c>
      <c r="I485" t="n">
        <v>0</v>
      </c>
      <c r="J485" t="n">
        <v>0</v>
      </c>
      <c r="K485" t="n">
        <v>0</v>
      </c>
      <c r="L485" t="n">
        <v>0</v>
      </c>
      <c r="M485" t="n">
        <v>0</v>
      </c>
      <c r="N485" t="n">
        <v>0</v>
      </c>
      <c r="O485" t="n">
        <v>0</v>
      </c>
      <c r="P485" t="n">
        <v>0</v>
      </c>
      <c r="Q485" t="n">
        <v>0</v>
      </c>
      <c r="R485" s="2" t="inlineStr"/>
    </row>
    <row r="486" ht="15" customHeight="1">
      <c r="A486" t="inlineStr">
        <is>
          <t>A 17552-2019</t>
        </is>
      </c>
      <c r="B486" s="1" t="n">
        <v>43553</v>
      </c>
      <c r="C486" s="1" t="n">
        <v>45189</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17582-2019</t>
        </is>
      </c>
      <c r="B487" s="1" t="n">
        <v>43553</v>
      </c>
      <c r="C487" s="1" t="n">
        <v>45189</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17757-2019</t>
        </is>
      </c>
      <c r="B488" s="1" t="n">
        <v>43556</v>
      </c>
      <c r="C488" s="1" t="n">
        <v>45189</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17752-2019</t>
        </is>
      </c>
      <c r="B489" s="1" t="n">
        <v>43556</v>
      </c>
      <c r="C489" s="1" t="n">
        <v>45189</v>
      </c>
      <c r="D489" t="inlineStr">
        <is>
          <t>STOCKHOLMS LÄN</t>
        </is>
      </c>
      <c r="E489" t="inlineStr">
        <is>
          <t>NORRTÄLJE</t>
        </is>
      </c>
      <c r="G489" t="n">
        <v>3</v>
      </c>
      <c r="H489" t="n">
        <v>0</v>
      </c>
      <c r="I489" t="n">
        <v>0</v>
      </c>
      <c r="J489" t="n">
        <v>0</v>
      </c>
      <c r="K489" t="n">
        <v>0</v>
      </c>
      <c r="L489" t="n">
        <v>0</v>
      </c>
      <c r="M489" t="n">
        <v>0</v>
      </c>
      <c r="N489" t="n">
        <v>0</v>
      </c>
      <c r="O489" t="n">
        <v>0</v>
      </c>
      <c r="P489" t="n">
        <v>0</v>
      </c>
      <c r="Q489" t="n">
        <v>0</v>
      </c>
      <c r="R489" s="2" t="inlineStr"/>
    </row>
    <row r="490" ht="15" customHeight="1">
      <c r="A490" t="inlineStr">
        <is>
          <t>A 17795-2019</t>
        </is>
      </c>
      <c r="B490" s="1" t="n">
        <v>43556</v>
      </c>
      <c r="C490" s="1" t="n">
        <v>45189</v>
      </c>
      <c r="D490" t="inlineStr">
        <is>
          <t>STOCKHOLMS LÄN</t>
        </is>
      </c>
      <c r="E490" t="inlineStr">
        <is>
          <t>NORRTÄLJE</t>
        </is>
      </c>
      <c r="G490" t="n">
        <v>0.8</v>
      </c>
      <c r="H490" t="n">
        <v>0</v>
      </c>
      <c r="I490" t="n">
        <v>0</v>
      </c>
      <c r="J490" t="n">
        <v>0</v>
      </c>
      <c r="K490" t="n">
        <v>0</v>
      </c>
      <c r="L490" t="n">
        <v>0</v>
      </c>
      <c r="M490" t="n">
        <v>0</v>
      </c>
      <c r="N490" t="n">
        <v>0</v>
      </c>
      <c r="O490" t="n">
        <v>0</v>
      </c>
      <c r="P490" t="n">
        <v>0</v>
      </c>
      <c r="Q490" t="n">
        <v>0</v>
      </c>
      <c r="R490" s="2" t="inlineStr"/>
    </row>
    <row r="491" ht="15" customHeight="1">
      <c r="A491" t="inlineStr">
        <is>
          <t>A 17963-2019</t>
        </is>
      </c>
      <c r="B491" s="1" t="n">
        <v>43557</v>
      </c>
      <c r="C491" s="1" t="n">
        <v>45189</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18378-2019</t>
        </is>
      </c>
      <c r="B492" s="1" t="n">
        <v>43559</v>
      </c>
      <c r="C492" s="1" t="n">
        <v>45189</v>
      </c>
      <c r="D492" t="inlineStr">
        <is>
          <t>STOCKHOLMS LÄN</t>
        </is>
      </c>
      <c r="E492" t="inlineStr">
        <is>
          <t>NORRTÄLJE</t>
        </is>
      </c>
      <c r="G492" t="n">
        <v>5.8</v>
      </c>
      <c r="H492" t="n">
        <v>0</v>
      </c>
      <c r="I492" t="n">
        <v>0</v>
      </c>
      <c r="J492" t="n">
        <v>0</v>
      </c>
      <c r="K492" t="n">
        <v>0</v>
      </c>
      <c r="L492" t="n">
        <v>0</v>
      </c>
      <c r="M492" t="n">
        <v>0</v>
      </c>
      <c r="N492" t="n">
        <v>0</v>
      </c>
      <c r="O492" t="n">
        <v>0</v>
      </c>
      <c r="P492" t="n">
        <v>0</v>
      </c>
      <c r="Q492" t="n">
        <v>0</v>
      </c>
      <c r="R492" s="2" t="inlineStr"/>
    </row>
    <row r="493" ht="15" customHeight="1">
      <c r="A493" t="inlineStr">
        <is>
          <t>A 18664-2019</t>
        </is>
      </c>
      <c r="B493" s="1" t="n">
        <v>43560</v>
      </c>
      <c r="C493" s="1" t="n">
        <v>45189</v>
      </c>
      <c r="D493" t="inlineStr">
        <is>
          <t>STOCKHOLMS LÄN</t>
        </is>
      </c>
      <c r="E493" t="inlineStr">
        <is>
          <t>NORRTÄLJE</t>
        </is>
      </c>
      <c r="G493" t="n">
        <v>0.6</v>
      </c>
      <c r="H493" t="n">
        <v>0</v>
      </c>
      <c r="I493" t="n">
        <v>0</v>
      </c>
      <c r="J493" t="n">
        <v>0</v>
      </c>
      <c r="K493" t="n">
        <v>0</v>
      </c>
      <c r="L493" t="n">
        <v>0</v>
      </c>
      <c r="M493" t="n">
        <v>0</v>
      </c>
      <c r="N493" t="n">
        <v>0</v>
      </c>
      <c r="O493" t="n">
        <v>0</v>
      </c>
      <c r="P493" t="n">
        <v>0</v>
      </c>
      <c r="Q493" t="n">
        <v>0</v>
      </c>
      <c r="R493" s="2" t="inlineStr"/>
    </row>
    <row r="494" ht="15" customHeight="1">
      <c r="A494" t="inlineStr">
        <is>
          <t>A 18767-2019</t>
        </is>
      </c>
      <c r="B494" s="1" t="n">
        <v>43560</v>
      </c>
      <c r="C494" s="1" t="n">
        <v>45189</v>
      </c>
      <c r="D494" t="inlineStr">
        <is>
          <t>STOCKHOLMS LÄN</t>
        </is>
      </c>
      <c r="E494" t="inlineStr">
        <is>
          <t>NORRTÄLJE</t>
        </is>
      </c>
      <c r="G494" t="n">
        <v>4</v>
      </c>
      <c r="H494" t="n">
        <v>0</v>
      </c>
      <c r="I494" t="n">
        <v>0</v>
      </c>
      <c r="J494" t="n">
        <v>0</v>
      </c>
      <c r="K494" t="n">
        <v>0</v>
      </c>
      <c r="L494" t="n">
        <v>0</v>
      </c>
      <c r="M494" t="n">
        <v>0</v>
      </c>
      <c r="N494" t="n">
        <v>0</v>
      </c>
      <c r="O494" t="n">
        <v>0</v>
      </c>
      <c r="P494" t="n">
        <v>0</v>
      </c>
      <c r="Q494" t="n">
        <v>0</v>
      </c>
      <c r="R494" s="2" t="inlineStr"/>
    </row>
    <row r="495" ht="15" customHeight="1">
      <c r="A495" t="inlineStr">
        <is>
          <t>A 18820-2019</t>
        </is>
      </c>
      <c r="B495" s="1" t="n">
        <v>43563</v>
      </c>
      <c r="C495" s="1" t="n">
        <v>45189</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18890-2019</t>
        </is>
      </c>
      <c r="B496" s="1" t="n">
        <v>43563</v>
      </c>
      <c r="C496" s="1" t="n">
        <v>45189</v>
      </c>
      <c r="D496" t="inlineStr">
        <is>
          <t>STOCKHOLMS LÄN</t>
        </is>
      </c>
      <c r="E496" t="inlineStr">
        <is>
          <t>NORRTÄLJE</t>
        </is>
      </c>
      <c r="G496" t="n">
        <v>4.7</v>
      </c>
      <c r="H496" t="n">
        <v>0</v>
      </c>
      <c r="I496" t="n">
        <v>0</v>
      </c>
      <c r="J496" t="n">
        <v>0</v>
      </c>
      <c r="K496" t="n">
        <v>0</v>
      </c>
      <c r="L496" t="n">
        <v>0</v>
      </c>
      <c r="M496" t="n">
        <v>0</v>
      </c>
      <c r="N496" t="n">
        <v>0</v>
      </c>
      <c r="O496" t="n">
        <v>0</v>
      </c>
      <c r="P496" t="n">
        <v>0</v>
      </c>
      <c r="Q496" t="n">
        <v>0</v>
      </c>
      <c r="R496" s="2" t="inlineStr"/>
    </row>
    <row r="497" ht="15" customHeight="1">
      <c r="A497" t="inlineStr">
        <is>
          <t>A 18909-2019</t>
        </is>
      </c>
      <c r="B497" s="1" t="n">
        <v>43563</v>
      </c>
      <c r="C497" s="1" t="n">
        <v>45189</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19014-2019</t>
        </is>
      </c>
      <c r="B498" s="1" t="n">
        <v>43563</v>
      </c>
      <c r="C498" s="1" t="n">
        <v>45189</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19026-2019</t>
        </is>
      </c>
      <c r="B499" s="1" t="n">
        <v>43563</v>
      </c>
      <c r="C499" s="1" t="n">
        <v>45189</v>
      </c>
      <c r="D499" t="inlineStr">
        <is>
          <t>STOCKHOLMS LÄN</t>
        </is>
      </c>
      <c r="E499" t="inlineStr">
        <is>
          <t>NORRTÄLJE</t>
        </is>
      </c>
      <c r="G499" t="n">
        <v>4.4</v>
      </c>
      <c r="H499" t="n">
        <v>0</v>
      </c>
      <c r="I499" t="n">
        <v>0</v>
      </c>
      <c r="J499" t="n">
        <v>0</v>
      </c>
      <c r="K499" t="n">
        <v>0</v>
      </c>
      <c r="L499" t="n">
        <v>0</v>
      </c>
      <c r="M499" t="n">
        <v>0</v>
      </c>
      <c r="N499" t="n">
        <v>0</v>
      </c>
      <c r="O499" t="n">
        <v>0</v>
      </c>
      <c r="P499" t="n">
        <v>0</v>
      </c>
      <c r="Q499" t="n">
        <v>0</v>
      </c>
      <c r="R499" s="2" t="inlineStr"/>
    </row>
    <row r="500" ht="15" customHeight="1">
      <c r="A500" t="inlineStr">
        <is>
          <t>A 19255-2019</t>
        </is>
      </c>
      <c r="B500" s="1" t="n">
        <v>43564</v>
      </c>
      <c r="C500" s="1" t="n">
        <v>45189</v>
      </c>
      <c r="D500" t="inlineStr">
        <is>
          <t>STOCKHOLMS LÄN</t>
        </is>
      </c>
      <c r="E500" t="inlineStr">
        <is>
          <t>NORRTÄLJE</t>
        </is>
      </c>
      <c r="G500" t="n">
        <v>2.6</v>
      </c>
      <c r="H500" t="n">
        <v>0</v>
      </c>
      <c r="I500" t="n">
        <v>0</v>
      </c>
      <c r="J500" t="n">
        <v>0</v>
      </c>
      <c r="K500" t="n">
        <v>0</v>
      </c>
      <c r="L500" t="n">
        <v>0</v>
      </c>
      <c r="M500" t="n">
        <v>0</v>
      </c>
      <c r="N500" t="n">
        <v>0</v>
      </c>
      <c r="O500" t="n">
        <v>0</v>
      </c>
      <c r="P500" t="n">
        <v>0</v>
      </c>
      <c r="Q500" t="n">
        <v>0</v>
      </c>
      <c r="R500" s="2" t="inlineStr"/>
    </row>
    <row r="501" ht="15" customHeight="1">
      <c r="A501" t="inlineStr">
        <is>
          <t>A 19247-2019</t>
        </is>
      </c>
      <c r="B501" s="1" t="n">
        <v>43564</v>
      </c>
      <c r="C501" s="1" t="n">
        <v>45189</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19301-2019</t>
        </is>
      </c>
      <c r="B502" s="1" t="n">
        <v>43565</v>
      </c>
      <c r="C502" s="1" t="n">
        <v>45189</v>
      </c>
      <c r="D502" t="inlineStr">
        <is>
          <t>STOCKHOLMS LÄN</t>
        </is>
      </c>
      <c r="E502" t="inlineStr">
        <is>
          <t>NORRTÄLJE</t>
        </is>
      </c>
      <c r="F502" t="inlineStr">
        <is>
          <t>Kommuner</t>
        </is>
      </c>
      <c r="G502" t="n">
        <v>3.9</v>
      </c>
      <c r="H502" t="n">
        <v>0</v>
      </c>
      <c r="I502" t="n">
        <v>0</v>
      </c>
      <c r="J502" t="n">
        <v>0</v>
      </c>
      <c r="K502" t="n">
        <v>0</v>
      </c>
      <c r="L502" t="n">
        <v>0</v>
      </c>
      <c r="M502" t="n">
        <v>0</v>
      </c>
      <c r="N502" t="n">
        <v>0</v>
      </c>
      <c r="O502" t="n">
        <v>0</v>
      </c>
      <c r="P502" t="n">
        <v>0</v>
      </c>
      <c r="Q502" t="n">
        <v>0</v>
      </c>
      <c r="R502" s="2" t="inlineStr"/>
    </row>
    <row r="503" ht="15" customHeight="1">
      <c r="A503" t="inlineStr">
        <is>
          <t>A 19537-2019</t>
        </is>
      </c>
      <c r="B503" s="1" t="n">
        <v>43565</v>
      </c>
      <c r="C503" s="1" t="n">
        <v>45189</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19302-2019</t>
        </is>
      </c>
      <c r="B504" s="1" t="n">
        <v>43565</v>
      </c>
      <c r="C504" s="1" t="n">
        <v>45189</v>
      </c>
      <c r="D504" t="inlineStr">
        <is>
          <t>STOCKHOLMS LÄN</t>
        </is>
      </c>
      <c r="E504" t="inlineStr">
        <is>
          <t>NORRTÄLJE</t>
        </is>
      </c>
      <c r="F504" t="inlineStr">
        <is>
          <t>Kommuner</t>
        </is>
      </c>
      <c r="G504" t="n">
        <v>4.2</v>
      </c>
      <c r="H504" t="n">
        <v>0</v>
      </c>
      <c r="I504" t="n">
        <v>0</v>
      </c>
      <c r="J504" t="n">
        <v>0</v>
      </c>
      <c r="K504" t="n">
        <v>0</v>
      </c>
      <c r="L504" t="n">
        <v>0</v>
      </c>
      <c r="M504" t="n">
        <v>0</v>
      </c>
      <c r="N504" t="n">
        <v>0</v>
      </c>
      <c r="O504" t="n">
        <v>0</v>
      </c>
      <c r="P504" t="n">
        <v>0</v>
      </c>
      <c r="Q504" t="n">
        <v>0</v>
      </c>
      <c r="R504" s="2" t="inlineStr"/>
    </row>
    <row r="505" ht="15" customHeight="1">
      <c r="A505" t="inlineStr">
        <is>
          <t>A 19539-2019</t>
        </is>
      </c>
      <c r="B505" s="1" t="n">
        <v>43565</v>
      </c>
      <c r="C505" s="1" t="n">
        <v>45189</v>
      </c>
      <c r="D505" t="inlineStr">
        <is>
          <t>STOCKHOLMS LÄN</t>
        </is>
      </c>
      <c r="E505" t="inlineStr">
        <is>
          <t>NORRTÄLJE</t>
        </is>
      </c>
      <c r="G505" t="n">
        <v>2.4</v>
      </c>
      <c r="H505" t="n">
        <v>0</v>
      </c>
      <c r="I505" t="n">
        <v>0</v>
      </c>
      <c r="J505" t="n">
        <v>0</v>
      </c>
      <c r="K505" t="n">
        <v>0</v>
      </c>
      <c r="L505" t="n">
        <v>0</v>
      </c>
      <c r="M505" t="n">
        <v>0</v>
      </c>
      <c r="N505" t="n">
        <v>0</v>
      </c>
      <c r="O505" t="n">
        <v>0</v>
      </c>
      <c r="P505" t="n">
        <v>0</v>
      </c>
      <c r="Q505" t="n">
        <v>0</v>
      </c>
      <c r="R505" s="2" t="inlineStr"/>
    </row>
    <row r="506" ht="15" customHeight="1">
      <c r="A506" t="inlineStr">
        <is>
          <t>A 19540-2019</t>
        </is>
      </c>
      <c r="B506" s="1" t="n">
        <v>43565</v>
      </c>
      <c r="C506" s="1" t="n">
        <v>45189</v>
      </c>
      <c r="D506" t="inlineStr">
        <is>
          <t>STOCKHOLMS LÄN</t>
        </is>
      </c>
      <c r="E506" t="inlineStr">
        <is>
          <t>NORRTÄLJE</t>
        </is>
      </c>
      <c r="G506" t="n">
        <v>1.8</v>
      </c>
      <c r="H506" t="n">
        <v>0</v>
      </c>
      <c r="I506" t="n">
        <v>0</v>
      </c>
      <c r="J506" t="n">
        <v>0</v>
      </c>
      <c r="K506" t="n">
        <v>0</v>
      </c>
      <c r="L506" t="n">
        <v>0</v>
      </c>
      <c r="M506" t="n">
        <v>0</v>
      </c>
      <c r="N506" t="n">
        <v>0</v>
      </c>
      <c r="O506" t="n">
        <v>0</v>
      </c>
      <c r="P506" t="n">
        <v>0</v>
      </c>
      <c r="Q506" t="n">
        <v>0</v>
      </c>
      <c r="R506" s="2" t="inlineStr"/>
    </row>
    <row r="507" ht="15" customHeight="1">
      <c r="A507" t="inlineStr">
        <is>
          <t>A 19297-2019</t>
        </is>
      </c>
      <c r="B507" s="1" t="n">
        <v>43565</v>
      </c>
      <c r="C507" s="1" t="n">
        <v>45189</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19593-2019</t>
        </is>
      </c>
      <c r="B508" s="1" t="n">
        <v>43566</v>
      </c>
      <c r="C508" s="1" t="n">
        <v>45189</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19638-2019</t>
        </is>
      </c>
      <c r="B509" s="1" t="n">
        <v>43566</v>
      </c>
      <c r="C509" s="1" t="n">
        <v>45189</v>
      </c>
      <c r="D509" t="inlineStr">
        <is>
          <t>STOCKHOLMS LÄN</t>
        </is>
      </c>
      <c r="E509" t="inlineStr">
        <is>
          <t>NORRTÄLJE</t>
        </is>
      </c>
      <c r="G509" t="n">
        <v>0.6</v>
      </c>
      <c r="H509" t="n">
        <v>0</v>
      </c>
      <c r="I509" t="n">
        <v>0</v>
      </c>
      <c r="J509" t="n">
        <v>0</v>
      </c>
      <c r="K509" t="n">
        <v>0</v>
      </c>
      <c r="L509" t="n">
        <v>0</v>
      </c>
      <c r="M509" t="n">
        <v>0</v>
      </c>
      <c r="N509" t="n">
        <v>0</v>
      </c>
      <c r="O509" t="n">
        <v>0</v>
      </c>
      <c r="P509" t="n">
        <v>0</v>
      </c>
      <c r="Q509" t="n">
        <v>0</v>
      </c>
      <c r="R509" s="2" t="inlineStr"/>
    </row>
    <row r="510" ht="15" customHeight="1">
      <c r="A510" t="inlineStr">
        <is>
          <t>A 19811-2019</t>
        </is>
      </c>
      <c r="B510" s="1" t="n">
        <v>43567</v>
      </c>
      <c r="C510" s="1" t="n">
        <v>45189</v>
      </c>
      <c r="D510" t="inlineStr">
        <is>
          <t>STOCKHOLMS LÄN</t>
        </is>
      </c>
      <c r="E510" t="inlineStr">
        <is>
          <t>NORRTÄLJE</t>
        </is>
      </c>
      <c r="F510" t="inlineStr">
        <is>
          <t>Kommuner</t>
        </is>
      </c>
      <c r="G510" t="n">
        <v>1.6</v>
      </c>
      <c r="H510" t="n">
        <v>0</v>
      </c>
      <c r="I510" t="n">
        <v>0</v>
      </c>
      <c r="J510" t="n">
        <v>0</v>
      </c>
      <c r="K510" t="n">
        <v>0</v>
      </c>
      <c r="L510" t="n">
        <v>0</v>
      </c>
      <c r="M510" t="n">
        <v>0</v>
      </c>
      <c r="N510" t="n">
        <v>0</v>
      </c>
      <c r="O510" t="n">
        <v>0</v>
      </c>
      <c r="P510" t="n">
        <v>0</v>
      </c>
      <c r="Q510" t="n">
        <v>0</v>
      </c>
      <c r="R510" s="2" t="inlineStr"/>
    </row>
    <row r="511" ht="15" customHeight="1">
      <c r="A511" t="inlineStr">
        <is>
          <t>A 19872-2019</t>
        </is>
      </c>
      <c r="B511" s="1" t="n">
        <v>43567</v>
      </c>
      <c r="C511" s="1" t="n">
        <v>45189</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19812-2019</t>
        </is>
      </c>
      <c r="B512" s="1" t="n">
        <v>43567</v>
      </c>
      <c r="C512" s="1" t="n">
        <v>45189</v>
      </c>
      <c r="D512" t="inlineStr">
        <is>
          <t>STOCKHOLMS LÄN</t>
        </is>
      </c>
      <c r="E512" t="inlineStr">
        <is>
          <t>NORRTÄLJE</t>
        </is>
      </c>
      <c r="F512" t="inlineStr">
        <is>
          <t>Kommuner</t>
        </is>
      </c>
      <c r="G512" t="n">
        <v>1.5</v>
      </c>
      <c r="H512" t="n">
        <v>0</v>
      </c>
      <c r="I512" t="n">
        <v>0</v>
      </c>
      <c r="J512" t="n">
        <v>0</v>
      </c>
      <c r="K512" t="n">
        <v>0</v>
      </c>
      <c r="L512" t="n">
        <v>0</v>
      </c>
      <c r="M512" t="n">
        <v>0</v>
      </c>
      <c r="N512" t="n">
        <v>0</v>
      </c>
      <c r="O512" t="n">
        <v>0</v>
      </c>
      <c r="P512" t="n">
        <v>0</v>
      </c>
      <c r="Q512" t="n">
        <v>0</v>
      </c>
      <c r="R512" s="2" t="inlineStr"/>
    </row>
    <row r="513" ht="15" customHeight="1">
      <c r="A513" t="inlineStr">
        <is>
          <t>A 19931-2019</t>
        </is>
      </c>
      <c r="B513" s="1" t="n">
        <v>43568</v>
      </c>
      <c r="C513" s="1" t="n">
        <v>45189</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20137-2019</t>
        </is>
      </c>
      <c r="B514" s="1" t="n">
        <v>43570</v>
      </c>
      <c r="C514" s="1" t="n">
        <v>45189</v>
      </c>
      <c r="D514" t="inlineStr">
        <is>
          <t>STOCKHOLMS LÄN</t>
        </is>
      </c>
      <c r="E514" t="inlineStr">
        <is>
          <t>NORRTÄLJE</t>
        </is>
      </c>
      <c r="G514" t="n">
        <v>3</v>
      </c>
      <c r="H514" t="n">
        <v>0</v>
      </c>
      <c r="I514" t="n">
        <v>0</v>
      </c>
      <c r="J514" t="n">
        <v>0</v>
      </c>
      <c r="K514" t="n">
        <v>0</v>
      </c>
      <c r="L514" t="n">
        <v>0</v>
      </c>
      <c r="M514" t="n">
        <v>0</v>
      </c>
      <c r="N514" t="n">
        <v>0</v>
      </c>
      <c r="O514" t="n">
        <v>0</v>
      </c>
      <c r="P514" t="n">
        <v>0</v>
      </c>
      <c r="Q514" t="n">
        <v>0</v>
      </c>
      <c r="R514" s="2" t="inlineStr"/>
    </row>
    <row r="515" ht="15" customHeight="1">
      <c r="A515" t="inlineStr">
        <is>
          <t>A 20159-2019</t>
        </is>
      </c>
      <c r="B515" s="1" t="n">
        <v>43570</v>
      </c>
      <c r="C515" s="1" t="n">
        <v>45189</v>
      </c>
      <c r="D515" t="inlineStr">
        <is>
          <t>STOCKHOLMS LÄN</t>
        </is>
      </c>
      <c r="E515" t="inlineStr">
        <is>
          <t>NORRTÄLJE</t>
        </is>
      </c>
      <c r="F515" t="inlineStr">
        <is>
          <t>Kommuner</t>
        </is>
      </c>
      <c r="G515" t="n">
        <v>2</v>
      </c>
      <c r="H515" t="n">
        <v>0</v>
      </c>
      <c r="I515" t="n">
        <v>0</v>
      </c>
      <c r="J515" t="n">
        <v>0</v>
      </c>
      <c r="K515" t="n">
        <v>0</v>
      </c>
      <c r="L515" t="n">
        <v>0</v>
      </c>
      <c r="M515" t="n">
        <v>0</v>
      </c>
      <c r="N515" t="n">
        <v>0</v>
      </c>
      <c r="O515" t="n">
        <v>0</v>
      </c>
      <c r="P515" t="n">
        <v>0</v>
      </c>
      <c r="Q515" t="n">
        <v>0</v>
      </c>
      <c r="R515" s="2" t="inlineStr"/>
    </row>
    <row r="516" ht="15" customHeight="1">
      <c r="A516" t="inlineStr">
        <is>
          <t>A 20181-2019</t>
        </is>
      </c>
      <c r="B516" s="1" t="n">
        <v>43570</v>
      </c>
      <c r="C516" s="1" t="n">
        <v>45189</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20007-2019</t>
        </is>
      </c>
      <c r="B517" s="1" t="n">
        <v>43570</v>
      </c>
      <c r="C517" s="1" t="n">
        <v>45189</v>
      </c>
      <c r="D517" t="inlineStr">
        <is>
          <t>STOCKHOLMS LÄN</t>
        </is>
      </c>
      <c r="E517" t="inlineStr">
        <is>
          <t>NORRTÄLJE</t>
        </is>
      </c>
      <c r="G517" t="n">
        <v>1</v>
      </c>
      <c r="H517" t="n">
        <v>0</v>
      </c>
      <c r="I517" t="n">
        <v>0</v>
      </c>
      <c r="J517" t="n">
        <v>0</v>
      </c>
      <c r="K517" t="n">
        <v>0</v>
      </c>
      <c r="L517" t="n">
        <v>0</v>
      </c>
      <c r="M517" t="n">
        <v>0</v>
      </c>
      <c r="N517" t="n">
        <v>0</v>
      </c>
      <c r="O517" t="n">
        <v>0</v>
      </c>
      <c r="P517" t="n">
        <v>0</v>
      </c>
      <c r="Q517" t="n">
        <v>0</v>
      </c>
      <c r="R517" s="2" t="inlineStr"/>
    </row>
    <row r="518" ht="15" customHeight="1">
      <c r="A518" t="inlineStr">
        <is>
          <t>A 20052-2019</t>
        </is>
      </c>
      <c r="B518" s="1" t="n">
        <v>43570</v>
      </c>
      <c r="C518" s="1" t="n">
        <v>45189</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20165-2019</t>
        </is>
      </c>
      <c r="B519" s="1" t="n">
        <v>43570</v>
      </c>
      <c r="C519" s="1" t="n">
        <v>45189</v>
      </c>
      <c r="D519" t="inlineStr">
        <is>
          <t>STOCKHOLMS LÄN</t>
        </is>
      </c>
      <c r="E519" t="inlineStr">
        <is>
          <t>NORRTÄLJE</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20020-2019</t>
        </is>
      </c>
      <c r="B520" s="1" t="n">
        <v>43570</v>
      </c>
      <c r="C520" s="1" t="n">
        <v>45189</v>
      </c>
      <c r="D520" t="inlineStr">
        <is>
          <t>STOCKHOLMS LÄN</t>
        </is>
      </c>
      <c r="E520" t="inlineStr">
        <is>
          <t>NORRTÄLJE</t>
        </is>
      </c>
      <c r="G520" t="n">
        <v>0.9</v>
      </c>
      <c r="H520" t="n">
        <v>0</v>
      </c>
      <c r="I520" t="n">
        <v>0</v>
      </c>
      <c r="J520" t="n">
        <v>0</v>
      </c>
      <c r="K520" t="n">
        <v>0</v>
      </c>
      <c r="L520" t="n">
        <v>0</v>
      </c>
      <c r="M520" t="n">
        <v>0</v>
      </c>
      <c r="N520" t="n">
        <v>0</v>
      </c>
      <c r="O520" t="n">
        <v>0</v>
      </c>
      <c r="P520" t="n">
        <v>0</v>
      </c>
      <c r="Q520" t="n">
        <v>0</v>
      </c>
      <c r="R520" s="2" t="inlineStr"/>
    </row>
    <row r="521" ht="15" customHeight="1">
      <c r="A521" t="inlineStr">
        <is>
          <t>A 20051-2019</t>
        </is>
      </c>
      <c r="B521" s="1" t="n">
        <v>43570</v>
      </c>
      <c r="C521" s="1" t="n">
        <v>45189</v>
      </c>
      <c r="D521" t="inlineStr">
        <is>
          <t>STOCKHOLMS LÄN</t>
        </is>
      </c>
      <c r="E521" t="inlineStr">
        <is>
          <t>NORRTÄLJE</t>
        </is>
      </c>
      <c r="G521" t="n">
        <v>1.4</v>
      </c>
      <c r="H521" t="n">
        <v>0</v>
      </c>
      <c r="I521" t="n">
        <v>0</v>
      </c>
      <c r="J521" t="n">
        <v>0</v>
      </c>
      <c r="K521" t="n">
        <v>0</v>
      </c>
      <c r="L521" t="n">
        <v>0</v>
      </c>
      <c r="M521" t="n">
        <v>0</v>
      </c>
      <c r="N521" t="n">
        <v>0</v>
      </c>
      <c r="O521" t="n">
        <v>0</v>
      </c>
      <c r="P521" t="n">
        <v>0</v>
      </c>
      <c r="Q521" t="n">
        <v>0</v>
      </c>
      <c r="R521" s="2" t="inlineStr"/>
    </row>
    <row r="522" ht="15" customHeight="1">
      <c r="A522" t="inlineStr">
        <is>
          <t>A 20184-2019</t>
        </is>
      </c>
      <c r="B522" s="1" t="n">
        <v>43570</v>
      </c>
      <c r="C522" s="1" t="n">
        <v>45189</v>
      </c>
      <c r="D522" t="inlineStr">
        <is>
          <t>STOCKHOLMS LÄN</t>
        </is>
      </c>
      <c r="E522" t="inlineStr">
        <is>
          <t>NORRTÄLJE</t>
        </is>
      </c>
      <c r="G522" t="n">
        <v>2.8</v>
      </c>
      <c r="H522" t="n">
        <v>0</v>
      </c>
      <c r="I522" t="n">
        <v>0</v>
      </c>
      <c r="J522" t="n">
        <v>0</v>
      </c>
      <c r="K522" t="n">
        <v>0</v>
      </c>
      <c r="L522" t="n">
        <v>0</v>
      </c>
      <c r="M522" t="n">
        <v>0</v>
      </c>
      <c r="N522" t="n">
        <v>0</v>
      </c>
      <c r="O522" t="n">
        <v>0</v>
      </c>
      <c r="P522" t="n">
        <v>0</v>
      </c>
      <c r="Q522" t="n">
        <v>0</v>
      </c>
      <c r="R522" s="2" t="inlineStr"/>
    </row>
    <row r="523" ht="15" customHeight="1">
      <c r="A523" t="inlineStr">
        <is>
          <t>A 20023-2019</t>
        </is>
      </c>
      <c r="B523" s="1" t="n">
        <v>43570</v>
      </c>
      <c r="C523" s="1" t="n">
        <v>45189</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20033-2019</t>
        </is>
      </c>
      <c r="B524" s="1" t="n">
        <v>43570</v>
      </c>
      <c r="C524" s="1" t="n">
        <v>45189</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20090-2019</t>
        </is>
      </c>
      <c r="B525" s="1" t="n">
        <v>43570</v>
      </c>
      <c r="C525" s="1" t="n">
        <v>45189</v>
      </c>
      <c r="D525" t="inlineStr">
        <is>
          <t>STOCKHOLMS LÄN</t>
        </is>
      </c>
      <c r="E525" t="inlineStr">
        <is>
          <t>NORRTÄLJE</t>
        </is>
      </c>
      <c r="F525" t="inlineStr">
        <is>
          <t>Kommuner</t>
        </is>
      </c>
      <c r="G525" t="n">
        <v>1.3</v>
      </c>
      <c r="H525" t="n">
        <v>0</v>
      </c>
      <c r="I525" t="n">
        <v>0</v>
      </c>
      <c r="J525" t="n">
        <v>0</v>
      </c>
      <c r="K525" t="n">
        <v>0</v>
      </c>
      <c r="L525" t="n">
        <v>0</v>
      </c>
      <c r="M525" t="n">
        <v>0</v>
      </c>
      <c r="N525" t="n">
        <v>0</v>
      </c>
      <c r="O525" t="n">
        <v>0</v>
      </c>
      <c r="P525" t="n">
        <v>0</v>
      </c>
      <c r="Q525" t="n">
        <v>0</v>
      </c>
      <c r="R525" s="2" t="inlineStr"/>
    </row>
    <row r="526" ht="15" customHeight="1">
      <c r="A526" t="inlineStr">
        <is>
          <t>A 20193-2019</t>
        </is>
      </c>
      <c r="B526" s="1" t="n">
        <v>43570</v>
      </c>
      <c r="C526" s="1" t="n">
        <v>45189</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20531-2019</t>
        </is>
      </c>
      <c r="B527" s="1" t="n">
        <v>43572</v>
      </c>
      <c r="C527" s="1" t="n">
        <v>45189</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20809-2019</t>
        </is>
      </c>
      <c r="B528" s="1" t="n">
        <v>43573</v>
      </c>
      <c r="C528" s="1" t="n">
        <v>45189</v>
      </c>
      <c r="D528" t="inlineStr">
        <is>
          <t>STOCKHOLMS LÄN</t>
        </is>
      </c>
      <c r="E528" t="inlineStr">
        <is>
          <t>NORRTÄLJE</t>
        </is>
      </c>
      <c r="F528" t="inlineStr">
        <is>
          <t>Kommuner</t>
        </is>
      </c>
      <c r="G528" t="n">
        <v>2.2</v>
      </c>
      <c r="H528" t="n">
        <v>0</v>
      </c>
      <c r="I528" t="n">
        <v>0</v>
      </c>
      <c r="J528" t="n">
        <v>0</v>
      </c>
      <c r="K528" t="n">
        <v>0</v>
      </c>
      <c r="L528" t="n">
        <v>0</v>
      </c>
      <c r="M528" t="n">
        <v>0</v>
      </c>
      <c r="N528" t="n">
        <v>0</v>
      </c>
      <c r="O528" t="n">
        <v>0</v>
      </c>
      <c r="P528" t="n">
        <v>0</v>
      </c>
      <c r="Q528" t="n">
        <v>0</v>
      </c>
      <c r="R528" s="2" t="inlineStr"/>
    </row>
    <row r="529" ht="15" customHeight="1">
      <c r="A529" t="inlineStr">
        <is>
          <t>A 20743-2019</t>
        </is>
      </c>
      <c r="B529" s="1" t="n">
        <v>43573</v>
      </c>
      <c r="C529" s="1" t="n">
        <v>45189</v>
      </c>
      <c r="D529" t="inlineStr">
        <is>
          <t>STOCKHOLMS LÄN</t>
        </is>
      </c>
      <c r="E529" t="inlineStr">
        <is>
          <t>NORRTÄLJE</t>
        </is>
      </c>
      <c r="G529" t="n">
        <v>2.2</v>
      </c>
      <c r="H529" t="n">
        <v>0</v>
      </c>
      <c r="I529" t="n">
        <v>0</v>
      </c>
      <c r="J529" t="n">
        <v>0</v>
      </c>
      <c r="K529" t="n">
        <v>0</v>
      </c>
      <c r="L529" t="n">
        <v>0</v>
      </c>
      <c r="M529" t="n">
        <v>0</v>
      </c>
      <c r="N529" t="n">
        <v>0</v>
      </c>
      <c r="O529" t="n">
        <v>0</v>
      </c>
      <c r="P529" t="n">
        <v>0</v>
      </c>
      <c r="Q529" t="n">
        <v>0</v>
      </c>
      <c r="R529" s="2" t="inlineStr"/>
    </row>
    <row r="530" ht="15" customHeight="1">
      <c r="A530" t="inlineStr">
        <is>
          <t>A 20925-2019</t>
        </is>
      </c>
      <c r="B530" s="1" t="n">
        <v>43578</v>
      </c>
      <c r="C530" s="1" t="n">
        <v>45189</v>
      </c>
      <c r="D530" t="inlineStr">
        <is>
          <t>STOCKHOLMS LÄN</t>
        </is>
      </c>
      <c r="E530" t="inlineStr">
        <is>
          <t>NORRTÄLJE</t>
        </is>
      </c>
      <c r="G530" t="n">
        <v>5</v>
      </c>
      <c r="H530" t="n">
        <v>0</v>
      </c>
      <c r="I530" t="n">
        <v>0</v>
      </c>
      <c r="J530" t="n">
        <v>0</v>
      </c>
      <c r="K530" t="n">
        <v>0</v>
      </c>
      <c r="L530" t="n">
        <v>0</v>
      </c>
      <c r="M530" t="n">
        <v>0</v>
      </c>
      <c r="N530" t="n">
        <v>0</v>
      </c>
      <c r="O530" t="n">
        <v>0</v>
      </c>
      <c r="P530" t="n">
        <v>0</v>
      </c>
      <c r="Q530" t="n">
        <v>0</v>
      </c>
      <c r="R530" s="2" t="inlineStr"/>
    </row>
    <row r="531" ht="15" customHeight="1">
      <c r="A531" t="inlineStr">
        <is>
          <t>A 21062-2019</t>
        </is>
      </c>
      <c r="B531" s="1" t="n">
        <v>43578</v>
      </c>
      <c r="C531" s="1" t="n">
        <v>45189</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21441-2019</t>
        </is>
      </c>
      <c r="B532" s="1" t="n">
        <v>43580</v>
      </c>
      <c r="C532" s="1" t="n">
        <v>45189</v>
      </c>
      <c r="D532" t="inlineStr">
        <is>
          <t>STOCKHOLMS LÄN</t>
        </is>
      </c>
      <c r="E532" t="inlineStr">
        <is>
          <t>NORRTÄLJE</t>
        </is>
      </c>
      <c r="G532" t="n">
        <v>0.7</v>
      </c>
      <c r="H532" t="n">
        <v>0</v>
      </c>
      <c r="I532" t="n">
        <v>0</v>
      </c>
      <c r="J532" t="n">
        <v>0</v>
      </c>
      <c r="K532" t="n">
        <v>0</v>
      </c>
      <c r="L532" t="n">
        <v>0</v>
      </c>
      <c r="M532" t="n">
        <v>0</v>
      </c>
      <c r="N532" t="n">
        <v>0</v>
      </c>
      <c r="O532" t="n">
        <v>0</v>
      </c>
      <c r="P532" t="n">
        <v>0</v>
      </c>
      <c r="Q532" t="n">
        <v>0</v>
      </c>
      <c r="R532" s="2" t="inlineStr"/>
    </row>
    <row r="533" ht="15" customHeight="1">
      <c r="A533" t="inlineStr">
        <is>
          <t>A 21501-2019</t>
        </is>
      </c>
      <c r="B533" s="1" t="n">
        <v>43580</v>
      </c>
      <c r="C533" s="1" t="n">
        <v>45189</v>
      </c>
      <c r="D533" t="inlineStr">
        <is>
          <t>STOCKHOLMS LÄN</t>
        </is>
      </c>
      <c r="E533" t="inlineStr">
        <is>
          <t>NORRTÄLJE</t>
        </is>
      </c>
      <c r="G533" t="n">
        <v>3.6</v>
      </c>
      <c r="H533" t="n">
        <v>0</v>
      </c>
      <c r="I533" t="n">
        <v>0</v>
      </c>
      <c r="J533" t="n">
        <v>0</v>
      </c>
      <c r="K533" t="n">
        <v>0</v>
      </c>
      <c r="L533" t="n">
        <v>0</v>
      </c>
      <c r="M533" t="n">
        <v>0</v>
      </c>
      <c r="N533" t="n">
        <v>0</v>
      </c>
      <c r="O533" t="n">
        <v>0</v>
      </c>
      <c r="P533" t="n">
        <v>0</v>
      </c>
      <c r="Q533" t="n">
        <v>0</v>
      </c>
      <c r="R533" s="2" t="inlineStr"/>
    </row>
    <row r="534" ht="15" customHeight="1">
      <c r="A534" t="inlineStr">
        <is>
          <t>A 21457-2019</t>
        </is>
      </c>
      <c r="B534" s="1" t="n">
        <v>43580</v>
      </c>
      <c r="C534" s="1" t="n">
        <v>45189</v>
      </c>
      <c r="D534" t="inlineStr">
        <is>
          <t>STOCKHOLMS LÄN</t>
        </is>
      </c>
      <c r="E534" t="inlineStr">
        <is>
          <t>NORRTÄLJE</t>
        </is>
      </c>
      <c r="G534" t="n">
        <v>2.6</v>
      </c>
      <c r="H534" t="n">
        <v>0</v>
      </c>
      <c r="I534" t="n">
        <v>0</v>
      </c>
      <c r="J534" t="n">
        <v>0</v>
      </c>
      <c r="K534" t="n">
        <v>0</v>
      </c>
      <c r="L534" t="n">
        <v>0</v>
      </c>
      <c r="M534" t="n">
        <v>0</v>
      </c>
      <c r="N534" t="n">
        <v>0</v>
      </c>
      <c r="O534" t="n">
        <v>0</v>
      </c>
      <c r="P534" t="n">
        <v>0</v>
      </c>
      <c r="Q534" t="n">
        <v>0</v>
      </c>
      <c r="R534" s="2" t="inlineStr"/>
    </row>
    <row r="535" ht="15" customHeight="1">
      <c r="A535" t="inlineStr">
        <is>
          <t>A 21508-2019</t>
        </is>
      </c>
      <c r="B535" s="1" t="n">
        <v>43580</v>
      </c>
      <c r="C535" s="1" t="n">
        <v>45189</v>
      </c>
      <c r="D535" t="inlineStr">
        <is>
          <t>STOCKHOLMS LÄN</t>
        </is>
      </c>
      <c r="E535" t="inlineStr">
        <is>
          <t>NORRTÄLJE</t>
        </is>
      </c>
      <c r="G535" t="n">
        <v>1.2</v>
      </c>
      <c r="H535" t="n">
        <v>0</v>
      </c>
      <c r="I535" t="n">
        <v>0</v>
      </c>
      <c r="J535" t="n">
        <v>0</v>
      </c>
      <c r="K535" t="n">
        <v>0</v>
      </c>
      <c r="L535" t="n">
        <v>0</v>
      </c>
      <c r="M535" t="n">
        <v>0</v>
      </c>
      <c r="N535" t="n">
        <v>0</v>
      </c>
      <c r="O535" t="n">
        <v>0</v>
      </c>
      <c r="P535" t="n">
        <v>0</v>
      </c>
      <c r="Q535" t="n">
        <v>0</v>
      </c>
      <c r="R535" s="2" t="inlineStr"/>
    </row>
    <row r="536" ht="15" customHeight="1">
      <c r="A536" t="inlineStr">
        <is>
          <t>A 21521-2019</t>
        </is>
      </c>
      <c r="B536" s="1" t="n">
        <v>43580</v>
      </c>
      <c r="C536" s="1" t="n">
        <v>45189</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21720-2019</t>
        </is>
      </c>
      <c r="B537" s="1" t="n">
        <v>43581</v>
      </c>
      <c r="C537" s="1" t="n">
        <v>45189</v>
      </c>
      <c r="D537" t="inlineStr">
        <is>
          <t>STOCKHOLMS LÄN</t>
        </is>
      </c>
      <c r="E537" t="inlineStr">
        <is>
          <t>NORRTÄLJE</t>
        </is>
      </c>
      <c r="F537" t="inlineStr">
        <is>
          <t>Kommuner</t>
        </is>
      </c>
      <c r="G537" t="n">
        <v>1.5</v>
      </c>
      <c r="H537" t="n">
        <v>0</v>
      </c>
      <c r="I537" t="n">
        <v>0</v>
      </c>
      <c r="J537" t="n">
        <v>0</v>
      </c>
      <c r="K537" t="n">
        <v>0</v>
      </c>
      <c r="L537" t="n">
        <v>0</v>
      </c>
      <c r="M537" t="n">
        <v>0</v>
      </c>
      <c r="N537" t="n">
        <v>0</v>
      </c>
      <c r="O537" t="n">
        <v>0</v>
      </c>
      <c r="P537" t="n">
        <v>0</v>
      </c>
      <c r="Q537" t="n">
        <v>0</v>
      </c>
      <c r="R537" s="2" t="inlineStr"/>
    </row>
    <row r="538" ht="15" customHeight="1">
      <c r="A538" t="inlineStr">
        <is>
          <t>A 21616-2019</t>
        </is>
      </c>
      <c r="B538" s="1" t="n">
        <v>43581</v>
      </c>
      <c r="C538" s="1" t="n">
        <v>45189</v>
      </c>
      <c r="D538" t="inlineStr">
        <is>
          <t>STOCKHOLMS LÄN</t>
        </is>
      </c>
      <c r="E538" t="inlineStr">
        <is>
          <t>NORRTÄLJE</t>
        </is>
      </c>
      <c r="G538" t="n">
        <v>5.3</v>
      </c>
      <c r="H538" t="n">
        <v>0</v>
      </c>
      <c r="I538" t="n">
        <v>0</v>
      </c>
      <c r="J538" t="n">
        <v>0</v>
      </c>
      <c r="K538" t="n">
        <v>0</v>
      </c>
      <c r="L538" t="n">
        <v>0</v>
      </c>
      <c r="M538" t="n">
        <v>0</v>
      </c>
      <c r="N538" t="n">
        <v>0</v>
      </c>
      <c r="O538" t="n">
        <v>0</v>
      </c>
      <c r="P538" t="n">
        <v>0</v>
      </c>
      <c r="Q538" t="n">
        <v>0</v>
      </c>
      <c r="R538" s="2" t="inlineStr"/>
    </row>
    <row r="539" ht="15" customHeight="1">
      <c r="A539" t="inlineStr">
        <is>
          <t>A 21662-2019</t>
        </is>
      </c>
      <c r="B539" s="1" t="n">
        <v>43581</v>
      </c>
      <c r="C539" s="1" t="n">
        <v>45189</v>
      </c>
      <c r="D539" t="inlineStr">
        <is>
          <t>STOCKHOLMS LÄN</t>
        </is>
      </c>
      <c r="E539" t="inlineStr">
        <is>
          <t>NORRTÄLJE</t>
        </is>
      </c>
      <c r="G539" t="n">
        <v>1.5</v>
      </c>
      <c r="H539" t="n">
        <v>0</v>
      </c>
      <c r="I539" t="n">
        <v>0</v>
      </c>
      <c r="J539" t="n">
        <v>0</v>
      </c>
      <c r="K539" t="n">
        <v>0</v>
      </c>
      <c r="L539" t="n">
        <v>0</v>
      </c>
      <c r="M539" t="n">
        <v>0</v>
      </c>
      <c r="N539" t="n">
        <v>0</v>
      </c>
      <c r="O539" t="n">
        <v>0</v>
      </c>
      <c r="P539" t="n">
        <v>0</v>
      </c>
      <c r="Q539" t="n">
        <v>0</v>
      </c>
      <c r="R539" s="2" t="inlineStr"/>
    </row>
    <row r="540" ht="15" customHeight="1">
      <c r="A540" t="inlineStr">
        <is>
          <t>A 21811-2019</t>
        </is>
      </c>
      <c r="B540" s="1" t="n">
        <v>43582</v>
      </c>
      <c r="C540" s="1" t="n">
        <v>45189</v>
      </c>
      <c r="D540" t="inlineStr">
        <is>
          <t>STOCKHOLMS LÄN</t>
        </is>
      </c>
      <c r="E540" t="inlineStr">
        <is>
          <t>NORRTÄLJE</t>
        </is>
      </c>
      <c r="G540" t="n">
        <v>1.4</v>
      </c>
      <c r="H540" t="n">
        <v>0</v>
      </c>
      <c r="I540" t="n">
        <v>0</v>
      </c>
      <c r="J540" t="n">
        <v>0</v>
      </c>
      <c r="K540" t="n">
        <v>0</v>
      </c>
      <c r="L540" t="n">
        <v>0</v>
      </c>
      <c r="M540" t="n">
        <v>0</v>
      </c>
      <c r="N540" t="n">
        <v>0</v>
      </c>
      <c r="O540" t="n">
        <v>0</v>
      </c>
      <c r="P540" t="n">
        <v>0</v>
      </c>
      <c r="Q540" t="n">
        <v>0</v>
      </c>
      <c r="R540" s="2" t="inlineStr"/>
    </row>
    <row r="541" ht="15" customHeight="1">
      <c r="A541" t="inlineStr">
        <is>
          <t>A 22218-2019</t>
        </is>
      </c>
      <c r="B541" s="1" t="n">
        <v>43585</v>
      </c>
      <c r="C541" s="1" t="n">
        <v>45189</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22207-2019</t>
        </is>
      </c>
      <c r="B542" s="1" t="n">
        <v>43585</v>
      </c>
      <c r="C542" s="1" t="n">
        <v>45189</v>
      </c>
      <c r="D542" t="inlineStr">
        <is>
          <t>STOCKHOLMS LÄN</t>
        </is>
      </c>
      <c r="E542" t="inlineStr">
        <is>
          <t>NORRTÄLJE</t>
        </is>
      </c>
      <c r="G542" t="n">
        <v>0.8</v>
      </c>
      <c r="H542" t="n">
        <v>0</v>
      </c>
      <c r="I542" t="n">
        <v>0</v>
      </c>
      <c r="J542" t="n">
        <v>0</v>
      </c>
      <c r="K542" t="n">
        <v>0</v>
      </c>
      <c r="L542" t="n">
        <v>0</v>
      </c>
      <c r="M542" t="n">
        <v>0</v>
      </c>
      <c r="N542" t="n">
        <v>0</v>
      </c>
      <c r="O542" t="n">
        <v>0</v>
      </c>
      <c r="P542" t="n">
        <v>0</v>
      </c>
      <c r="Q542" t="n">
        <v>0</v>
      </c>
      <c r="R542" s="2" t="inlineStr"/>
    </row>
    <row r="543" ht="15" customHeight="1">
      <c r="A543" t="inlineStr">
        <is>
          <t>A 22211-2019</t>
        </is>
      </c>
      <c r="B543" s="1" t="n">
        <v>43585</v>
      </c>
      <c r="C543" s="1" t="n">
        <v>45189</v>
      </c>
      <c r="D543" t="inlineStr">
        <is>
          <t>STOCKHOLMS LÄN</t>
        </is>
      </c>
      <c r="E543" t="inlineStr">
        <is>
          <t>NORRTÄLJE</t>
        </is>
      </c>
      <c r="G543" t="n">
        <v>6.8</v>
      </c>
      <c r="H543" t="n">
        <v>0</v>
      </c>
      <c r="I543" t="n">
        <v>0</v>
      </c>
      <c r="J543" t="n">
        <v>0</v>
      </c>
      <c r="K543" t="n">
        <v>0</v>
      </c>
      <c r="L543" t="n">
        <v>0</v>
      </c>
      <c r="M543" t="n">
        <v>0</v>
      </c>
      <c r="N543" t="n">
        <v>0</v>
      </c>
      <c r="O543" t="n">
        <v>0</v>
      </c>
      <c r="P543" t="n">
        <v>0</v>
      </c>
      <c r="Q543" t="n">
        <v>0</v>
      </c>
      <c r="R543" s="2" t="inlineStr"/>
    </row>
    <row r="544" ht="15" customHeight="1">
      <c r="A544" t="inlineStr">
        <is>
          <t>A 22254-2019</t>
        </is>
      </c>
      <c r="B544" s="1" t="n">
        <v>43585</v>
      </c>
      <c r="C544" s="1" t="n">
        <v>45189</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22331-2019</t>
        </is>
      </c>
      <c r="B545" s="1" t="n">
        <v>43586</v>
      </c>
      <c r="C545" s="1" t="n">
        <v>45189</v>
      </c>
      <c r="D545" t="inlineStr">
        <is>
          <t>STOCKHOLMS LÄN</t>
        </is>
      </c>
      <c r="E545" t="inlineStr">
        <is>
          <t>NORRTÄLJE</t>
        </is>
      </c>
      <c r="G545" t="n">
        <v>2.6</v>
      </c>
      <c r="H545" t="n">
        <v>0</v>
      </c>
      <c r="I545" t="n">
        <v>0</v>
      </c>
      <c r="J545" t="n">
        <v>0</v>
      </c>
      <c r="K545" t="n">
        <v>0</v>
      </c>
      <c r="L545" t="n">
        <v>0</v>
      </c>
      <c r="M545" t="n">
        <v>0</v>
      </c>
      <c r="N545" t="n">
        <v>0</v>
      </c>
      <c r="O545" t="n">
        <v>0</v>
      </c>
      <c r="P545" t="n">
        <v>0</v>
      </c>
      <c r="Q545" t="n">
        <v>0</v>
      </c>
      <c r="R545" s="2" t="inlineStr"/>
    </row>
    <row r="546" ht="15" customHeight="1">
      <c r="A546" t="inlineStr">
        <is>
          <t>A 22359-2019</t>
        </is>
      </c>
      <c r="B546" s="1" t="n">
        <v>43587</v>
      </c>
      <c r="C546" s="1" t="n">
        <v>45189</v>
      </c>
      <c r="D546" t="inlineStr">
        <is>
          <t>STOCKHOLMS LÄN</t>
        </is>
      </c>
      <c r="E546" t="inlineStr">
        <is>
          <t>NORRTÄLJE</t>
        </is>
      </c>
      <c r="G546" t="n">
        <v>1.1</v>
      </c>
      <c r="H546" t="n">
        <v>0</v>
      </c>
      <c r="I546" t="n">
        <v>0</v>
      </c>
      <c r="J546" t="n">
        <v>0</v>
      </c>
      <c r="K546" t="n">
        <v>0</v>
      </c>
      <c r="L546" t="n">
        <v>0</v>
      </c>
      <c r="M546" t="n">
        <v>0</v>
      </c>
      <c r="N546" t="n">
        <v>0</v>
      </c>
      <c r="O546" t="n">
        <v>0</v>
      </c>
      <c r="P546" t="n">
        <v>0</v>
      </c>
      <c r="Q546" t="n">
        <v>0</v>
      </c>
      <c r="R546" s="2" t="inlineStr"/>
    </row>
    <row r="547" ht="15" customHeight="1">
      <c r="A547" t="inlineStr">
        <is>
          <t>A 22422-2019</t>
        </is>
      </c>
      <c r="B547" s="1" t="n">
        <v>43587</v>
      </c>
      <c r="C547" s="1" t="n">
        <v>45189</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22490-2019</t>
        </is>
      </c>
      <c r="B548" s="1" t="n">
        <v>43587</v>
      </c>
      <c r="C548" s="1" t="n">
        <v>45189</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22496-2019</t>
        </is>
      </c>
      <c r="B549" s="1" t="n">
        <v>43587</v>
      </c>
      <c r="C549" s="1" t="n">
        <v>45189</v>
      </c>
      <c r="D549" t="inlineStr">
        <is>
          <t>STOCKHOLMS LÄN</t>
        </is>
      </c>
      <c r="E549" t="inlineStr">
        <is>
          <t>NORRTÄLJE</t>
        </is>
      </c>
      <c r="G549" t="n">
        <v>0.6</v>
      </c>
      <c r="H549" t="n">
        <v>0</v>
      </c>
      <c r="I549" t="n">
        <v>0</v>
      </c>
      <c r="J549" t="n">
        <v>0</v>
      </c>
      <c r="K549" t="n">
        <v>0</v>
      </c>
      <c r="L549" t="n">
        <v>0</v>
      </c>
      <c r="M549" t="n">
        <v>0</v>
      </c>
      <c r="N549" t="n">
        <v>0</v>
      </c>
      <c r="O549" t="n">
        <v>0</v>
      </c>
      <c r="P549" t="n">
        <v>0</v>
      </c>
      <c r="Q549" t="n">
        <v>0</v>
      </c>
      <c r="R549" s="2" t="inlineStr"/>
    </row>
    <row r="550" ht="15" customHeight="1">
      <c r="A550" t="inlineStr">
        <is>
          <t>A 23711-2019</t>
        </is>
      </c>
      <c r="B550" s="1" t="n">
        <v>43594</v>
      </c>
      <c r="C550" s="1" t="n">
        <v>45189</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23710-2019</t>
        </is>
      </c>
      <c r="B551" s="1" t="n">
        <v>43594</v>
      </c>
      <c r="C551" s="1" t="n">
        <v>45189</v>
      </c>
      <c r="D551" t="inlineStr">
        <is>
          <t>STOCKHOLMS LÄN</t>
        </is>
      </c>
      <c r="E551" t="inlineStr">
        <is>
          <t>NORRTÄLJE</t>
        </is>
      </c>
      <c r="G551" t="n">
        <v>2.2</v>
      </c>
      <c r="H551" t="n">
        <v>0</v>
      </c>
      <c r="I551" t="n">
        <v>0</v>
      </c>
      <c r="J551" t="n">
        <v>0</v>
      </c>
      <c r="K551" t="n">
        <v>0</v>
      </c>
      <c r="L551" t="n">
        <v>0</v>
      </c>
      <c r="M551" t="n">
        <v>0</v>
      </c>
      <c r="N551" t="n">
        <v>0</v>
      </c>
      <c r="O551" t="n">
        <v>0</v>
      </c>
      <c r="P551" t="n">
        <v>0</v>
      </c>
      <c r="Q551" t="n">
        <v>0</v>
      </c>
      <c r="R551" s="2" t="inlineStr"/>
    </row>
    <row r="552" ht="15" customHeight="1">
      <c r="A552" t="inlineStr">
        <is>
          <t>A 23862-2019</t>
        </is>
      </c>
      <c r="B552" s="1" t="n">
        <v>43595</v>
      </c>
      <c r="C552" s="1" t="n">
        <v>45189</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23878-2019</t>
        </is>
      </c>
      <c r="B553" s="1" t="n">
        <v>43595</v>
      </c>
      <c r="C553" s="1" t="n">
        <v>45189</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23961-2019</t>
        </is>
      </c>
      <c r="B554" s="1" t="n">
        <v>43597</v>
      </c>
      <c r="C554" s="1" t="n">
        <v>45189</v>
      </c>
      <c r="D554" t="inlineStr">
        <is>
          <t>STOCKHOLMS LÄN</t>
        </is>
      </c>
      <c r="E554" t="inlineStr">
        <is>
          <t>NORRTÄLJE</t>
        </is>
      </c>
      <c r="G554" t="n">
        <v>17.6</v>
      </c>
      <c r="H554" t="n">
        <v>0</v>
      </c>
      <c r="I554" t="n">
        <v>0</v>
      </c>
      <c r="J554" t="n">
        <v>0</v>
      </c>
      <c r="K554" t="n">
        <v>0</v>
      </c>
      <c r="L554" t="n">
        <v>0</v>
      </c>
      <c r="M554" t="n">
        <v>0</v>
      </c>
      <c r="N554" t="n">
        <v>0</v>
      </c>
      <c r="O554" t="n">
        <v>0</v>
      </c>
      <c r="P554" t="n">
        <v>0</v>
      </c>
      <c r="Q554" t="n">
        <v>0</v>
      </c>
      <c r="R554" s="2" t="inlineStr"/>
    </row>
    <row r="555" ht="15" customHeight="1">
      <c r="A555" t="inlineStr">
        <is>
          <t>A 23963-2019</t>
        </is>
      </c>
      <c r="B555" s="1" t="n">
        <v>43597</v>
      </c>
      <c r="C555" s="1" t="n">
        <v>45189</v>
      </c>
      <c r="D555" t="inlineStr">
        <is>
          <t>STOCKHOLMS LÄN</t>
        </is>
      </c>
      <c r="E555" t="inlineStr">
        <is>
          <t>NORRTÄLJE</t>
        </is>
      </c>
      <c r="G555" t="n">
        <v>0.6</v>
      </c>
      <c r="H555" t="n">
        <v>0</v>
      </c>
      <c r="I555" t="n">
        <v>0</v>
      </c>
      <c r="J555" t="n">
        <v>0</v>
      </c>
      <c r="K555" t="n">
        <v>0</v>
      </c>
      <c r="L555" t="n">
        <v>0</v>
      </c>
      <c r="M555" t="n">
        <v>0</v>
      </c>
      <c r="N555" t="n">
        <v>0</v>
      </c>
      <c r="O555" t="n">
        <v>0</v>
      </c>
      <c r="P555" t="n">
        <v>0</v>
      </c>
      <c r="Q555" t="n">
        <v>0</v>
      </c>
      <c r="R555" s="2" t="inlineStr"/>
    </row>
    <row r="556" ht="15" customHeight="1">
      <c r="A556" t="inlineStr">
        <is>
          <t>A 23965-2019</t>
        </is>
      </c>
      <c r="B556" s="1" t="n">
        <v>43597</v>
      </c>
      <c r="C556" s="1" t="n">
        <v>45189</v>
      </c>
      <c r="D556" t="inlineStr">
        <is>
          <t>STOCKHOLMS LÄN</t>
        </is>
      </c>
      <c r="E556" t="inlineStr">
        <is>
          <t>NORRTÄLJE</t>
        </is>
      </c>
      <c r="G556" t="n">
        <v>6.1</v>
      </c>
      <c r="H556" t="n">
        <v>0</v>
      </c>
      <c r="I556" t="n">
        <v>0</v>
      </c>
      <c r="J556" t="n">
        <v>0</v>
      </c>
      <c r="K556" t="n">
        <v>0</v>
      </c>
      <c r="L556" t="n">
        <v>0</v>
      </c>
      <c r="M556" t="n">
        <v>0</v>
      </c>
      <c r="N556" t="n">
        <v>0</v>
      </c>
      <c r="O556" t="n">
        <v>0</v>
      </c>
      <c r="P556" t="n">
        <v>0</v>
      </c>
      <c r="Q556" t="n">
        <v>0</v>
      </c>
      <c r="R556" s="2" t="inlineStr"/>
    </row>
    <row r="557" ht="15" customHeight="1">
      <c r="A557" t="inlineStr">
        <is>
          <t>A 24058-2019</t>
        </is>
      </c>
      <c r="B557" s="1" t="n">
        <v>43598</v>
      </c>
      <c r="C557" s="1" t="n">
        <v>45189</v>
      </c>
      <c r="D557" t="inlineStr">
        <is>
          <t>STOCKHOLMS LÄN</t>
        </is>
      </c>
      <c r="E557" t="inlineStr">
        <is>
          <t>NORRTÄLJE</t>
        </is>
      </c>
      <c r="G557" t="n">
        <v>2.5</v>
      </c>
      <c r="H557" t="n">
        <v>0</v>
      </c>
      <c r="I557" t="n">
        <v>0</v>
      </c>
      <c r="J557" t="n">
        <v>0</v>
      </c>
      <c r="K557" t="n">
        <v>0</v>
      </c>
      <c r="L557" t="n">
        <v>0</v>
      </c>
      <c r="M557" t="n">
        <v>0</v>
      </c>
      <c r="N557" t="n">
        <v>0</v>
      </c>
      <c r="O557" t="n">
        <v>0</v>
      </c>
      <c r="P557" t="n">
        <v>0</v>
      </c>
      <c r="Q557" t="n">
        <v>0</v>
      </c>
      <c r="R557" s="2" t="inlineStr"/>
    </row>
    <row r="558" ht="15" customHeight="1">
      <c r="A558" t="inlineStr">
        <is>
          <t>A 24124-2019</t>
        </is>
      </c>
      <c r="B558" s="1" t="n">
        <v>43598</v>
      </c>
      <c r="C558" s="1" t="n">
        <v>45189</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24562-2019</t>
        </is>
      </c>
      <c r="B559" s="1" t="n">
        <v>43600</v>
      </c>
      <c r="C559" s="1" t="n">
        <v>45189</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24721-2019</t>
        </is>
      </c>
      <c r="B560" s="1" t="n">
        <v>43601</v>
      </c>
      <c r="C560" s="1" t="n">
        <v>45189</v>
      </c>
      <c r="D560" t="inlineStr">
        <is>
          <t>STOCKHOLMS LÄN</t>
        </is>
      </c>
      <c r="E560" t="inlineStr">
        <is>
          <t>NORRTÄLJE</t>
        </is>
      </c>
      <c r="G560" t="n">
        <v>1.8</v>
      </c>
      <c r="H560" t="n">
        <v>0</v>
      </c>
      <c r="I560" t="n">
        <v>0</v>
      </c>
      <c r="J560" t="n">
        <v>0</v>
      </c>
      <c r="K560" t="n">
        <v>0</v>
      </c>
      <c r="L560" t="n">
        <v>0</v>
      </c>
      <c r="M560" t="n">
        <v>0</v>
      </c>
      <c r="N560" t="n">
        <v>0</v>
      </c>
      <c r="O560" t="n">
        <v>0</v>
      </c>
      <c r="P560" t="n">
        <v>0</v>
      </c>
      <c r="Q560" t="n">
        <v>0</v>
      </c>
      <c r="R560" s="2" t="inlineStr"/>
    </row>
    <row r="561" ht="15" customHeight="1">
      <c r="A561" t="inlineStr">
        <is>
          <t>A 25284-2019</t>
        </is>
      </c>
      <c r="B561" s="1" t="n">
        <v>43605</v>
      </c>
      <c r="C561" s="1" t="n">
        <v>45189</v>
      </c>
      <c r="D561" t="inlineStr">
        <is>
          <t>STOCKHOLMS LÄN</t>
        </is>
      </c>
      <c r="E561" t="inlineStr">
        <is>
          <t>NORRTÄLJE</t>
        </is>
      </c>
      <c r="G561" t="n">
        <v>3.6</v>
      </c>
      <c r="H561" t="n">
        <v>0</v>
      </c>
      <c r="I561" t="n">
        <v>0</v>
      </c>
      <c r="J561" t="n">
        <v>0</v>
      </c>
      <c r="K561" t="n">
        <v>0</v>
      </c>
      <c r="L561" t="n">
        <v>0</v>
      </c>
      <c r="M561" t="n">
        <v>0</v>
      </c>
      <c r="N561" t="n">
        <v>0</v>
      </c>
      <c r="O561" t="n">
        <v>0</v>
      </c>
      <c r="P561" t="n">
        <v>0</v>
      </c>
      <c r="Q561" t="n">
        <v>0</v>
      </c>
      <c r="R561" s="2" t="inlineStr"/>
    </row>
    <row r="562" ht="15" customHeight="1">
      <c r="A562" t="inlineStr">
        <is>
          <t>A 26374-2019</t>
        </is>
      </c>
      <c r="B562" s="1" t="n">
        <v>43606</v>
      </c>
      <c r="C562" s="1" t="n">
        <v>45189</v>
      </c>
      <c r="D562" t="inlineStr">
        <is>
          <t>STOCKHOLMS LÄN</t>
        </is>
      </c>
      <c r="E562" t="inlineStr">
        <is>
          <t>NORRTÄLJE</t>
        </is>
      </c>
      <c r="G562" t="n">
        <v>11.6</v>
      </c>
      <c r="H562" t="n">
        <v>0</v>
      </c>
      <c r="I562" t="n">
        <v>0</v>
      </c>
      <c r="J562" t="n">
        <v>0</v>
      </c>
      <c r="K562" t="n">
        <v>0</v>
      </c>
      <c r="L562" t="n">
        <v>0</v>
      </c>
      <c r="M562" t="n">
        <v>0</v>
      </c>
      <c r="N562" t="n">
        <v>0</v>
      </c>
      <c r="O562" t="n">
        <v>0</v>
      </c>
      <c r="P562" t="n">
        <v>0</v>
      </c>
      <c r="Q562" t="n">
        <v>0</v>
      </c>
      <c r="R562" s="2" t="inlineStr"/>
    </row>
    <row r="563" ht="15" customHeight="1">
      <c r="A563" t="inlineStr">
        <is>
          <t>A 25316-2019</t>
        </is>
      </c>
      <c r="B563" s="1" t="n">
        <v>43606</v>
      </c>
      <c r="C563" s="1" t="n">
        <v>45189</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25535-2019</t>
        </is>
      </c>
      <c r="B564" s="1" t="n">
        <v>43606</v>
      </c>
      <c r="C564" s="1" t="n">
        <v>45189</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25315-2019</t>
        </is>
      </c>
      <c r="B565" s="1" t="n">
        <v>43606</v>
      </c>
      <c r="C565" s="1" t="n">
        <v>45189</v>
      </c>
      <c r="D565" t="inlineStr">
        <is>
          <t>STOCKHOLMS LÄN</t>
        </is>
      </c>
      <c r="E565" t="inlineStr">
        <is>
          <t>NORRTÄLJE</t>
        </is>
      </c>
      <c r="G565" t="n">
        <v>0.9</v>
      </c>
      <c r="H565" t="n">
        <v>0</v>
      </c>
      <c r="I565" t="n">
        <v>0</v>
      </c>
      <c r="J565" t="n">
        <v>0</v>
      </c>
      <c r="K565" t="n">
        <v>0</v>
      </c>
      <c r="L565" t="n">
        <v>0</v>
      </c>
      <c r="M565" t="n">
        <v>0</v>
      </c>
      <c r="N565" t="n">
        <v>0</v>
      </c>
      <c r="O565" t="n">
        <v>0</v>
      </c>
      <c r="P565" t="n">
        <v>0</v>
      </c>
      <c r="Q565" t="n">
        <v>0</v>
      </c>
      <c r="R565" s="2" t="inlineStr"/>
    </row>
    <row r="566" ht="15" customHeight="1">
      <c r="A566" t="inlineStr">
        <is>
          <t>A 25625-2019</t>
        </is>
      </c>
      <c r="B566" s="1" t="n">
        <v>43607</v>
      </c>
      <c r="C566" s="1" t="n">
        <v>45189</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26272-2019</t>
        </is>
      </c>
      <c r="B567" s="1" t="n">
        <v>43611</v>
      </c>
      <c r="C567" s="1" t="n">
        <v>45189</v>
      </c>
      <c r="D567" t="inlineStr">
        <is>
          <t>STOCKHOLMS LÄN</t>
        </is>
      </c>
      <c r="E567" t="inlineStr">
        <is>
          <t>NORRTÄLJE</t>
        </is>
      </c>
      <c r="G567" t="n">
        <v>0.8</v>
      </c>
      <c r="H567" t="n">
        <v>0</v>
      </c>
      <c r="I567" t="n">
        <v>0</v>
      </c>
      <c r="J567" t="n">
        <v>0</v>
      </c>
      <c r="K567" t="n">
        <v>0</v>
      </c>
      <c r="L567" t="n">
        <v>0</v>
      </c>
      <c r="M567" t="n">
        <v>0</v>
      </c>
      <c r="N567" t="n">
        <v>0</v>
      </c>
      <c r="O567" t="n">
        <v>0</v>
      </c>
      <c r="P567" t="n">
        <v>0</v>
      </c>
      <c r="Q567" t="n">
        <v>0</v>
      </c>
      <c r="R567" s="2" t="inlineStr"/>
    </row>
    <row r="568" ht="15" customHeight="1">
      <c r="A568" t="inlineStr">
        <is>
          <t>A 26391-2019</t>
        </is>
      </c>
      <c r="B568" s="1" t="n">
        <v>43612</v>
      </c>
      <c r="C568" s="1" t="n">
        <v>45189</v>
      </c>
      <c r="D568" t="inlineStr">
        <is>
          <t>STOCKHOLMS LÄN</t>
        </is>
      </c>
      <c r="E568" t="inlineStr">
        <is>
          <t>NORRTÄLJE</t>
        </is>
      </c>
      <c r="G568" t="n">
        <v>1.9</v>
      </c>
      <c r="H568" t="n">
        <v>0</v>
      </c>
      <c r="I568" t="n">
        <v>0</v>
      </c>
      <c r="J568" t="n">
        <v>0</v>
      </c>
      <c r="K568" t="n">
        <v>0</v>
      </c>
      <c r="L568" t="n">
        <v>0</v>
      </c>
      <c r="M568" t="n">
        <v>0</v>
      </c>
      <c r="N568" t="n">
        <v>0</v>
      </c>
      <c r="O568" t="n">
        <v>0</v>
      </c>
      <c r="P568" t="n">
        <v>0</v>
      </c>
      <c r="Q568" t="n">
        <v>0</v>
      </c>
      <c r="R568" s="2" t="inlineStr"/>
    </row>
    <row r="569" ht="15" customHeight="1">
      <c r="A569" t="inlineStr">
        <is>
          <t>A 26620-2019</t>
        </is>
      </c>
      <c r="B569" s="1" t="n">
        <v>43612</v>
      </c>
      <c r="C569" s="1" t="n">
        <v>45189</v>
      </c>
      <c r="D569" t="inlineStr">
        <is>
          <t>STOCKHOLMS LÄN</t>
        </is>
      </c>
      <c r="E569" t="inlineStr">
        <is>
          <t>NORRTÄLJE</t>
        </is>
      </c>
      <c r="G569" t="n">
        <v>0.5</v>
      </c>
      <c r="H569" t="n">
        <v>0</v>
      </c>
      <c r="I569" t="n">
        <v>0</v>
      </c>
      <c r="J569" t="n">
        <v>0</v>
      </c>
      <c r="K569" t="n">
        <v>0</v>
      </c>
      <c r="L569" t="n">
        <v>0</v>
      </c>
      <c r="M569" t="n">
        <v>0</v>
      </c>
      <c r="N569" t="n">
        <v>0</v>
      </c>
      <c r="O569" t="n">
        <v>0</v>
      </c>
      <c r="P569" t="n">
        <v>0</v>
      </c>
      <c r="Q569" t="n">
        <v>0</v>
      </c>
      <c r="R569" s="2" t="inlineStr"/>
    </row>
    <row r="570" ht="15" customHeight="1">
      <c r="A570" t="inlineStr">
        <is>
          <t>A 26933-2019</t>
        </is>
      </c>
      <c r="B570" s="1" t="n">
        <v>43613</v>
      </c>
      <c r="C570" s="1" t="n">
        <v>45189</v>
      </c>
      <c r="D570" t="inlineStr">
        <is>
          <t>STOCKHOLMS LÄN</t>
        </is>
      </c>
      <c r="E570" t="inlineStr">
        <is>
          <t>NORRTÄLJE</t>
        </is>
      </c>
      <c r="G570" t="n">
        <v>2.8</v>
      </c>
      <c r="H570" t="n">
        <v>0</v>
      </c>
      <c r="I570" t="n">
        <v>0</v>
      </c>
      <c r="J570" t="n">
        <v>0</v>
      </c>
      <c r="K570" t="n">
        <v>0</v>
      </c>
      <c r="L570" t="n">
        <v>0</v>
      </c>
      <c r="M570" t="n">
        <v>0</v>
      </c>
      <c r="N570" t="n">
        <v>0</v>
      </c>
      <c r="O570" t="n">
        <v>0</v>
      </c>
      <c r="P570" t="n">
        <v>0</v>
      </c>
      <c r="Q570" t="n">
        <v>0</v>
      </c>
      <c r="R570" s="2" t="inlineStr"/>
    </row>
    <row r="571" ht="15" customHeight="1">
      <c r="A571" t="inlineStr">
        <is>
          <t>A 26830-2019</t>
        </is>
      </c>
      <c r="B571" s="1" t="n">
        <v>43613</v>
      </c>
      <c r="C571" s="1" t="n">
        <v>45189</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28157-2019</t>
        </is>
      </c>
      <c r="B572" s="1" t="n">
        <v>43614</v>
      </c>
      <c r="C572" s="1" t="n">
        <v>45189</v>
      </c>
      <c r="D572" t="inlineStr">
        <is>
          <t>STOCKHOLMS LÄN</t>
        </is>
      </c>
      <c r="E572" t="inlineStr">
        <is>
          <t>NORRTÄLJE</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27095-2019</t>
        </is>
      </c>
      <c r="B573" s="1" t="n">
        <v>43614</v>
      </c>
      <c r="C573" s="1" t="n">
        <v>45189</v>
      </c>
      <c r="D573" t="inlineStr">
        <is>
          <t>STOCKHOLMS LÄN</t>
        </is>
      </c>
      <c r="E573" t="inlineStr">
        <is>
          <t>NORRTÄLJE</t>
        </is>
      </c>
      <c r="G573" t="n">
        <v>1.5</v>
      </c>
      <c r="H573" t="n">
        <v>0</v>
      </c>
      <c r="I573" t="n">
        <v>0</v>
      </c>
      <c r="J573" t="n">
        <v>0</v>
      </c>
      <c r="K573" t="n">
        <v>0</v>
      </c>
      <c r="L573" t="n">
        <v>0</v>
      </c>
      <c r="M573" t="n">
        <v>0</v>
      </c>
      <c r="N573" t="n">
        <v>0</v>
      </c>
      <c r="O573" t="n">
        <v>0</v>
      </c>
      <c r="P573" t="n">
        <v>0</v>
      </c>
      <c r="Q573" t="n">
        <v>0</v>
      </c>
      <c r="R573" s="2" t="inlineStr"/>
    </row>
    <row r="574" ht="15" customHeight="1">
      <c r="A574" t="inlineStr">
        <is>
          <t>A 27264-2019</t>
        </is>
      </c>
      <c r="B574" s="1" t="n">
        <v>43615</v>
      </c>
      <c r="C574" s="1" t="n">
        <v>45189</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27967-2019</t>
        </is>
      </c>
      <c r="B575" s="1" t="n">
        <v>43620</v>
      </c>
      <c r="C575" s="1" t="n">
        <v>45189</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27971-2019</t>
        </is>
      </c>
      <c r="B576" s="1" t="n">
        <v>43620</v>
      </c>
      <c r="C576" s="1" t="n">
        <v>45189</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28121-2019</t>
        </is>
      </c>
      <c r="B577" s="1" t="n">
        <v>43621</v>
      </c>
      <c r="C577" s="1" t="n">
        <v>45189</v>
      </c>
      <c r="D577" t="inlineStr">
        <is>
          <t>STOCKHOLMS LÄN</t>
        </is>
      </c>
      <c r="E577" t="inlineStr">
        <is>
          <t>NORRTÄLJE</t>
        </is>
      </c>
      <c r="F577" t="inlineStr">
        <is>
          <t>Kyrkan</t>
        </is>
      </c>
      <c r="G577" t="n">
        <v>2.5</v>
      </c>
      <c r="H577" t="n">
        <v>0</v>
      </c>
      <c r="I577" t="n">
        <v>0</v>
      </c>
      <c r="J577" t="n">
        <v>0</v>
      </c>
      <c r="K577" t="n">
        <v>0</v>
      </c>
      <c r="L577" t="n">
        <v>0</v>
      </c>
      <c r="M577" t="n">
        <v>0</v>
      </c>
      <c r="N577" t="n">
        <v>0</v>
      </c>
      <c r="O577" t="n">
        <v>0</v>
      </c>
      <c r="P577" t="n">
        <v>0</v>
      </c>
      <c r="Q577" t="n">
        <v>0</v>
      </c>
      <c r="R577" s="2" t="inlineStr"/>
    </row>
    <row r="578" ht="15" customHeight="1">
      <c r="A578" t="inlineStr">
        <is>
          <t>A 28289-2019</t>
        </is>
      </c>
      <c r="B578" s="1" t="n">
        <v>43623</v>
      </c>
      <c r="C578" s="1" t="n">
        <v>45189</v>
      </c>
      <c r="D578" t="inlineStr">
        <is>
          <t>STOCKHOLMS LÄN</t>
        </is>
      </c>
      <c r="E578" t="inlineStr">
        <is>
          <t>NORRTÄLJE</t>
        </is>
      </c>
      <c r="G578" t="n">
        <v>7.7</v>
      </c>
      <c r="H578" t="n">
        <v>0</v>
      </c>
      <c r="I578" t="n">
        <v>0</v>
      </c>
      <c r="J578" t="n">
        <v>0</v>
      </c>
      <c r="K578" t="n">
        <v>0</v>
      </c>
      <c r="L578" t="n">
        <v>0</v>
      </c>
      <c r="M578" t="n">
        <v>0</v>
      </c>
      <c r="N578" t="n">
        <v>0</v>
      </c>
      <c r="O578" t="n">
        <v>0</v>
      </c>
      <c r="P578" t="n">
        <v>0</v>
      </c>
      <c r="Q578" t="n">
        <v>0</v>
      </c>
      <c r="R578" s="2" t="inlineStr"/>
    </row>
    <row r="579" ht="15" customHeight="1">
      <c r="A579" t="inlineStr">
        <is>
          <t>A 28394-2019</t>
        </is>
      </c>
      <c r="B579" s="1" t="n">
        <v>43626</v>
      </c>
      <c r="C579" s="1" t="n">
        <v>45189</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28519-2019</t>
        </is>
      </c>
      <c r="B580" s="1" t="n">
        <v>43626</v>
      </c>
      <c r="C580" s="1" t="n">
        <v>45189</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28495-2019</t>
        </is>
      </c>
      <c r="B581" s="1" t="n">
        <v>43626</v>
      </c>
      <c r="C581" s="1" t="n">
        <v>45189</v>
      </c>
      <c r="D581" t="inlineStr">
        <is>
          <t>STOCKHOLMS LÄN</t>
        </is>
      </c>
      <c r="E581" t="inlineStr">
        <is>
          <t>NORRTÄLJE</t>
        </is>
      </c>
      <c r="G581" t="n">
        <v>14.7</v>
      </c>
      <c r="H581" t="n">
        <v>0</v>
      </c>
      <c r="I581" t="n">
        <v>0</v>
      </c>
      <c r="J581" t="n">
        <v>0</v>
      </c>
      <c r="K581" t="n">
        <v>0</v>
      </c>
      <c r="L581" t="n">
        <v>0</v>
      </c>
      <c r="M581" t="n">
        <v>0</v>
      </c>
      <c r="N581" t="n">
        <v>0</v>
      </c>
      <c r="O581" t="n">
        <v>0</v>
      </c>
      <c r="P581" t="n">
        <v>0</v>
      </c>
      <c r="Q581" t="n">
        <v>0</v>
      </c>
      <c r="R581" s="2" t="inlineStr"/>
    </row>
    <row r="582" ht="15" customHeight="1">
      <c r="A582" t="inlineStr">
        <is>
          <t>A 29260-2019</t>
        </is>
      </c>
      <c r="B582" s="1" t="n">
        <v>43629</v>
      </c>
      <c r="C582" s="1" t="n">
        <v>45189</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29312-2019</t>
        </is>
      </c>
      <c r="B583" s="1" t="n">
        <v>43629</v>
      </c>
      <c r="C583" s="1" t="n">
        <v>45189</v>
      </c>
      <c r="D583" t="inlineStr">
        <is>
          <t>STOCKHOLMS LÄN</t>
        </is>
      </c>
      <c r="E583" t="inlineStr">
        <is>
          <t>NORRTÄLJE</t>
        </is>
      </c>
      <c r="G583" t="n">
        <v>7.1</v>
      </c>
      <c r="H583" t="n">
        <v>0</v>
      </c>
      <c r="I583" t="n">
        <v>0</v>
      </c>
      <c r="J583" t="n">
        <v>0</v>
      </c>
      <c r="K583" t="n">
        <v>0</v>
      </c>
      <c r="L583" t="n">
        <v>0</v>
      </c>
      <c r="M583" t="n">
        <v>0</v>
      </c>
      <c r="N583" t="n">
        <v>0</v>
      </c>
      <c r="O583" t="n">
        <v>0</v>
      </c>
      <c r="P583" t="n">
        <v>0</v>
      </c>
      <c r="Q583" t="n">
        <v>0</v>
      </c>
      <c r="R583" s="2" t="inlineStr"/>
    </row>
    <row r="584" ht="15" customHeight="1">
      <c r="A584" t="inlineStr">
        <is>
          <t>A 29759-2019</t>
        </is>
      </c>
      <c r="B584" s="1" t="n">
        <v>43631</v>
      </c>
      <c r="C584" s="1" t="n">
        <v>45189</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30000-2019</t>
        </is>
      </c>
      <c r="B585" s="1" t="n">
        <v>43633</v>
      </c>
      <c r="C585" s="1" t="n">
        <v>45189</v>
      </c>
      <c r="D585" t="inlineStr">
        <is>
          <t>STOCKHOLMS LÄN</t>
        </is>
      </c>
      <c r="E585" t="inlineStr">
        <is>
          <t>NORRTÄLJE</t>
        </is>
      </c>
      <c r="G585" t="n">
        <v>5.4</v>
      </c>
      <c r="H585" t="n">
        <v>0</v>
      </c>
      <c r="I585" t="n">
        <v>0</v>
      </c>
      <c r="J585" t="n">
        <v>0</v>
      </c>
      <c r="K585" t="n">
        <v>0</v>
      </c>
      <c r="L585" t="n">
        <v>0</v>
      </c>
      <c r="M585" t="n">
        <v>0</v>
      </c>
      <c r="N585" t="n">
        <v>0</v>
      </c>
      <c r="O585" t="n">
        <v>0</v>
      </c>
      <c r="P585" t="n">
        <v>0</v>
      </c>
      <c r="Q585" t="n">
        <v>0</v>
      </c>
      <c r="R585" s="2" t="inlineStr"/>
    </row>
    <row r="586" ht="15" customHeight="1">
      <c r="A586" t="inlineStr">
        <is>
          <t>A 30011-2019</t>
        </is>
      </c>
      <c r="B586" s="1" t="n">
        <v>43633</v>
      </c>
      <c r="C586" s="1" t="n">
        <v>45189</v>
      </c>
      <c r="D586" t="inlineStr">
        <is>
          <t>STOCKHOLMS LÄN</t>
        </is>
      </c>
      <c r="E586" t="inlineStr">
        <is>
          <t>NORRTÄLJE</t>
        </is>
      </c>
      <c r="G586" t="n">
        <v>2.6</v>
      </c>
      <c r="H586" t="n">
        <v>0</v>
      </c>
      <c r="I586" t="n">
        <v>0</v>
      </c>
      <c r="J586" t="n">
        <v>0</v>
      </c>
      <c r="K586" t="n">
        <v>0</v>
      </c>
      <c r="L586" t="n">
        <v>0</v>
      </c>
      <c r="M586" t="n">
        <v>0</v>
      </c>
      <c r="N586" t="n">
        <v>0</v>
      </c>
      <c r="O586" t="n">
        <v>0</v>
      </c>
      <c r="P586" t="n">
        <v>0</v>
      </c>
      <c r="Q586" t="n">
        <v>0</v>
      </c>
      <c r="R586" s="2" t="inlineStr"/>
    </row>
    <row r="587" ht="15" customHeight="1">
      <c r="A587" t="inlineStr">
        <is>
          <t>A 30833-2019</t>
        </is>
      </c>
      <c r="B587" s="1" t="n">
        <v>43636</v>
      </c>
      <c r="C587" s="1" t="n">
        <v>45189</v>
      </c>
      <c r="D587" t="inlineStr">
        <is>
          <t>STOCKHOLMS LÄN</t>
        </is>
      </c>
      <c r="E587" t="inlineStr">
        <is>
          <t>NORRTÄLJE</t>
        </is>
      </c>
      <c r="G587" t="n">
        <v>1</v>
      </c>
      <c r="H587" t="n">
        <v>0</v>
      </c>
      <c r="I587" t="n">
        <v>0</v>
      </c>
      <c r="J587" t="n">
        <v>0</v>
      </c>
      <c r="K587" t="n">
        <v>0</v>
      </c>
      <c r="L587" t="n">
        <v>0</v>
      </c>
      <c r="M587" t="n">
        <v>0</v>
      </c>
      <c r="N587" t="n">
        <v>0</v>
      </c>
      <c r="O587" t="n">
        <v>0</v>
      </c>
      <c r="P587" t="n">
        <v>0</v>
      </c>
      <c r="Q587" t="n">
        <v>0</v>
      </c>
      <c r="R587" s="2" t="inlineStr"/>
    </row>
    <row r="588" ht="15" customHeight="1">
      <c r="A588" t="inlineStr">
        <is>
          <t>A 31215-2019</t>
        </is>
      </c>
      <c r="B588" s="1" t="n">
        <v>43640</v>
      </c>
      <c r="C588" s="1" t="n">
        <v>45189</v>
      </c>
      <c r="D588" t="inlineStr">
        <is>
          <t>STOCKHOLMS LÄN</t>
        </is>
      </c>
      <c r="E588" t="inlineStr">
        <is>
          <t>NORRTÄLJE</t>
        </is>
      </c>
      <c r="G588" t="n">
        <v>0.9</v>
      </c>
      <c r="H588" t="n">
        <v>0</v>
      </c>
      <c r="I588" t="n">
        <v>0</v>
      </c>
      <c r="J588" t="n">
        <v>0</v>
      </c>
      <c r="K588" t="n">
        <v>0</v>
      </c>
      <c r="L588" t="n">
        <v>0</v>
      </c>
      <c r="M588" t="n">
        <v>0</v>
      </c>
      <c r="N588" t="n">
        <v>0</v>
      </c>
      <c r="O588" t="n">
        <v>0</v>
      </c>
      <c r="P588" t="n">
        <v>0</v>
      </c>
      <c r="Q588" t="n">
        <v>0</v>
      </c>
      <c r="R588" s="2" t="inlineStr"/>
    </row>
    <row r="589" ht="15" customHeight="1">
      <c r="A589" t="inlineStr">
        <is>
          <t>A 31017-2019</t>
        </is>
      </c>
      <c r="B589" s="1" t="n">
        <v>43640</v>
      </c>
      <c r="C589" s="1" t="n">
        <v>45189</v>
      </c>
      <c r="D589" t="inlineStr">
        <is>
          <t>STOCKHOLMS LÄN</t>
        </is>
      </c>
      <c r="E589" t="inlineStr">
        <is>
          <t>NORRTÄLJE</t>
        </is>
      </c>
      <c r="G589" t="n">
        <v>3.4</v>
      </c>
      <c r="H589" t="n">
        <v>0</v>
      </c>
      <c r="I589" t="n">
        <v>0</v>
      </c>
      <c r="J589" t="n">
        <v>0</v>
      </c>
      <c r="K589" t="n">
        <v>0</v>
      </c>
      <c r="L589" t="n">
        <v>0</v>
      </c>
      <c r="M589" t="n">
        <v>0</v>
      </c>
      <c r="N589" t="n">
        <v>0</v>
      </c>
      <c r="O589" t="n">
        <v>0</v>
      </c>
      <c r="P589" t="n">
        <v>0</v>
      </c>
      <c r="Q589" t="n">
        <v>0</v>
      </c>
      <c r="R589" s="2" t="inlineStr"/>
    </row>
    <row r="590" ht="15" customHeight="1">
      <c r="A590" t="inlineStr">
        <is>
          <t>A 31966-2019</t>
        </is>
      </c>
      <c r="B590" s="1" t="n">
        <v>43643</v>
      </c>
      <c r="C590" s="1" t="n">
        <v>45189</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32726-2019</t>
        </is>
      </c>
      <c r="B591" s="1" t="n">
        <v>43647</v>
      </c>
      <c r="C591" s="1" t="n">
        <v>45189</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32725-2019</t>
        </is>
      </c>
      <c r="B592" s="1" t="n">
        <v>43647</v>
      </c>
      <c r="C592" s="1" t="n">
        <v>45189</v>
      </c>
      <c r="D592" t="inlineStr">
        <is>
          <t>STOCKHOLMS LÄN</t>
        </is>
      </c>
      <c r="E592" t="inlineStr">
        <is>
          <t>NORRTÄLJE</t>
        </is>
      </c>
      <c r="G592" t="n">
        <v>1.5</v>
      </c>
      <c r="H592" t="n">
        <v>0</v>
      </c>
      <c r="I592" t="n">
        <v>0</v>
      </c>
      <c r="J592" t="n">
        <v>0</v>
      </c>
      <c r="K592" t="n">
        <v>0</v>
      </c>
      <c r="L592" t="n">
        <v>0</v>
      </c>
      <c r="M592" t="n">
        <v>0</v>
      </c>
      <c r="N592" t="n">
        <v>0</v>
      </c>
      <c r="O592" t="n">
        <v>0</v>
      </c>
      <c r="P592" t="n">
        <v>0</v>
      </c>
      <c r="Q592" t="n">
        <v>0</v>
      </c>
      <c r="R592" s="2" t="inlineStr"/>
    </row>
    <row r="593" ht="15" customHeight="1">
      <c r="A593" t="inlineStr">
        <is>
          <t>A 33207-2019</t>
        </is>
      </c>
      <c r="B593" s="1" t="n">
        <v>43649</v>
      </c>
      <c r="C593" s="1" t="n">
        <v>45189</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33966-2019</t>
        </is>
      </c>
      <c r="B594" s="1" t="n">
        <v>43654</v>
      </c>
      <c r="C594" s="1" t="n">
        <v>45189</v>
      </c>
      <c r="D594" t="inlineStr">
        <is>
          <t>STOCKHOLMS LÄN</t>
        </is>
      </c>
      <c r="E594" t="inlineStr">
        <is>
          <t>NORRTÄLJE</t>
        </is>
      </c>
      <c r="G594" t="n">
        <v>3.2</v>
      </c>
      <c r="H594" t="n">
        <v>0</v>
      </c>
      <c r="I594" t="n">
        <v>0</v>
      </c>
      <c r="J594" t="n">
        <v>0</v>
      </c>
      <c r="K594" t="n">
        <v>0</v>
      </c>
      <c r="L594" t="n">
        <v>0</v>
      </c>
      <c r="M594" t="n">
        <v>0</v>
      </c>
      <c r="N594" t="n">
        <v>0</v>
      </c>
      <c r="O594" t="n">
        <v>0</v>
      </c>
      <c r="P594" t="n">
        <v>0</v>
      </c>
      <c r="Q594" t="n">
        <v>0</v>
      </c>
      <c r="R594" s="2" t="inlineStr"/>
    </row>
    <row r="595" ht="15" customHeight="1">
      <c r="A595" t="inlineStr">
        <is>
          <t>A 33955-2019</t>
        </is>
      </c>
      <c r="B595" s="1" t="n">
        <v>43654</v>
      </c>
      <c r="C595" s="1" t="n">
        <v>45189</v>
      </c>
      <c r="D595" t="inlineStr">
        <is>
          <t>STOCKHOLMS LÄN</t>
        </is>
      </c>
      <c r="E595" t="inlineStr">
        <is>
          <t>NORRTÄLJE</t>
        </is>
      </c>
      <c r="G595" t="n">
        <v>1.7</v>
      </c>
      <c r="H595" t="n">
        <v>0</v>
      </c>
      <c r="I595" t="n">
        <v>0</v>
      </c>
      <c r="J595" t="n">
        <v>0</v>
      </c>
      <c r="K595" t="n">
        <v>0</v>
      </c>
      <c r="L595" t="n">
        <v>0</v>
      </c>
      <c r="M595" t="n">
        <v>0</v>
      </c>
      <c r="N595" t="n">
        <v>0</v>
      </c>
      <c r="O595" t="n">
        <v>0</v>
      </c>
      <c r="P595" t="n">
        <v>0</v>
      </c>
      <c r="Q595" t="n">
        <v>0</v>
      </c>
      <c r="R595" s="2" t="inlineStr"/>
    </row>
    <row r="596" ht="15" customHeight="1">
      <c r="A596" t="inlineStr">
        <is>
          <t>A 35247-2019</t>
        </is>
      </c>
      <c r="B596" s="1" t="n">
        <v>43656</v>
      </c>
      <c r="C596" s="1" t="n">
        <v>45189</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35244-2019</t>
        </is>
      </c>
      <c r="B597" s="1" t="n">
        <v>43656</v>
      </c>
      <c r="C597" s="1" t="n">
        <v>45189</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35251-2019</t>
        </is>
      </c>
      <c r="B598" s="1" t="n">
        <v>43656</v>
      </c>
      <c r="C598" s="1" t="n">
        <v>45189</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35249-2019</t>
        </is>
      </c>
      <c r="B599" s="1" t="n">
        <v>43656</v>
      </c>
      <c r="C599" s="1" t="n">
        <v>45189</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35492-2019</t>
        </is>
      </c>
      <c r="B600" s="1" t="n">
        <v>43663</v>
      </c>
      <c r="C600" s="1" t="n">
        <v>45189</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35766-2019</t>
        </is>
      </c>
      <c r="B601" s="1" t="n">
        <v>43665</v>
      </c>
      <c r="C601" s="1" t="n">
        <v>45189</v>
      </c>
      <c r="D601" t="inlineStr">
        <is>
          <t>STOCKHOLMS LÄN</t>
        </is>
      </c>
      <c r="E601" t="inlineStr">
        <is>
          <t>NORRTÄLJE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35770-2019</t>
        </is>
      </c>
      <c r="B602" s="1" t="n">
        <v>43665</v>
      </c>
      <c r="C602" s="1" t="n">
        <v>45189</v>
      </c>
      <c r="D602" t="inlineStr">
        <is>
          <t>STOCKHOLMS LÄN</t>
        </is>
      </c>
      <c r="E602" t="inlineStr">
        <is>
          <t>NORRTÄLJE</t>
        </is>
      </c>
      <c r="G602" t="n">
        <v>6.3</v>
      </c>
      <c r="H602" t="n">
        <v>0</v>
      </c>
      <c r="I602" t="n">
        <v>0</v>
      </c>
      <c r="J602" t="n">
        <v>0</v>
      </c>
      <c r="K602" t="n">
        <v>0</v>
      </c>
      <c r="L602" t="n">
        <v>0</v>
      </c>
      <c r="M602" t="n">
        <v>0</v>
      </c>
      <c r="N602" t="n">
        <v>0</v>
      </c>
      <c r="O602" t="n">
        <v>0</v>
      </c>
      <c r="P602" t="n">
        <v>0</v>
      </c>
      <c r="Q602" t="n">
        <v>0</v>
      </c>
      <c r="R602" s="2" t="inlineStr"/>
    </row>
    <row r="603" ht="15" customHeight="1">
      <c r="A603" t="inlineStr">
        <is>
          <t>A 36418-2019</t>
        </is>
      </c>
      <c r="B603" s="1" t="n">
        <v>43670</v>
      </c>
      <c r="C603" s="1" t="n">
        <v>45189</v>
      </c>
      <c r="D603" t="inlineStr">
        <is>
          <t>STOCKHOLMS LÄN</t>
        </is>
      </c>
      <c r="E603" t="inlineStr">
        <is>
          <t>NORRTÄLJE</t>
        </is>
      </c>
      <c r="G603" t="n">
        <v>16.8</v>
      </c>
      <c r="H603" t="n">
        <v>0</v>
      </c>
      <c r="I603" t="n">
        <v>0</v>
      </c>
      <c r="J603" t="n">
        <v>0</v>
      </c>
      <c r="K603" t="n">
        <v>0</v>
      </c>
      <c r="L603" t="n">
        <v>0</v>
      </c>
      <c r="M603" t="n">
        <v>0</v>
      </c>
      <c r="N603" t="n">
        <v>0</v>
      </c>
      <c r="O603" t="n">
        <v>0</v>
      </c>
      <c r="P603" t="n">
        <v>0</v>
      </c>
      <c r="Q603" t="n">
        <v>0</v>
      </c>
      <c r="R603" s="2" t="inlineStr"/>
    </row>
    <row r="604" ht="15" customHeight="1">
      <c r="A604" t="inlineStr">
        <is>
          <t>A 37662-2019</t>
        </is>
      </c>
      <c r="B604" s="1" t="n">
        <v>43682</v>
      </c>
      <c r="C604" s="1" t="n">
        <v>45189</v>
      </c>
      <c r="D604" t="inlineStr">
        <is>
          <t>STOCKHOLMS LÄN</t>
        </is>
      </c>
      <c r="E604" t="inlineStr">
        <is>
          <t>NORRTÄLJE</t>
        </is>
      </c>
      <c r="G604" t="n">
        <v>1.5</v>
      </c>
      <c r="H604" t="n">
        <v>0</v>
      </c>
      <c r="I604" t="n">
        <v>0</v>
      </c>
      <c r="J604" t="n">
        <v>0</v>
      </c>
      <c r="K604" t="n">
        <v>0</v>
      </c>
      <c r="L604" t="n">
        <v>0</v>
      </c>
      <c r="M604" t="n">
        <v>0</v>
      </c>
      <c r="N604" t="n">
        <v>0</v>
      </c>
      <c r="O604" t="n">
        <v>0</v>
      </c>
      <c r="P604" t="n">
        <v>0</v>
      </c>
      <c r="Q604" t="n">
        <v>0</v>
      </c>
      <c r="R604" s="2" t="inlineStr"/>
    </row>
    <row r="605" ht="15" customHeight="1">
      <c r="A605" t="inlineStr">
        <is>
          <t>A 38143-2019</t>
        </is>
      </c>
      <c r="B605" s="1" t="n">
        <v>43684</v>
      </c>
      <c r="C605" s="1" t="n">
        <v>45189</v>
      </c>
      <c r="D605" t="inlineStr">
        <is>
          <t>STOCKHOLMS LÄN</t>
        </is>
      </c>
      <c r="E605" t="inlineStr">
        <is>
          <t>NORRTÄLJE</t>
        </is>
      </c>
      <c r="G605" t="n">
        <v>12.7</v>
      </c>
      <c r="H605" t="n">
        <v>0</v>
      </c>
      <c r="I605" t="n">
        <v>0</v>
      </c>
      <c r="J605" t="n">
        <v>0</v>
      </c>
      <c r="K605" t="n">
        <v>0</v>
      </c>
      <c r="L605" t="n">
        <v>0</v>
      </c>
      <c r="M605" t="n">
        <v>0</v>
      </c>
      <c r="N605" t="n">
        <v>0</v>
      </c>
      <c r="O605" t="n">
        <v>0</v>
      </c>
      <c r="P605" t="n">
        <v>0</v>
      </c>
      <c r="Q605" t="n">
        <v>0</v>
      </c>
      <c r="R605" s="2" t="inlineStr"/>
    </row>
    <row r="606" ht="15" customHeight="1">
      <c r="A606" t="inlineStr">
        <is>
          <t>A 38140-2019</t>
        </is>
      </c>
      <c r="B606" s="1" t="n">
        <v>43684</v>
      </c>
      <c r="C606" s="1" t="n">
        <v>45189</v>
      </c>
      <c r="D606" t="inlineStr">
        <is>
          <t>STOCKHOLMS LÄN</t>
        </is>
      </c>
      <c r="E606" t="inlineStr">
        <is>
          <t>NORRTÄLJE</t>
        </is>
      </c>
      <c r="G606" t="n">
        <v>3.4</v>
      </c>
      <c r="H606" t="n">
        <v>0</v>
      </c>
      <c r="I606" t="n">
        <v>0</v>
      </c>
      <c r="J606" t="n">
        <v>0</v>
      </c>
      <c r="K606" t="n">
        <v>0</v>
      </c>
      <c r="L606" t="n">
        <v>0</v>
      </c>
      <c r="M606" t="n">
        <v>0</v>
      </c>
      <c r="N606" t="n">
        <v>0</v>
      </c>
      <c r="O606" t="n">
        <v>0</v>
      </c>
      <c r="P606" t="n">
        <v>0</v>
      </c>
      <c r="Q606" t="n">
        <v>0</v>
      </c>
      <c r="R606" s="2" t="inlineStr"/>
    </row>
    <row r="607" ht="15" customHeight="1">
      <c r="A607" t="inlineStr">
        <is>
          <t>A 38139-2019</t>
        </is>
      </c>
      <c r="B607" s="1" t="n">
        <v>43684</v>
      </c>
      <c r="C607" s="1" t="n">
        <v>45189</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38146-2019</t>
        </is>
      </c>
      <c r="B608" s="1" t="n">
        <v>43684</v>
      </c>
      <c r="C608" s="1" t="n">
        <v>45189</v>
      </c>
      <c r="D608" t="inlineStr">
        <is>
          <t>STOCKHOLMS LÄN</t>
        </is>
      </c>
      <c r="E608" t="inlineStr">
        <is>
          <t>NORRTÄLJE</t>
        </is>
      </c>
      <c r="G608" t="n">
        <v>5.9</v>
      </c>
      <c r="H608" t="n">
        <v>0</v>
      </c>
      <c r="I608" t="n">
        <v>0</v>
      </c>
      <c r="J608" t="n">
        <v>0</v>
      </c>
      <c r="K608" t="n">
        <v>0</v>
      </c>
      <c r="L608" t="n">
        <v>0</v>
      </c>
      <c r="M608" t="n">
        <v>0</v>
      </c>
      <c r="N608" t="n">
        <v>0</v>
      </c>
      <c r="O608" t="n">
        <v>0</v>
      </c>
      <c r="P608" t="n">
        <v>0</v>
      </c>
      <c r="Q608" t="n">
        <v>0</v>
      </c>
      <c r="R608" s="2" t="inlineStr"/>
    </row>
    <row r="609" ht="15" customHeight="1">
      <c r="A609" t="inlineStr">
        <is>
          <t>A 38145-2019</t>
        </is>
      </c>
      <c r="B609" s="1" t="n">
        <v>43684</v>
      </c>
      <c r="C609" s="1" t="n">
        <v>45189</v>
      </c>
      <c r="D609" t="inlineStr">
        <is>
          <t>STOCKHOLMS LÄN</t>
        </is>
      </c>
      <c r="E609" t="inlineStr">
        <is>
          <t>NORRTÄLJE</t>
        </is>
      </c>
      <c r="G609" t="n">
        <v>9.9</v>
      </c>
      <c r="H609" t="n">
        <v>0</v>
      </c>
      <c r="I609" t="n">
        <v>0</v>
      </c>
      <c r="J609" t="n">
        <v>0</v>
      </c>
      <c r="K609" t="n">
        <v>0</v>
      </c>
      <c r="L609" t="n">
        <v>0</v>
      </c>
      <c r="M609" t="n">
        <v>0</v>
      </c>
      <c r="N609" t="n">
        <v>0</v>
      </c>
      <c r="O609" t="n">
        <v>0</v>
      </c>
      <c r="P609" t="n">
        <v>0</v>
      </c>
      <c r="Q609" t="n">
        <v>0</v>
      </c>
      <c r="R609" s="2" t="inlineStr"/>
    </row>
    <row r="610" ht="15" customHeight="1">
      <c r="A610" t="inlineStr">
        <is>
          <t>A 38506-2019</t>
        </is>
      </c>
      <c r="B610" s="1" t="n">
        <v>43685</v>
      </c>
      <c r="C610" s="1" t="n">
        <v>45189</v>
      </c>
      <c r="D610" t="inlineStr">
        <is>
          <t>STOCKHOLMS LÄN</t>
        </is>
      </c>
      <c r="E610" t="inlineStr">
        <is>
          <t>NORRTÄLJE</t>
        </is>
      </c>
      <c r="G610" t="n">
        <v>0.8</v>
      </c>
      <c r="H610" t="n">
        <v>0</v>
      </c>
      <c r="I610" t="n">
        <v>0</v>
      </c>
      <c r="J610" t="n">
        <v>0</v>
      </c>
      <c r="K610" t="n">
        <v>0</v>
      </c>
      <c r="L610" t="n">
        <v>0</v>
      </c>
      <c r="M610" t="n">
        <v>0</v>
      </c>
      <c r="N610" t="n">
        <v>0</v>
      </c>
      <c r="O610" t="n">
        <v>0</v>
      </c>
      <c r="P610" t="n">
        <v>0</v>
      </c>
      <c r="Q610" t="n">
        <v>0</v>
      </c>
      <c r="R610" s="2" t="inlineStr"/>
    </row>
    <row r="611" ht="15" customHeight="1">
      <c r="A611" t="inlineStr">
        <is>
          <t>A 38605-2019</t>
        </is>
      </c>
      <c r="B611" s="1" t="n">
        <v>43686</v>
      </c>
      <c r="C611" s="1" t="n">
        <v>45189</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38737-2019</t>
        </is>
      </c>
      <c r="B612" s="1" t="n">
        <v>43686</v>
      </c>
      <c r="C612" s="1" t="n">
        <v>45189</v>
      </c>
      <c r="D612" t="inlineStr">
        <is>
          <t>STOCKHOLMS LÄN</t>
        </is>
      </c>
      <c r="E612" t="inlineStr">
        <is>
          <t>NORRTÄLJE</t>
        </is>
      </c>
      <c r="G612" t="n">
        <v>4.7</v>
      </c>
      <c r="H612" t="n">
        <v>0</v>
      </c>
      <c r="I612" t="n">
        <v>0</v>
      </c>
      <c r="J612" t="n">
        <v>0</v>
      </c>
      <c r="K612" t="n">
        <v>0</v>
      </c>
      <c r="L612" t="n">
        <v>0</v>
      </c>
      <c r="M612" t="n">
        <v>0</v>
      </c>
      <c r="N612" t="n">
        <v>0</v>
      </c>
      <c r="O612" t="n">
        <v>0</v>
      </c>
      <c r="P612" t="n">
        <v>0</v>
      </c>
      <c r="Q612" t="n">
        <v>0</v>
      </c>
      <c r="R612" s="2" t="inlineStr"/>
    </row>
    <row r="613" ht="15" customHeight="1">
      <c r="A613" t="inlineStr">
        <is>
          <t>A 40571-2019</t>
        </is>
      </c>
      <c r="B613" s="1" t="n">
        <v>43696</v>
      </c>
      <c r="C613" s="1" t="n">
        <v>45189</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42330-2019</t>
        </is>
      </c>
      <c r="B614" s="1" t="n">
        <v>43703</v>
      </c>
      <c r="C614" s="1" t="n">
        <v>45189</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43379-2019</t>
        </is>
      </c>
      <c r="B615" s="1" t="n">
        <v>43703</v>
      </c>
      <c r="C615" s="1" t="n">
        <v>45189</v>
      </c>
      <c r="D615" t="inlineStr">
        <is>
          <t>STOCKHOLMS LÄN</t>
        </is>
      </c>
      <c r="E615" t="inlineStr">
        <is>
          <t>NORRTÄLJE</t>
        </is>
      </c>
      <c r="G615" t="n">
        <v>1.1</v>
      </c>
      <c r="H615" t="n">
        <v>0</v>
      </c>
      <c r="I615" t="n">
        <v>0</v>
      </c>
      <c r="J615" t="n">
        <v>0</v>
      </c>
      <c r="K615" t="n">
        <v>0</v>
      </c>
      <c r="L615" t="n">
        <v>0</v>
      </c>
      <c r="M615" t="n">
        <v>0</v>
      </c>
      <c r="N615" t="n">
        <v>0</v>
      </c>
      <c r="O615" t="n">
        <v>0</v>
      </c>
      <c r="P615" t="n">
        <v>0</v>
      </c>
      <c r="Q615" t="n">
        <v>0</v>
      </c>
      <c r="R615" s="2" t="inlineStr"/>
    </row>
    <row r="616" ht="15" customHeight="1">
      <c r="A616" t="inlineStr">
        <is>
          <t>A 43296-2019</t>
        </is>
      </c>
      <c r="B616" s="1" t="n">
        <v>43706</v>
      </c>
      <c r="C616" s="1" t="n">
        <v>45189</v>
      </c>
      <c r="D616" t="inlineStr">
        <is>
          <t>STOCKHOLMS LÄN</t>
        </is>
      </c>
      <c r="E616" t="inlineStr">
        <is>
          <t>NORRTÄLJE</t>
        </is>
      </c>
      <c r="F616" t="inlineStr">
        <is>
          <t>Kommuner</t>
        </is>
      </c>
      <c r="G616" t="n">
        <v>1.7</v>
      </c>
      <c r="H616" t="n">
        <v>0</v>
      </c>
      <c r="I616" t="n">
        <v>0</v>
      </c>
      <c r="J616" t="n">
        <v>0</v>
      </c>
      <c r="K616" t="n">
        <v>0</v>
      </c>
      <c r="L616" t="n">
        <v>0</v>
      </c>
      <c r="M616" t="n">
        <v>0</v>
      </c>
      <c r="N616" t="n">
        <v>0</v>
      </c>
      <c r="O616" t="n">
        <v>0</v>
      </c>
      <c r="P616" t="n">
        <v>0</v>
      </c>
      <c r="Q616" t="n">
        <v>0</v>
      </c>
      <c r="R616" s="2" t="inlineStr"/>
    </row>
    <row r="617" ht="15" customHeight="1">
      <c r="A617" t="inlineStr">
        <is>
          <t>A 44643-2019</t>
        </is>
      </c>
      <c r="B617" s="1" t="n">
        <v>43712</v>
      </c>
      <c r="C617" s="1" t="n">
        <v>45189</v>
      </c>
      <c r="D617" t="inlineStr">
        <is>
          <t>STOCKHOLMS LÄN</t>
        </is>
      </c>
      <c r="E617" t="inlineStr">
        <is>
          <t>NORRTÄLJE</t>
        </is>
      </c>
      <c r="G617" t="n">
        <v>0.6</v>
      </c>
      <c r="H617" t="n">
        <v>0</v>
      </c>
      <c r="I617" t="n">
        <v>0</v>
      </c>
      <c r="J617" t="n">
        <v>0</v>
      </c>
      <c r="K617" t="n">
        <v>0</v>
      </c>
      <c r="L617" t="n">
        <v>0</v>
      </c>
      <c r="M617" t="n">
        <v>0</v>
      </c>
      <c r="N617" t="n">
        <v>0</v>
      </c>
      <c r="O617" t="n">
        <v>0</v>
      </c>
      <c r="P617" t="n">
        <v>0</v>
      </c>
      <c r="Q617" t="n">
        <v>0</v>
      </c>
      <c r="R617" s="2" t="inlineStr"/>
    </row>
    <row r="618" ht="15" customHeight="1">
      <c r="A618" t="inlineStr">
        <is>
          <t>A 45463-2019</t>
        </is>
      </c>
      <c r="B618" s="1" t="n">
        <v>43714</v>
      </c>
      <c r="C618" s="1" t="n">
        <v>45189</v>
      </c>
      <c r="D618" t="inlineStr">
        <is>
          <t>STOCKHOLMS LÄN</t>
        </is>
      </c>
      <c r="E618" t="inlineStr">
        <is>
          <t>NORRTÄLJE</t>
        </is>
      </c>
      <c r="F618" t="inlineStr">
        <is>
          <t>Övriga statliga verk och myndigheter</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45477-2019</t>
        </is>
      </c>
      <c r="B619" s="1" t="n">
        <v>43714</v>
      </c>
      <c r="C619" s="1" t="n">
        <v>45189</v>
      </c>
      <c r="D619" t="inlineStr">
        <is>
          <t>STOCKHOLMS LÄN</t>
        </is>
      </c>
      <c r="E619" t="inlineStr">
        <is>
          <t>NORRTÄLJE</t>
        </is>
      </c>
      <c r="F619" t="inlineStr">
        <is>
          <t>Övriga statliga verk och myndigheter</t>
        </is>
      </c>
      <c r="G619" t="n">
        <v>8.9</v>
      </c>
      <c r="H619" t="n">
        <v>0</v>
      </c>
      <c r="I619" t="n">
        <v>0</v>
      </c>
      <c r="J619" t="n">
        <v>0</v>
      </c>
      <c r="K619" t="n">
        <v>0</v>
      </c>
      <c r="L619" t="n">
        <v>0</v>
      </c>
      <c r="M619" t="n">
        <v>0</v>
      </c>
      <c r="N619" t="n">
        <v>0</v>
      </c>
      <c r="O619" t="n">
        <v>0</v>
      </c>
      <c r="P619" t="n">
        <v>0</v>
      </c>
      <c r="Q619" t="n">
        <v>0</v>
      </c>
      <c r="R619" s="2" t="inlineStr"/>
    </row>
    <row r="620" ht="15" customHeight="1">
      <c r="A620" t="inlineStr">
        <is>
          <t>A 46327-2019</t>
        </is>
      </c>
      <c r="B620" s="1" t="n">
        <v>43718</v>
      </c>
      <c r="C620" s="1" t="n">
        <v>45189</v>
      </c>
      <c r="D620" t="inlineStr">
        <is>
          <t>STOCKHOLMS LÄN</t>
        </is>
      </c>
      <c r="E620" t="inlineStr">
        <is>
          <t>NORRTÄLJE</t>
        </is>
      </c>
      <c r="G620" t="n">
        <v>2.4</v>
      </c>
      <c r="H620" t="n">
        <v>0</v>
      </c>
      <c r="I620" t="n">
        <v>0</v>
      </c>
      <c r="J620" t="n">
        <v>0</v>
      </c>
      <c r="K620" t="n">
        <v>0</v>
      </c>
      <c r="L620" t="n">
        <v>0</v>
      </c>
      <c r="M620" t="n">
        <v>0</v>
      </c>
      <c r="N620" t="n">
        <v>0</v>
      </c>
      <c r="O620" t="n">
        <v>0</v>
      </c>
      <c r="P620" t="n">
        <v>0</v>
      </c>
      <c r="Q620" t="n">
        <v>0</v>
      </c>
      <c r="R620" s="2" t="inlineStr"/>
    </row>
    <row r="621" ht="15" customHeight="1">
      <c r="A621" t="inlineStr">
        <is>
          <t>A 47903-2019</t>
        </is>
      </c>
      <c r="B621" s="1" t="n">
        <v>43725</v>
      </c>
      <c r="C621" s="1" t="n">
        <v>45189</v>
      </c>
      <c r="D621" t="inlineStr">
        <is>
          <t>STOCKHOLMS LÄN</t>
        </is>
      </c>
      <c r="E621" t="inlineStr">
        <is>
          <t>NORRTÄLJE</t>
        </is>
      </c>
      <c r="G621" t="n">
        <v>2.1</v>
      </c>
      <c r="H621" t="n">
        <v>0</v>
      </c>
      <c r="I621" t="n">
        <v>0</v>
      </c>
      <c r="J621" t="n">
        <v>0</v>
      </c>
      <c r="K621" t="n">
        <v>0</v>
      </c>
      <c r="L621" t="n">
        <v>0</v>
      </c>
      <c r="M621" t="n">
        <v>0</v>
      </c>
      <c r="N621" t="n">
        <v>0</v>
      </c>
      <c r="O621" t="n">
        <v>0</v>
      </c>
      <c r="P621" t="n">
        <v>0</v>
      </c>
      <c r="Q621" t="n">
        <v>0</v>
      </c>
      <c r="R621" s="2" t="inlineStr"/>
    </row>
    <row r="622" ht="15" customHeight="1">
      <c r="A622" t="inlineStr">
        <is>
          <t>A 47876-2019</t>
        </is>
      </c>
      <c r="B622" s="1" t="n">
        <v>43725</v>
      </c>
      <c r="C622" s="1" t="n">
        <v>45189</v>
      </c>
      <c r="D622" t="inlineStr">
        <is>
          <t>STOCKHOLMS LÄN</t>
        </is>
      </c>
      <c r="E622" t="inlineStr">
        <is>
          <t>NORRTÄLJE</t>
        </is>
      </c>
      <c r="G622" t="n">
        <v>11.4</v>
      </c>
      <c r="H622" t="n">
        <v>0</v>
      </c>
      <c r="I622" t="n">
        <v>0</v>
      </c>
      <c r="J622" t="n">
        <v>0</v>
      </c>
      <c r="K622" t="n">
        <v>0</v>
      </c>
      <c r="L622" t="n">
        <v>0</v>
      </c>
      <c r="M622" t="n">
        <v>0</v>
      </c>
      <c r="N622" t="n">
        <v>0</v>
      </c>
      <c r="O622" t="n">
        <v>0</v>
      </c>
      <c r="P622" t="n">
        <v>0</v>
      </c>
      <c r="Q622" t="n">
        <v>0</v>
      </c>
      <c r="R622" s="2" t="inlineStr"/>
    </row>
    <row r="623" ht="15" customHeight="1">
      <c r="A623" t="inlineStr">
        <is>
          <t>A 47941-2019</t>
        </is>
      </c>
      <c r="B623" s="1" t="n">
        <v>43725</v>
      </c>
      <c r="C623" s="1" t="n">
        <v>45189</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48730-2019</t>
        </is>
      </c>
      <c r="B624" s="1" t="n">
        <v>43728</v>
      </c>
      <c r="C624" s="1" t="n">
        <v>45189</v>
      </c>
      <c r="D624" t="inlineStr">
        <is>
          <t>STOCKHOLMS LÄN</t>
        </is>
      </c>
      <c r="E624" t="inlineStr">
        <is>
          <t>NORRTÄLJE</t>
        </is>
      </c>
      <c r="F624" t="inlineStr">
        <is>
          <t>Övriga statliga verk och myndigheter</t>
        </is>
      </c>
      <c r="G624" t="n">
        <v>1.3</v>
      </c>
      <c r="H624" t="n">
        <v>0</v>
      </c>
      <c r="I624" t="n">
        <v>0</v>
      </c>
      <c r="J624" t="n">
        <v>0</v>
      </c>
      <c r="K624" t="n">
        <v>0</v>
      </c>
      <c r="L624" t="n">
        <v>0</v>
      </c>
      <c r="M624" t="n">
        <v>0</v>
      </c>
      <c r="N624" t="n">
        <v>0</v>
      </c>
      <c r="O624" t="n">
        <v>0</v>
      </c>
      <c r="P624" t="n">
        <v>0</v>
      </c>
      <c r="Q624" t="n">
        <v>0</v>
      </c>
      <c r="R624" s="2" t="inlineStr"/>
    </row>
    <row r="625" ht="15" customHeight="1">
      <c r="A625" t="inlineStr">
        <is>
          <t>A 49252-2019</t>
        </is>
      </c>
      <c r="B625" s="1" t="n">
        <v>43731</v>
      </c>
      <c r="C625" s="1" t="n">
        <v>45189</v>
      </c>
      <c r="D625" t="inlineStr">
        <is>
          <t>STOCKHOLMS LÄN</t>
        </is>
      </c>
      <c r="E625" t="inlineStr">
        <is>
          <t>NORRTÄLJE</t>
        </is>
      </c>
      <c r="G625" t="n">
        <v>1.2</v>
      </c>
      <c r="H625" t="n">
        <v>0</v>
      </c>
      <c r="I625" t="n">
        <v>0</v>
      </c>
      <c r="J625" t="n">
        <v>0</v>
      </c>
      <c r="K625" t="n">
        <v>0</v>
      </c>
      <c r="L625" t="n">
        <v>0</v>
      </c>
      <c r="M625" t="n">
        <v>0</v>
      </c>
      <c r="N625" t="n">
        <v>0</v>
      </c>
      <c r="O625" t="n">
        <v>0</v>
      </c>
      <c r="P625" t="n">
        <v>0</v>
      </c>
      <c r="Q625" t="n">
        <v>0</v>
      </c>
      <c r="R625" s="2" t="inlineStr"/>
    </row>
    <row r="626" ht="15" customHeight="1">
      <c r="A626" t="inlineStr">
        <is>
          <t>A 51940-2019</t>
        </is>
      </c>
      <c r="B626" s="1" t="n">
        <v>43741</v>
      </c>
      <c r="C626" s="1" t="n">
        <v>45189</v>
      </c>
      <c r="D626" t="inlineStr">
        <is>
          <t>STOCKHOLMS LÄN</t>
        </is>
      </c>
      <c r="E626" t="inlineStr">
        <is>
          <t>NORRTÄLJE</t>
        </is>
      </c>
      <c r="G626" t="n">
        <v>2.7</v>
      </c>
      <c r="H626" t="n">
        <v>0</v>
      </c>
      <c r="I626" t="n">
        <v>0</v>
      </c>
      <c r="J626" t="n">
        <v>0</v>
      </c>
      <c r="K626" t="n">
        <v>0</v>
      </c>
      <c r="L626" t="n">
        <v>0</v>
      </c>
      <c r="M626" t="n">
        <v>0</v>
      </c>
      <c r="N626" t="n">
        <v>0</v>
      </c>
      <c r="O626" t="n">
        <v>0</v>
      </c>
      <c r="P626" t="n">
        <v>0</v>
      </c>
      <c r="Q626" t="n">
        <v>0</v>
      </c>
      <c r="R626" s="2" t="inlineStr"/>
    </row>
    <row r="627" ht="15" customHeight="1">
      <c r="A627" t="inlineStr">
        <is>
          <t>A 51942-2019</t>
        </is>
      </c>
      <c r="B627" s="1" t="n">
        <v>43741</v>
      </c>
      <c r="C627" s="1" t="n">
        <v>45189</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55481-2019</t>
        </is>
      </c>
      <c r="B628" s="1" t="n">
        <v>43759</v>
      </c>
      <c r="C628" s="1" t="n">
        <v>45189</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55891-2019</t>
        </is>
      </c>
      <c r="B629" s="1" t="n">
        <v>43761</v>
      </c>
      <c r="C629" s="1" t="n">
        <v>45189</v>
      </c>
      <c r="D629" t="inlineStr">
        <is>
          <t>STOCKHOLMS LÄN</t>
        </is>
      </c>
      <c r="E629" t="inlineStr">
        <is>
          <t>NORRTÄLJE</t>
        </is>
      </c>
      <c r="G629" t="n">
        <v>7.6</v>
      </c>
      <c r="H629" t="n">
        <v>0</v>
      </c>
      <c r="I629" t="n">
        <v>0</v>
      </c>
      <c r="J629" t="n">
        <v>0</v>
      </c>
      <c r="K629" t="n">
        <v>0</v>
      </c>
      <c r="L629" t="n">
        <v>0</v>
      </c>
      <c r="M629" t="n">
        <v>0</v>
      </c>
      <c r="N629" t="n">
        <v>0</v>
      </c>
      <c r="O629" t="n">
        <v>0</v>
      </c>
      <c r="P629" t="n">
        <v>0</v>
      </c>
      <c r="Q629" t="n">
        <v>0</v>
      </c>
      <c r="R629" s="2" t="inlineStr"/>
    </row>
    <row r="630" ht="15" customHeight="1">
      <c r="A630" t="inlineStr">
        <is>
          <t>A 56349-2019</t>
        </is>
      </c>
      <c r="B630" s="1" t="n">
        <v>43762</v>
      </c>
      <c r="C630" s="1" t="n">
        <v>45189</v>
      </c>
      <c r="D630" t="inlineStr">
        <is>
          <t>STOCKHOLMS LÄN</t>
        </is>
      </c>
      <c r="E630" t="inlineStr">
        <is>
          <t>NORRTÄLJE</t>
        </is>
      </c>
      <c r="G630" t="n">
        <v>1.5</v>
      </c>
      <c r="H630" t="n">
        <v>0</v>
      </c>
      <c r="I630" t="n">
        <v>0</v>
      </c>
      <c r="J630" t="n">
        <v>0</v>
      </c>
      <c r="K630" t="n">
        <v>0</v>
      </c>
      <c r="L630" t="n">
        <v>0</v>
      </c>
      <c r="M630" t="n">
        <v>0</v>
      </c>
      <c r="N630" t="n">
        <v>0</v>
      </c>
      <c r="O630" t="n">
        <v>0</v>
      </c>
      <c r="P630" t="n">
        <v>0</v>
      </c>
      <c r="Q630" t="n">
        <v>0</v>
      </c>
      <c r="R630" s="2" t="inlineStr"/>
    </row>
    <row r="631" ht="15" customHeight="1">
      <c r="A631" t="inlineStr">
        <is>
          <t>A 57759-2019</t>
        </is>
      </c>
      <c r="B631" s="1" t="n">
        <v>43763</v>
      </c>
      <c r="C631" s="1" t="n">
        <v>45189</v>
      </c>
      <c r="D631" t="inlineStr">
        <is>
          <t>STOCKHOLMS LÄN</t>
        </is>
      </c>
      <c r="E631" t="inlineStr">
        <is>
          <t>NORRTÄLJE</t>
        </is>
      </c>
      <c r="F631" t="inlineStr">
        <is>
          <t>Övriga Aktiebolag</t>
        </is>
      </c>
      <c r="G631" t="n">
        <v>7.3</v>
      </c>
      <c r="H631" t="n">
        <v>0</v>
      </c>
      <c r="I631" t="n">
        <v>0</v>
      </c>
      <c r="J631" t="n">
        <v>0</v>
      </c>
      <c r="K631" t="n">
        <v>0</v>
      </c>
      <c r="L631" t="n">
        <v>0</v>
      </c>
      <c r="M631" t="n">
        <v>0</v>
      </c>
      <c r="N631" t="n">
        <v>0</v>
      </c>
      <c r="O631" t="n">
        <v>0</v>
      </c>
      <c r="P631" t="n">
        <v>0</v>
      </c>
      <c r="Q631" t="n">
        <v>0</v>
      </c>
      <c r="R631" s="2" t="inlineStr"/>
    </row>
    <row r="632" ht="15" customHeight="1">
      <c r="A632" t="inlineStr">
        <is>
          <t>A 56950-2019</t>
        </is>
      </c>
      <c r="B632" s="1" t="n">
        <v>43766</v>
      </c>
      <c r="C632" s="1" t="n">
        <v>45189</v>
      </c>
      <c r="D632" t="inlineStr">
        <is>
          <t>STOCKHOLMS LÄN</t>
        </is>
      </c>
      <c r="E632" t="inlineStr">
        <is>
          <t>NORRTÄLJE</t>
        </is>
      </c>
      <c r="G632" t="n">
        <v>1.2</v>
      </c>
      <c r="H632" t="n">
        <v>0</v>
      </c>
      <c r="I632" t="n">
        <v>0</v>
      </c>
      <c r="J632" t="n">
        <v>0</v>
      </c>
      <c r="K632" t="n">
        <v>0</v>
      </c>
      <c r="L632" t="n">
        <v>0</v>
      </c>
      <c r="M632" t="n">
        <v>0</v>
      </c>
      <c r="N632" t="n">
        <v>0</v>
      </c>
      <c r="O632" t="n">
        <v>0</v>
      </c>
      <c r="P632" t="n">
        <v>0</v>
      </c>
      <c r="Q632" t="n">
        <v>0</v>
      </c>
      <c r="R632" s="2" t="inlineStr"/>
    </row>
    <row r="633" ht="15" customHeight="1">
      <c r="A633" t="inlineStr">
        <is>
          <t>A 57063-2019</t>
        </is>
      </c>
      <c r="B633" s="1" t="n">
        <v>43766</v>
      </c>
      <c r="C633" s="1" t="n">
        <v>45189</v>
      </c>
      <c r="D633" t="inlineStr">
        <is>
          <t>STOCKHOLMS LÄN</t>
        </is>
      </c>
      <c r="E633" t="inlineStr">
        <is>
          <t>NORRTÄLJE</t>
        </is>
      </c>
      <c r="F633" t="inlineStr">
        <is>
          <t>Kyrkan</t>
        </is>
      </c>
      <c r="G633" t="n">
        <v>1.3</v>
      </c>
      <c r="H633" t="n">
        <v>0</v>
      </c>
      <c r="I633" t="n">
        <v>0</v>
      </c>
      <c r="J633" t="n">
        <v>0</v>
      </c>
      <c r="K633" t="n">
        <v>0</v>
      </c>
      <c r="L633" t="n">
        <v>0</v>
      </c>
      <c r="M633" t="n">
        <v>0</v>
      </c>
      <c r="N633" t="n">
        <v>0</v>
      </c>
      <c r="O633" t="n">
        <v>0</v>
      </c>
      <c r="P633" t="n">
        <v>0</v>
      </c>
      <c r="Q633" t="n">
        <v>0</v>
      </c>
      <c r="R633" s="2" t="inlineStr"/>
    </row>
    <row r="634" ht="15" customHeight="1">
      <c r="A634" t="inlineStr">
        <is>
          <t>A 58631-2019</t>
        </is>
      </c>
      <c r="B634" s="1" t="n">
        <v>43773</v>
      </c>
      <c r="C634" s="1" t="n">
        <v>45189</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60208-2019</t>
        </is>
      </c>
      <c r="B635" s="1" t="n">
        <v>43780</v>
      </c>
      <c r="C635" s="1" t="n">
        <v>45189</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60842-2019</t>
        </is>
      </c>
      <c r="B636" s="1" t="n">
        <v>43781</v>
      </c>
      <c r="C636" s="1" t="n">
        <v>45189</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60844-2019</t>
        </is>
      </c>
      <c r="B637" s="1" t="n">
        <v>43781</v>
      </c>
      <c r="C637" s="1" t="n">
        <v>45189</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61657-2019</t>
        </is>
      </c>
      <c r="B638" s="1" t="n">
        <v>43784</v>
      </c>
      <c r="C638" s="1" t="n">
        <v>45189</v>
      </c>
      <c r="D638" t="inlineStr">
        <is>
          <t>STOCKHOLMS LÄN</t>
        </is>
      </c>
      <c r="E638" t="inlineStr">
        <is>
          <t>NORRTÄLJE</t>
        </is>
      </c>
      <c r="G638" t="n">
        <v>5</v>
      </c>
      <c r="H638" t="n">
        <v>0</v>
      </c>
      <c r="I638" t="n">
        <v>0</v>
      </c>
      <c r="J638" t="n">
        <v>0</v>
      </c>
      <c r="K638" t="n">
        <v>0</v>
      </c>
      <c r="L638" t="n">
        <v>0</v>
      </c>
      <c r="M638" t="n">
        <v>0</v>
      </c>
      <c r="N638" t="n">
        <v>0</v>
      </c>
      <c r="O638" t="n">
        <v>0</v>
      </c>
      <c r="P638" t="n">
        <v>0</v>
      </c>
      <c r="Q638" t="n">
        <v>0</v>
      </c>
      <c r="R638" s="2" t="inlineStr"/>
    </row>
    <row r="639" ht="15" customHeight="1">
      <c r="A639" t="inlineStr">
        <is>
          <t>A 62848-2019</t>
        </is>
      </c>
      <c r="B639" s="1" t="n">
        <v>43790</v>
      </c>
      <c r="C639" s="1" t="n">
        <v>45189</v>
      </c>
      <c r="D639" t="inlineStr">
        <is>
          <t>STOCKHOLMS LÄN</t>
        </is>
      </c>
      <c r="E639" t="inlineStr">
        <is>
          <t>NORRTÄLJE</t>
        </is>
      </c>
      <c r="F639" t="inlineStr">
        <is>
          <t>Holmen skog AB</t>
        </is>
      </c>
      <c r="G639" t="n">
        <v>6.6</v>
      </c>
      <c r="H639" t="n">
        <v>0</v>
      </c>
      <c r="I639" t="n">
        <v>0</v>
      </c>
      <c r="J639" t="n">
        <v>0</v>
      </c>
      <c r="K639" t="n">
        <v>0</v>
      </c>
      <c r="L639" t="n">
        <v>0</v>
      </c>
      <c r="M639" t="n">
        <v>0</v>
      </c>
      <c r="N639" t="n">
        <v>0</v>
      </c>
      <c r="O639" t="n">
        <v>0</v>
      </c>
      <c r="P639" t="n">
        <v>0</v>
      </c>
      <c r="Q639" t="n">
        <v>0</v>
      </c>
      <c r="R639" s="2" t="inlineStr"/>
    </row>
    <row r="640" ht="15" customHeight="1">
      <c r="A640" t="inlineStr">
        <is>
          <t>A 62980-2019</t>
        </is>
      </c>
      <c r="B640" s="1" t="n">
        <v>43790</v>
      </c>
      <c r="C640" s="1" t="n">
        <v>45189</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63495-2019</t>
        </is>
      </c>
      <c r="B641" s="1" t="n">
        <v>43794</v>
      </c>
      <c r="C641" s="1" t="n">
        <v>45189</v>
      </c>
      <c r="D641" t="inlineStr">
        <is>
          <t>STOCKHOLMS LÄN</t>
        </is>
      </c>
      <c r="E641" t="inlineStr">
        <is>
          <t>NORRTÄLJE</t>
        </is>
      </c>
      <c r="G641" t="n">
        <v>1.8</v>
      </c>
      <c r="H641" t="n">
        <v>0</v>
      </c>
      <c r="I641" t="n">
        <v>0</v>
      </c>
      <c r="J641" t="n">
        <v>0</v>
      </c>
      <c r="K641" t="n">
        <v>0</v>
      </c>
      <c r="L641" t="n">
        <v>0</v>
      </c>
      <c r="M641" t="n">
        <v>0</v>
      </c>
      <c r="N641" t="n">
        <v>0</v>
      </c>
      <c r="O641" t="n">
        <v>0</v>
      </c>
      <c r="P641" t="n">
        <v>0</v>
      </c>
      <c r="Q641" t="n">
        <v>0</v>
      </c>
      <c r="R641" s="2" t="inlineStr"/>
    </row>
    <row r="642" ht="15" customHeight="1">
      <c r="A642" t="inlineStr">
        <is>
          <t>A 63515-2019</t>
        </is>
      </c>
      <c r="B642" s="1" t="n">
        <v>43794</v>
      </c>
      <c r="C642" s="1" t="n">
        <v>45189</v>
      </c>
      <c r="D642" t="inlineStr">
        <is>
          <t>STOCKHOLMS LÄN</t>
        </is>
      </c>
      <c r="E642" t="inlineStr">
        <is>
          <t>NORRTÄLJE</t>
        </is>
      </c>
      <c r="G642" t="n">
        <v>7.1</v>
      </c>
      <c r="H642" t="n">
        <v>0</v>
      </c>
      <c r="I642" t="n">
        <v>0</v>
      </c>
      <c r="J642" t="n">
        <v>0</v>
      </c>
      <c r="K642" t="n">
        <v>0</v>
      </c>
      <c r="L642" t="n">
        <v>0</v>
      </c>
      <c r="M642" t="n">
        <v>0</v>
      </c>
      <c r="N642" t="n">
        <v>0</v>
      </c>
      <c r="O642" t="n">
        <v>0</v>
      </c>
      <c r="P642" t="n">
        <v>0</v>
      </c>
      <c r="Q642" t="n">
        <v>0</v>
      </c>
      <c r="R642" s="2" t="inlineStr"/>
    </row>
    <row r="643" ht="15" customHeight="1">
      <c r="A643" t="inlineStr">
        <is>
          <t>A 63504-2019</t>
        </is>
      </c>
      <c r="B643" s="1" t="n">
        <v>43794</v>
      </c>
      <c r="C643" s="1" t="n">
        <v>45189</v>
      </c>
      <c r="D643" t="inlineStr">
        <is>
          <t>STOCKHOLMS LÄN</t>
        </is>
      </c>
      <c r="E643" t="inlineStr">
        <is>
          <t>NORRTÄLJE</t>
        </is>
      </c>
      <c r="G643" t="n">
        <v>2.3</v>
      </c>
      <c r="H643" t="n">
        <v>0</v>
      </c>
      <c r="I643" t="n">
        <v>0</v>
      </c>
      <c r="J643" t="n">
        <v>0</v>
      </c>
      <c r="K643" t="n">
        <v>0</v>
      </c>
      <c r="L643" t="n">
        <v>0</v>
      </c>
      <c r="M643" t="n">
        <v>0</v>
      </c>
      <c r="N643" t="n">
        <v>0</v>
      </c>
      <c r="O643" t="n">
        <v>0</v>
      </c>
      <c r="P643" t="n">
        <v>0</v>
      </c>
      <c r="Q643" t="n">
        <v>0</v>
      </c>
      <c r="R643" s="2" t="inlineStr"/>
    </row>
    <row r="644" ht="15" customHeight="1">
      <c r="A644" t="inlineStr">
        <is>
          <t>A 63529-2019</t>
        </is>
      </c>
      <c r="B644" s="1" t="n">
        <v>43794</v>
      </c>
      <c r="C644" s="1" t="n">
        <v>45189</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63528-2019</t>
        </is>
      </c>
      <c r="B645" s="1" t="n">
        <v>43794</v>
      </c>
      <c r="C645" s="1" t="n">
        <v>45189</v>
      </c>
      <c r="D645" t="inlineStr">
        <is>
          <t>STOCKHOLMS LÄN</t>
        </is>
      </c>
      <c r="E645" t="inlineStr">
        <is>
          <t>NORRTÄLJE</t>
        </is>
      </c>
      <c r="G645" t="n">
        <v>1.4</v>
      </c>
      <c r="H645" t="n">
        <v>0</v>
      </c>
      <c r="I645" t="n">
        <v>0</v>
      </c>
      <c r="J645" t="n">
        <v>0</v>
      </c>
      <c r="K645" t="n">
        <v>0</v>
      </c>
      <c r="L645" t="n">
        <v>0</v>
      </c>
      <c r="M645" t="n">
        <v>0</v>
      </c>
      <c r="N645" t="n">
        <v>0</v>
      </c>
      <c r="O645" t="n">
        <v>0</v>
      </c>
      <c r="P645" t="n">
        <v>0</v>
      </c>
      <c r="Q645" t="n">
        <v>0</v>
      </c>
      <c r="R645" s="2" t="inlineStr"/>
    </row>
    <row r="646" ht="15" customHeight="1">
      <c r="A646" t="inlineStr">
        <is>
          <t>A 64293-2019</t>
        </is>
      </c>
      <c r="B646" s="1" t="n">
        <v>43797</v>
      </c>
      <c r="C646" s="1" t="n">
        <v>45189</v>
      </c>
      <c r="D646" t="inlineStr">
        <is>
          <t>STOCKHOLMS LÄN</t>
        </is>
      </c>
      <c r="E646" t="inlineStr">
        <is>
          <t>NORRTÄLJE</t>
        </is>
      </c>
      <c r="G646" t="n">
        <v>1</v>
      </c>
      <c r="H646" t="n">
        <v>0</v>
      </c>
      <c r="I646" t="n">
        <v>0</v>
      </c>
      <c r="J646" t="n">
        <v>0</v>
      </c>
      <c r="K646" t="n">
        <v>0</v>
      </c>
      <c r="L646" t="n">
        <v>0</v>
      </c>
      <c r="M646" t="n">
        <v>0</v>
      </c>
      <c r="N646" t="n">
        <v>0</v>
      </c>
      <c r="O646" t="n">
        <v>0</v>
      </c>
      <c r="P646" t="n">
        <v>0</v>
      </c>
      <c r="Q646" t="n">
        <v>0</v>
      </c>
      <c r="R646" s="2" t="inlineStr"/>
    </row>
    <row r="647" ht="15" customHeight="1">
      <c r="A647" t="inlineStr">
        <is>
          <t>A 65640-2019</t>
        </is>
      </c>
      <c r="B647" s="1" t="n">
        <v>43804</v>
      </c>
      <c r="C647" s="1" t="n">
        <v>45189</v>
      </c>
      <c r="D647" t="inlineStr">
        <is>
          <t>STOCKHOLMS LÄN</t>
        </is>
      </c>
      <c r="E647" t="inlineStr">
        <is>
          <t>NORRTÄLJE</t>
        </is>
      </c>
      <c r="G647" t="n">
        <v>0.8</v>
      </c>
      <c r="H647" t="n">
        <v>0</v>
      </c>
      <c r="I647" t="n">
        <v>0</v>
      </c>
      <c r="J647" t="n">
        <v>0</v>
      </c>
      <c r="K647" t="n">
        <v>0</v>
      </c>
      <c r="L647" t="n">
        <v>0</v>
      </c>
      <c r="M647" t="n">
        <v>0</v>
      </c>
      <c r="N647" t="n">
        <v>0</v>
      </c>
      <c r="O647" t="n">
        <v>0</v>
      </c>
      <c r="P647" t="n">
        <v>0</v>
      </c>
      <c r="Q647" t="n">
        <v>0</v>
      </c>
      <c r="R647" s="2" t="inlineStr"/>
    </row>
    <row r="648" ht="15" customHeight="1">
      <c r="A648" t="inlineStr">
        <is>
          <t>A 65998-2019</t>
        </is>
      </c>
      <c r="B648" s="1" t="n">
        <v>43805</v>
      </c>
      <c r="C648" s="1" t="n">
        <v>45189</v>
      </c>
      <c r="D648" t="inlineStr">
        <is>
          <t>STOCKHOLMS LÄN</t>
        </is>
      </c>
      <c r="E648" t="inlineStr">
        <is>
          <t>NORRTÄLJE</t>
        </is>
      </c>
      <c r="G648" t="n">
        <v>6.5</v>
      </c>
      <c r="H648" t="n">
        <v>0</v>
      </c>
      <c r="I648" t="n">
        <v>0</v>
      </c>
      <c r="J648" t="n">
        <v>0</v>
      </c>
      <c r="K648" t="n">
        <v>0</v>
      </c>
      <c r="L648" t="n">
        <v>0</v>
      </c>
      <c r="M648" t="n">
        <v>0</v>
      </c>
      <c r="N648" t="n">
        <v>0</v>
      </c>
      <c r="O648" t="n">
        <v>0</v>
      </c>
      <c r="P648" t="n">
        <v>0</v>
      </c>
      <c r="Q648" t="n">
        <v>0</v>
      </c>
      <c r="R648" s="2" t="inlineStr"/>
    </row>
    <row r="649" ht="15" customHeight="1">
      <c r="A649" t="inlineStr">
        <is>
          <t>A 66604-2019</t>
        </is>
      </c>
      <c r="B649" s="1" t="n">
        <v>43809</v>
      </c>
      <c r="C649" s="1" t="n">
        <v>45189</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67158-2019</t>
        </is>
      </c>
      <c r="B650" s="1" t="n">
        <v>43811</v>
      </c>
      <c r="C650" s="1" t="n">
        <v>45189</v>
      </c>
      <c r="D650" t="inlineStr">
        <is>
          <t>STOCKHOLMS LÄN</t>
        </is>
      </c>
      <c r="E650" t="inlineStr">
        <is>
          <t>NORRTÄLJE</t>
        </is>
      </c>
      <c r="G650" t="n">
        <v>4.4</v>
      </c>
      <c r="H650" t="n">
        <v>0</v>
      </c>
      <c r="I650" t="n">
        <v>0</v>
      </c>
      <c r="J650" t="n">
        <v>0</v>
      </c>
      <c r="K650" t="n">
        <v>0</v>
      </c>
      <c r="L650" t="n">
        <v>0</v>
      </c>
      <c r="M650" t="n">
        <v>0</v>
      </c>
      <c r="N650" t="n">
        <v>0</v>
      </c>
      <c r="O650" t="n">
        <v>0</v>
      </c>
      <c r="P650" t="n">
        <v>0</v>
      </c>
      <c r="Q650" t="n">
        <v>0</v>
      </c>
      <c r="R650" s="2" t="inlineStr"/>
    </row>
    <row r="651" ht="15" customHeight="1">
      <c r="A651" t="inlineStr">
        <is>
          <t>A 67324-2019</t>
        </is>
      </c>
      <c r="B651" s="1" t="n">
        <v>43812</v>
      </c>
      <c r="C651" s="1" t="n">
        <v>45189</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68865-2019</t>
        </is>
      </c>
      <c r="B652" s="1" t="n">
        <v>43821</v>
      </c>
      <c r="C652" s="1" t="n">
        <v>45189</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1099-2020</t>
        </is>
      </c>
      <c r="B653" s="1" t="n">
        <v>43822</v>
      </c>
      <c r="C653" s="1" t="n">
        <v>45189</v>
      </c>
      <c r="D653" t="inlineStr">
        <is>
          <t>STOCKHOLMS LÄN</t>
        </is>
      </c>
      <c r="E653" t="inlineStr">
        <is>
          <t>NORRTÄLJE</t>
        </is>
      </c>
      <c r="G653" t="n">
        <v>2.7</v>
      </c>
      <c r="H653" t="n">
        <v>0</v>
      </c>
      <c r="I653" t="n">
        <v>0</v>
      </c>
      <c r="J653" t="n">
        <v>0</v>
      </c>
      <c r="K653" t="n">
        <v>0</v>
      </c>
      <c r="L653" t="n">
        <v>0</v>
      </c>
      <c r="M653" t="n">
        <v>0</v>
      </c>
      <c r="N653" t="n">
        <v>0</v>
      </c>
      <c r="O653" t="n">
        <v>0</v>
      </c>
      <c r="P653" t="n">
        <v>0</v>
      </c>
      <c r="Q653" t="n">
        <v>0</v>
      </c>
      <c r="R653" s="2" t="inlineStr"/>
    </row>
    <row r="654" ht="15" customHeight="1">
      <c r="A654" t="inlineStr">
        <is>
          <t>A 4475-2020</t>
        </is>
      </c>
      <c r="B654" s="1" t="n">
        <v>43849</v>
      </c>
      <c r="C654" s="1" t="n">
        <v>45189</v>
      </c>
      <c r="D654" t="inlineStr">
        <is>
          <t>STOCKHOLMS LÄN</t>
        </is>
      </c>
      <c r="E654" t="inlineStr">
        <is>
          <t>NORRTÄLJE</t>
        </is>
      </c>
      <c r="G654" t="n">
        <v>1.6</v>
      </c>
      <c r="H654" t="n">
        <v>0</v>
      </c>
      <c r="I654" t="n">
        <v>0</v>
      </c>
      <c r="J654" t="n">
        <v>0</v>
      </c>
      <c r="K654" t="n">
        <v>0</v>
      </c>
      <c r="L654" t="n">
        <v>0</v>
      </c>
      <c r="M654" t="n">
        <v>0</v>
      </c>
      <c r="N654" t="n">
        <v>0</v>
      </c>
      <c r="O654" t="n">
        <v>0</v>
      </c>
      <c r="P654" t="n">
        <v>0</v>
      </c>
      <c r="Q654" t="n">
        <v>0</v>
      </c>
      <c r="R654" s="2" t="inlineStr"/>
    </row>
    <row r="655" ht="15" customHeight="1">
      <c r="A655" t="inlineStr">
        <is>
          <t>A 2803-2020</t>
        </is>
      </c>
      <c r="B655" s="1" t="n">
        <v>43850</v>
      </c>
      <c r="C655" s="1" t="n">
        <v>45189</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2810-2020</t>
        </is>
      </c>
      <c r="B656" s="1" t="n">
        <v>43850</v>
      </c>
      <c r="C656" s="1" t="n">
        <v>45189</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2808-2020</t>
        </is>
      </c>
      <c r="B657" s="1" t="n">
        <v>43850</v>
      </c>
      <c r="C657" s="1" t="n">
        <v>45189</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3882-2020</t>
        </is>
      </c>
      <c r="B658" s="1" t="n">
        <v>43854</v>
      </c>
      <c r="C658" s="1" t="n">
        <v>45189</v>
      </c>
      <c r="D658" t="inlineStr">
        <is>
          <t>STOCKHOLMS LÄN</t>
        </is>
      </c>
      <c r="E658" t="inlineStr">
        <is>
          <t>NORRTÄLJE</t>
        </is>
      </c>
      <c r="G658" t="n">
        <v>5.9</v>
      </c>
      <c r="H658" t="n">
        <v>0</v>
      </c>
      <c r="I658" t="n">
        <v>0</v>
      </c>
      <c r="J658" t="n">
        <v>0</v>
      </c>
      <c r="K658" t="n">
        <v>0</v>
      </c>
      <c r="L658" t="n">
        <v>0</v>
      </c>
      <c r="M658" t="n">
        <v>0</v>
      </c>
      <c r="N658" t="n">
        <v>0</v>
      </c>
      <c r="O658" t="n">
        <v>0</v>
      </c>
      <c r="P658" t="n">
        <v>0</v>
      </c>
      <c r="Q658" t="n">
        <v>0</v>
      </c>
      <c r="R658" s="2" t="inlineStr"/>
    </row>
    <row r="659" ht="15" customHeight="1">
      <c r="A659" t="inlineStr">
        <is>
          <t>A 4094-2020</t>
        </is>
      </c>
      <c r="B659" s="1" t="n">
        <v>43857</v>
      </c>
      <c r="C659" s="1" t="n">
        <v>45189</v>
      </c>
      <c r="D659" t="inlineStr">
        <is>
          <t>STOCKHOLMS LÄN</t>
        </is>
      </c>
      <c r="E659" t="inlineStr">
        <is>
          <t>NORRTÄLJE</t>
        </is>
      </c>
      <c r="G659" t="n">
        <v>2.5</v>
      </c>
      <c r="H659" t="n">
        <v>0</v>
      </c>
      <c r="I659" t="n">
        <v>0</v>
      </c>
      <c r="J659" t="n">
        <v>0</v>
      </c>
      <c r="K659" t="n">
        <v>0</v>
      </c>
      <c r="L659" t="n">
        <v>0</v>
      </c>
      <c r="M659" t="n">
        <v>0</v>
      </c>
      <c r="N659" t="n">
        <v>0</v>
      </c>
      <c r="O659" t="n">
        <v>0</v>
      </c>
      <c r="P659" t="n">
        <v>0</v>
      </c>
      <c r="Q659" t="n">
        <v>0</v>
      </c>
      <c r="R659" s="2" t="inlineStr"/>
    </row>
    <row r="660" ht="15" customHeight="1">
      <c r="A660" t="inlineStr">
        <is>
          <t>A 4950-2020</t>
        </is>
      </c>
      <c r="B660" s="1" t="n">
        <v>43859</v>
      </c>
      <c r="C660" s="1" t="n">
        <v>45189</v>
      </c>
      <c r="D660" t="inlineStr">
        <is>
          <t>STOCKHOLMS LÄN</t>
        </is>
      </c>
      <c r="E660" t="inlineStr">
        <is>
          <t>NORRTÄLJE</t>
        </is>
      </c>
      <c r="G660" t="n">
        <v>0.4</v>
      </c>
      <c r="H660" t="n">
        <v>0</v>
      </c>
      <c r="I660" t="n">
        <v>0</v>
      </c>
      <c r="J660" t="n">
        <v>0</v>
      </c>
      <c r="K660" t="n">
        <v>0</v>
      </c>
      <c r="L660" t="n">
        <v>0</v>
      </c>
      <c r="M660" t="n">
        <v>0</v>
      </c>
      <c r="N660" t="n">
        <v>0</v>
      </c>
      <c r="O660" t="n">
        <v>0</v>
      </c>
      <c r="P660" t="n">
        <v>0</v>
      </c>
      <c r="Q660" t="n">
        <v>0</v>
      </c>
      <c r="R660" s="2" t="inlineStr"/>
    </row>
    <row r="661" ht="15" customHeight="1">
      <c r="A661" t="inlineStr">
        <is>
          <t>A 4952-2020</t>
        </is>
      </c>
      <c r="B661" s="1" t="n">
        <v>43859</v>
      </c>
      <c r="C661" s="1" t="n">
        <v>45189</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5084-2020</t>
        </is>
      </c>
      <c r="B662" s="1" t="n">
        <v>43859</v>
      </c>
      <c r="C662" s="1" t="n">
        <v>45189</v>
      </c>
      <c r="D662" t="inlineStr">
        <is>
          <t>STOCKHOLMS LÄN</t>
        </is>
      </c>
      <c r="E662" t="inlineStr">
        <is>
          <t>NORRTÄLJE</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5735-2020</t>
        </is>
      </c>
      <c r="B663" s="1" t="n">
        <v>43863</v>
      </c>
      <c r="C663" s="1" t="n">
        <v>45189</v>
      </c>
      <c r="D663" t="inlineStr">
        <is>
          <t>STOCKHOLMS LÄN</t>
        </is>
      </c>
      <c r="E663" t="inlineStr">
        <is>
          <t>NORRTÄLJE</t>
        </is>
      </c>
      <c r="G663" t="n">
        <v>0.5</v>
      </c>
      <c r="H663" t="n">
        <v>0</v>
      </c>
      <c r="I663" t="n">
        <v>0</v>
      </c>
      <c r="J663" t="n">
        <v>0</v>
      </c>
      <c r="K663" t="n">
        <v>0</v>
      </c>
      <c r="L663" t="n">
        <v>0</v>
      </c>
      <c r="M663" t="n">
        <v>0</v>
      </c>
      <c r="N663" t="n">
        <v>0</v>
      </c>
      <c r="O663" t="n">
        <v>0</v>
      </c>
      <c r="P663" t="n">
        <v>0</v>
      </c>
      <c r="Q663" t="n">
        <v>0</v>
      </c>
      <c r="R663" s="2" t="inlineStr"/>
    </row>
    <row r="664" ht="15" customHeight="1">
      <c r="A664" t="inlineStr">
        <is>
          <t>A 5733-2020</t>
        </is>
      </c>
      <c r="B664" s="1" t="n">
        <v>43863</v>
      </c>
      <c r="C664" s="1" t="n">
        <v>45189</v>
      </c>
      <c r="D664" t="inlineStr">
        <is>
          <t>STOCKHOLMS LÄN</t>
        </is>
      </c>
      <c r="E664" t="inlineStr">
        <is>
          <t>NORRTÄLJE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5739-2020</t>
        </is>
      </c>
      <c r="B665" s="1" t="n">
        <v>43863</v>
      </c>
      <c r="C665" s="1" t="n">
        <v>45189</v>
      </c>
      <c r="D665" t="inlineStr">
        <is>
          <t>STOCKHOLMS LÄN</t>
        </is>
      </c>
      <c r="E665" t="inlineStr">
        <is>
          <t>NORRTÄLJE</t>
        </is>
      </c>
      <c r="G665" t="n">
        <v>1.2</v>
      </c>
      <c r="H665" t="n">
        <v>0</v>
      </c>
      <c r="I665" t="n">
        <v>0</v>
      </c>
      <c r="J665" t="n">
        <v>0</v>
      </c>
      <c r="K665" t="n">
        <v>0</v>
      </c>
      <c r="L665" t="n">
        <v>0</v>
      </c>
      <c r="M665" t="n">
        <v>0</v>
      </c>
      <c r="N665" t="n">
        <v>0</v>
      </c>
      <c r="O665" t="n">
        <v>0</v>
      </c>
      <c r="P665" t="n">
        <v>0</v>
      </c>
      <c r="Q665" t="n">
        <v>0</v>
      </c>
      <c r="R665" s="2" t="inlineStr"/>
    </row>
    <row r="666" ht="15" customHeight="1">
      <c r="A666" t="inlineStr">
        <is>
          <t>A 7471-2020</t>
        </is>
      </c>
      <c r="B666" s="1" t="n">
        <v>43871</v>
      </c>
      <c r="C666" s="1" t="n">
        <v>45189</v>
      </c>
      <c r="D666" t="inlineStr">
        <is>
          <t>STOCKHOLMS LÄN</t>
        </is>
      </c>
      <c r="E666" t="inlineStr">
        <is>
          <t>NORRTÄLJE</t>
        </is>
      </c>
      <c r="G666" t="n">
        <v>7.8</v>
      </c>
      <c r="H666" t="n">
        <v>0</v>
      </c>
      <c r="I666" t="n">
        <v>0</v>
      </c>
      <c r="J666" t="n">
        <v>0</v>
      </c>
      <c r="K666" t="n">
        <v>0</v>
      </c>
      <c r="L666" t="n">
        <v>0</v>
      </c>
      <c r="M666" t="n">
        <v>0</v>
      </c>
      <c r="N666" t="n">
        <v>0</v>
      </c>
      <c r="O666" t="n">
        <v>0</v>
      </c>
      <c r="P666" t="n">
        <v>0</v>
      </c>
      <c r="Q666" t="n">
        <v>0</v>
      </c>
      <c r="R666" s="2" t="inlineStr"/>
    </row>
    <row r="667" ht="15" customHeight="1">
      <c r="A667" t="inlineStr">
        <is>
          <t>A 9845-2020</t>
        </is>
      </c>
      <c r="B667" s="1" t="n">
        <v>43881</v>
      </c>
      <c r="C667" s="1" t="n">
        <v>45189</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10618-2020</t>
        </is>
      </c>
      <c r="B668" s="1" t="n">
        <v>43887</v>
      </c>
      <c r="C668" s="1" t="n">
        <v>45189</v>
      </c>
      <c r="D668" t="inlineStr">
        <is>
          <t>STOCKHOLMS LÄN</t>
        </is>
      </c>
      <c r="E668" t="inlineStr">
        <is>
          <t>NORRTÄLJE</t>
        </is>
      </c>
      <c r="G668" t="n">
        <v>0.5</v>
      </c>
      <c r="H668" t="n">
        <v>0</v>
      </c>
      <c r="I668" t="n">
        <v>0</v>
      </c>
      <c r="J668" t="n">
        <v>0</v>
      </c>
      <c r="K668" t="n">
        <v>0</v>
      </c>
      <c r="L668" t="n">
        <v>0</v>
      </c>
      <c r="M668" t="n">
        <v>0</v>
      </c>
      <c r="N668" t="n">
        <v>0</v>
      </c>
      <c r="O668" t="n">
        <v>0</v>
      </c>
      <c r="P668" t="n">
        <v>0</v>
      </c>
      <c r="Q668" t="n">
        <v>0</v>
      </c>
      <c r="R668" s="2" t="inlineStr"/>
    </row>
    <row r="669" ht="15" customHeight="1">
      <c r="A669" t="inlineStr">
        <is>
          <t>A 11184-2020</t>
        </is>
      </c>
      <c r="B669" s="1" t="n">
        <v>43892</v>
      </c>
      <c r="C669" s="1" t="n">
        <v>45189</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11576-2020</t>
        </is>
      </c>
      <c r="B670" s="1" t="n">
        <v>43893</v>
      </c>
      <c r="C670" s="1" t="n">
        <v>45189</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12113-2020</t>
        </is>
      </c>
      <c r="B671" s="1" t="n">
        <v>43895</v>
      </c>
      <c r="C671" s="1" t="n">
        <v>45189</v>
      </c>
      <c r="D671" t="inlineStr">
        <is>
          <t>STOCKHOLMS LÄN</t>
        </is>
      </c>
      <c r="E671" t="inlineStr">
        <is>
          <t>NORRTÄLJE</t>
        </is>
      </c>
      <c r="G671" t="n">
        <v>2.6</v>
      </c>
      <c r="H671" t="n">
        <v>0</v>
      </c>
      <c r="I671" t="n">
        <v>0</v>
      </c>
      <c r="J671" t="n">
        <v>0</v>
      </c>
      <c r="K671" t="n">
        <v>0</v>
      </c>
      <c r="L671" t="n">
        <v>0</v>
      </c>
      <c r="M671" t="n">
        <v>0</v>
      </c>
      <c r="N671" t="n">
        <v>0</v>
      </c>
      <c r="O671" t="n">
        <v>0</v>
      </c>
      <c r="P671" t="n">
        <v>0</v>
      </c>
      <c r="Q671" t="n">
        <v>0</v>
      </c>
      <c r="R671" s="2" t="inlineStr"/>
    </row>
    <row r="672" ht="15" customHeight="1">
      <c r="A672" t="inlineStr">
        <is>
          <t>A 12843-2020</t>
        </is>
      </c>
      <c r="B672" s="1" t="n">
        <v>43899</v>
      </c>
      <c r="C672" s="1" t="n">
        <v>45189</v>
      </c>
      <c r="D672" t="inlineStr">
        <is>
          <t>STOCKHOLMS LÄN</t>
        </is>
      </c>
      <c r="E672" t="inlineStr">
        <is>
          <t>NORRTÄLJE</t>
        </is>
      </c>
      <c r="G672" t="n">
        <v>7.5</v>
      </c>
      <c r="H672" t="n">
        <v>0</v>
      </c>
      <c r="I672" t="n">
        <v>0</v>
      </c>
      <c r="J672" t="n">
        <v>0</v>
      </c>
      <c r="K672" t="n">
        <v>0</v>
      </c>
      <c r="L672" t="n">
        <v>0</v>
      </c>
      <c r="M672" t="n">
        <v>0</v>
      </c>
      <c r="N672" t="n">
        <v>0</v>
      </c>
      <c r="O672" t="n">
        <v>0</v>
      </c>
      <c r="P672" t="n">
        <v>0</v>
      </c>
      <c r="Q672" t="n">
        <v>0</v>
      </c>
      <c r="R672" s="2" t="inlineStr"/>
    </row>
    <row r="673" ht="15" customHeight="1">
      <c r="A673" t="inlineStr">
        <is>
          <t>A 12970-2020</t>
        </is>
      </c>
      <c r="B673" s="1" t="n">
        <v>43900</v>
      </c>
      <c r="C673" s="1" t="n">
        <v>45189</v>
      </c>
      <c r="D673" t="inlineStr">
        <is>
          <t>STOCKHOLMS LÄN</t>
        </is>
      </c>
      <c r="E673" t="inlineStr">
        <is>
          <t>NORRTÄLJE</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13230-2020</t>
        </is>
      </c>
      <c r="B674" s="1" t="n">
        <v>43901</v>
      </c>
      <c r="C674" s="1" t="n">
        <v>45189</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13281-2020</t>
        </is>
      </c>
      <c r="B675" s="1" t="n">
        <v>43901</v>
      </c>
      <c r="C675" s="1" t="n">
        <v>45189</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13287-2020</t>
        </is>
      </c>
      <c r="B676" s="1" t="n">
        <v>43901</v>
      </c>
      <c r="C676" s="1" t="n">
        <v>45189</v>
      </c>
      <c r="D676" t="inlineStr">
        <is>
          <t>STOCKHOLMS LÄN</t>
        </is>
      </c>
      <c r="E676" t="inlineStr">
        <is>
          <t>NORRTÄLJE</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13501-2020</t>
        </is>
      </c>
      <c r="B677" s="1" t="n">
        <v>43902</v>
      </c>
      <c r="C677" s="1" t="n">
        <v>45189</v>
      </c>
      <c r="D677" t="inlineStr">
        <is>
          <t>STOCKHOLMS LÄN</t>
        </is>
      </c>
      <c r="E677" t="inlineStr">
        <is>
          <t>NORRTÄLJE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13506-2020</t>
        </is>
      </c>
      <c r="B678" s="1" t="n">
        <v>43902</v>
      </c>
      <c r="C678" s="1" t="n">
        <v>45189</v>
      </c>
      <c r="D678" t="inlineStr">
        <is>
          <t>STOCKHOLMS LÄN</t>
        </is>
      </c>
      <c r="E678" t="inlineStr">
        <is>
          <t>NORRTÄLJE</t>
        </is>
      </c>
      <c r="G678" t="n">
        <v>5.7</v>
      </c>
      <c r="H678" t="n">
        <v>0</v>
      </c>
      <c r="I678" t="n">
        <v>0</v>
      </c>
      <c r="J678" t="n">
        <v>0</v>
      </c>
      <c r="K678" t="n">
        <v>0</v>
      </c>
      <c r="L678" t="n">
        <v>0</v>
      </c>
      <c r="M678" t="n">
        <v>0</v>
      </c>
      <c r="N678" t="n">
        <v>0</v>
      </c>
      <c r="O678" t="n">
        <v>0</v>
      </c>
      <c r="P678" t="n">
        <v>0</v>
      </c>
      <c r="Q678" t="n">
        <v>0</v>
      </c>
      <c r="R678" s="2" t="inlineStr"/>
    </row>
    <row r="679" ht="15" customHeight="1">
      <c r="A679" t="inlineStr">
        <is>
          <t>A 14525-2020</t>
        </is>
      </c>
      <c r="B679" s="1" t="n">
        <v>43908</v>
      </c>
      <c r="C679" s="1" t="n">
        <v>45189</v>
      </c>
      <c r="D679" t="inlineStr">
        <is>
          <t>STOCKHOLMS LÄN</t>
        </is>
      </c>
      <c r="E679" t="inlineStr">
        <is>
          <t>NORRTÄLJE</t>
        </is>
      </c>
      <c r="G679" t="n">
        <v>10.2</v>
      </c>
      <c r="H679" t="n">
        <v>0</v>
      </c>
      <c r="I679" t="n">
        <v>0</v>
      </c>
      <c r="J679" t="n">
        <v>0</v>
      </c>
      <c r="K679" t="n">
        <v>0</v>
      </c>
      <c r="L679" t="n">
        <v>0</v>
      </c>
      <c r="M679" t="n">
        <v>0</v>
      </c>
      <c r="N679" t="n">
        <v>0</v>
      </c>
      <c r="O679" t="n">
        <v>0</v>
      </c>
      <c r="P679" t="n">
        <v>0</v>
      </c>
      <c r="Q679" t="n">
        <v>0</v>
      </c>
      <c r="R679" s="2" t="inlineStr"/>
    </row>
    <row r="680" ht="15" customHeight="1">
      <c r="A680" t="inlineStr">
        <is>
          <t>A 14565-2020</t>
        </is>
      </c>
      <c r="B680" s="1" t="n">
        <v>43908</v>
      </c>
      <c r="C680" s="1" t="n">
        <v>45189</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14831-2020</t>
        </is>
      </c>
      <c r="B681" s="1" t="n">
        <v>43909</v>
      </c>
      <c r="C681" s="1" t="n">
        <v>45189</v>
      </c>
      <c r="D681" t="inlineStr">
        <is>
          <t>STOCKHOLMS LÄN</t>
        </is>
      </c>
      <c r="E681" t="inlineStr">
        <is>
          <t>NORRTÄLJE</t>
        </is>
      </c>
      <c r="G681" t="n">
        <v>11.4</v>
      </c>
      <c r="H681" t="n">
        <v>0</v>
      </c>
      <c r="I681" t="n">
        <v>0</v>
      </c>
      <c r="J681" t="n">
        <v>0</v>
      </c>
      <c r="K681" t="n">
        <v>0</v>
      </c>
      <c r="L681" t="n">
        <v>0</v>
      </c>
      <c r="M681" t="n">
        <v>0</v>
      </c>
      <c r="N681" t="n">
        <v>0</v>
      </c>
      <c r="O681" t="n">
        <v>0</v>
      </c>
      <c r="P681" t="n">
        <v>0</v>
      </c>
      <c r="Q681" t="n">
        <v>0</v>
      </c>
      <c r="R681" s="2" t="inlineStr"/>
    </row>
    <row r="682" ht="15" customHeight="1">
      <c r="A682" t="inlineStr">
        <is>
          <t>A 15663-2020</t>
        </is>
      </c>
      <c r="B682" s="1" t="n">
        <v>43915</v>
      </c>
      <c r="C682" s="1" t="n">
        <v>45189</v>
      </c>
      <c r="D682" t="inlineStr">
        <is>
          <t>STOCKHOLMS LÄN</t>
        </is>
      </c>
      <c r="E682" t="inlineStr">
        <is>
          <t>NORRTÄLJE</t>
        </is>
      </c>
      <c r="G682" t="n">
        <v>11.1</v>
      </c>
      <c r="H682" t="n">
        <v>0</v>
      </c>
      <c r="I682" t="n">
        <v>0</v>
      </c>
      <c r="J682" t="n">
        <v>0</v>
      </c>
      <c r="K682" t="n">
        <v>0</v>
      </c>
      <c r="L682" t="n">
        <v>0</v>
      </c>
      <c r="M682" t="n">
        <v>0</v>
      </c>
      <c r="N682" t="n">
        <v>0</v>
      </c>
      <c r="O682" t="n">
        <v>0</v>
      </c>
      <c r="P682" t="n">
        <v>0</v>
      </c>
      <c r="Q682" t="n">
        <v>0</v>
      </c>
      <c r="R682" s="2" t="inlineStr"/>
    </row>
    <row r="683" ht="15" customHeight="1">
      <c r="A683" t="inlineStr">
        <is>
          <t>A 16273-2020</t>
        </is>
      </c>
      <c r="B683" s="1" t="n">
        <v>43917</v>
      </c>
      <c r="C683" s="1" t="n">
        <v>45189</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17965-2020</t>
        </is>
      </c>
      <c r="B684" s="1" t="n">
        <v>43925</v>
      </c>
      <c r="C684" s="1" t="n">
        <v>45189</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19258-2020</t>
        </is>
      </c>
      <c r="B685" s="1" t="n">
        <v>43937</v>
      </c>
      <c r="C685" s="1" t="n">
        <v>45189</v>
      </c>
      <c r="D685" t="inlineStr">
        <is>
          <t>STOCKHOLMS LÄN</t>
        </is>
      </c>
      <c r="E685" t="inlineStr">
        <is>
          <t>NORRTÄLJE</t>
        </is>
      </c>
      <c r="F685" t="inlineStr">
        <is>
          <t>Övriga statliga verk och myndigheter</t>
        </is>
      </c>
      <c r="G685" t="n">
        <v>2.9</v>
      </c>
      <c r="H685" t="n">
        <v>0</v>
      </c>
      <c r="I685" t="n">
        <v>0</v>
      </c>
      <c r="J685" t="n">
        <v>0</v>
      </c>
      <c r="K685" t="n">
        <v>0</v>
      </c>
      <c r="L685" t="n">
        <v>0</v>
      </c>
      <c r="M685" t="n">
        <v>0</v>
      </c>
      <c r="N685" t="n">
        <v>0</v>
      </c>
      <c r="O685" t="n">
        <v>0</v>
      </c>
      <c r="P685" t="n">
        <v>0</v>
      </c>
      <c r="Q685" t="n">
        <v>0</v>
      </c>
      <c r="R685" s="2" t="inlineStr"/>
    </row>
    <row r="686" ht="15" customHeight="1">
      <c r="A686" t="inlineStr">
        <is>
          <t>A 20257-2020</t>
        </is>
      </c>
      <c r="B686" s="1" t="n">
        <v>43944</v>
      </c>
      <c r="C686" s="1" t="n">
        <v>45189</v>
      </c>
      <c r="D686" t="inlineStr">
        <is>
          <t>STOCKHOLMS LÄN</t>
        </is>
      </c>
      <c r="E686" t="inlineStr">
        <is>
          <t>NORRTÄLJE</t>
        </is>
      </c>
      <c r="G686" t="n">
        <v>80.09999999999999</v>
      </c>
      <c r="H686" t="n">
        <v>0</v>
      </c>
      <c r="I686" t="n">
        <v>0</v>
      </c>
      <c r="J686" t="n">
        <v>0</v>
      </c>
      <c r="K686" t="n">
        <v>0</v>
      </c>
      <c r="L686" t="n">
        <v>0</v>
      </c>
      <c r="M686" t="n">
        <v>0</v>
      </c>
      <c r="N686" t="n">
        <v>0</v>
      </c>
      <c r="O686" t="n">
        <v>0</v>
      </c>
      <c r="P686" t="n">
        <v>0</v>
      </c>
      <c r="Q686" t="n">
        <v>0</v>
      </c>
      <c r="R686" s="2" t="inlineStr"/>
    </row>
    <row r="687" ht="15" customHeight="1">
      <c r="A687" t="inlineStr">
        <is>
          <t>A 21875-2020</t>
        </is>
      </c>
      <c r="B687" s="1" t="n">
        <v>43958</v>
      </c>
      <c r="C687" s="1" t="n">
        <v>45189</v>
      </c>
      <c r="D687" t="inlineStr">
        <is>
          <t>STOCKHOLMS LÄN</t>
        </is>
      </c>
      <c r="E687" t="inlineStr">
        <is>
          <t>NORRTÄLJE</t>
        </is>
      </c>
      <c r="G687" t="n">
        <v>0.9</v>
      </c>
      <c r="H687" t="n">
        <v>0</v>
      </c>
      <c r="I687" t="n">
        <v>0</v>
      </c>
      <c r="J687" t="n">
        <v>0</v>
      </c>
      <c r="K687" t="n">
        <v>0</v>
      </c>
      <c r="L687" t="n">
        <v>0</v>
      </c>
      <c r="M687" t="n">
        <v>0</v>
      </c>
      <c r="N687" t="n">
        <v>0</v>
      </c>
      <c r="O687" t="n">
        <v>0</v>
      </c>
      <c r="P687" t="n">
        <v>0</v>
      </c>
      <c r="Q687" t="n">
        <v>0</v>
      </c>
      <c r="R687" s="2" t="inlineStr"/>
    </row>
    <row r="688" ht="15" customHeight="1">
      <c r="A688" t="inlineStr">
        <is>
          <t>A 21849-2020</t>
        </is>
      </c>
      <c r="B688" s="1" t="n">
        <v>43958</v>
      </c>
      <c r="C688" s="1" t="n">
        <v>45189</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23751-2020</t>
        </is>
      </c>
      <c r="B689" s="1" t="n">
        <v>43970</v>
      </c>
      <c r="C689" s="1" t="n">
        <v>45189</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24136-2020</t>
        </is>
      </c>
      <c r="B690" s="1" t="n">
        <v>43973</v>
      </c>
      <c r="C690" s="1" t="n">
        <v>45189</v>
      </c>
      <c r="D690" t="inlineStr">
        <is>
          <t>STOCKHOLMS LÄN</t>
        </is>
      </c>
      <c r="E690" t="inlineStr">
        <is>
          <t>NORRTÄLJE</t>
        </is>
      </c>
      <c r="G690" t="n">
        <v>4.1</v>
      </c>
      <c r="H690" t="n">
        <v>0</v>
      </c>
      <c r="I690" t="n">
        <v>0</v>
      </c>
      <c r="J690" t="n">
        <v>0</v>
      </c>
      <c r="K690" t="n">
        <v>0</v>
      </c>
      <c r="L690" t="n">
        <v>0</v>
      </c>
      <c r="M690" t="n">
        <v>0</v>
      </c>
      <c r="N690" t="n">
        <v>0</v>
      </c>
      <c r="O690" t="n">
        <v>0</v>
      </c>
      <c r="P690" t="n">
        <v>0</v>
      </c>
      <c r="Q690" t="n">
        <v>0</v>
      </c>
      <c r="R690" s="2" t="inlineStr"/>
    </row>
    <row r="691" ht="15" customHeight="1">
      <c r="A691" t="inlineStr">
        <is>
          <t>A 25589-2020</t>
        </is>
      </c>
      <c r="B691" s="1" t="n">
        <v>43983</v>
      </c>
      <c r="C691" s="1" t="n">
        <v>45189</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25584-2020</t>
        </is>
      </c>
      <c r="B692" s="1" t="n">
        <v>43983</v>
      </c>
      <c r="C692" s="1" t="n">
        <v>45189</v>
      </c>
      <c r="D692" t="inlineStr">
        <is>
          <t>STOCKHOLMS LÄN</t>
        </is>
      </c>
      <c r="E692" t="inlineStr">
        <is>
          <t>NORRTÄLJE</t>
        </is>
      </c>
      <c r="G692" t="n">
        <v>2</v>
      </c>
      <c r="H692" t="n">
        <v>0</v>
      </c>
      <c r="I692" t="n">
        <v>0</v>
      </c>
      <c r="J692" t="n">
        <v>0</v>
      </c>
      <c r="K692" t="n">
        <v>0</v>
      </c>
      <c r="L692" t="n">
        <v>0</v>
      </c>
      <c r="M692" t="n">
        <v>0</v>
      </c>
      <c r="N692" t="n">
        <v>0</v>
      </c>
      <c r="O692" t="n">
        <v>0</v>
      </c>
      <c r="P692" t="n">
        <v>0</v>
      </c>
      <c r="Q692" t="n">
        <v>0</v>
      </c>
      <c r="R692" s="2" t="inlineStr"/>
    </row>
    <row r="693" ht="15" customHeight="1">
      <c r="A693" t="inlineStr">
        <is>
          <t>A 25897-2020</t>
        </is>
      </c>
      <c r="B693" s="1" t="n">
        <v>43984</v>
      </c>
      <c r="C693" s="1" t="n">
        <v>45189</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30600-2020</t>
        </is>
      </c>
      <c r="B694" s="1" t="n">
        <v>44008</v>
      </c>
      <c r="C694" s="1" t="n">
        <v>45189</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31783-2020</t>
        </is>
      </c>
      <c r="B695" s="1" t="n">
        <v>44014</v>
      </c>
      <c r="C695" s="1" t="n">
        <v>45189</v>
      </c>
      <c r="D695" t="inlineStr">
        <is>
          <t>STOCKHOLMS LÄN</t>
        </is>
      </c>
      <c r="E695" t="inlineStr">
        <is>
          <t>NORRTÄLJE</t>
        </is>
      </c>
      <c r="G695" t="n">
        <v>4.8</v>
      </c>
      <c r="H695" t="n">
        <v>0</v>
      </c>
      <c r="I695" t="n">
        <v>0</v>
      </c>
      <c r="J695" t="n">
        <v>0</v>
      </c>
      <c r="K695" t="n">
        <v>0</v>
      </c>
      <c r="L695" t="n">
        <v>0</v>
      </c>
      <c r="M695" t="n">
        <v>0</v>
      </c>
      <c r="N695" t="n">
        <v>0</v>
      </c>
      <c r="O695" t="n">
        <v>0</v>
      </c>
      <c r="P695" t="n">
        <v>0</v>
      </c>
      <c r="Q695" t="n">
        <v>0</v>
      </c>
      <c r="R695" s="2" t="inlineStr"/>
    </row>
    <row r="696" ht="15" customHeight="1">
      <c r="A696" t="inlineStr">
        <is>
          <t>A 33749-2020</t>
        </is>
      </c>
      <c r="B696" s="1" t="n">
        <v>44026</v>
      </c>
      <c r="C696" s="1" t="n">
        <v>45189</v>
      </c>
      <c r="D696" t="inlineStr">
        <is>
          <t>STOCKHOLMS LÄN</t>
        </is>
      </c>
      <c r="E696" t="inlineStr">
        <is>
          <t>NORRTÄLJE</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34650-2020</t>
        </is>
      </c>
      <c r="B697" s="1" t="n">
        <v>44034</v>
      </c>
      <c r="C697" s="1" t="n">
        <v>45189</v>
      </c>
      <c r="D697" t="inlineStr">
        <is>
          <t>STOCKHOLMS LÄN</t>
        </is>
      </c>
      <c r="E697" t="inlineStr">
        <is>
          <t>NORRTÄLJE</t>
        </is>
      </c>
      <c r="G697" t="n">
        <v>0.4</v>
      </c>
      <c r="H697" t="n">
        <v>0</v>
      </c>
      <c r="I697" t="n">
        <v>0</v>
      </c>
      <c r="J697" t="n">
        <v>0</v>
      </c>
      <c r="K697" t="n">
        <v>0</v>
      </c>
      <c r="L697" t="n">
        <v>0</v>
      </c>
      <c r="M697" t="n">
        <v>0</v>
      </c>
      <c r="N697" t="n">
        <v>0</v>
      </c>
      <c r="O697" t="n">
        <v>0</v>
      </c>
      <c r="P697" t="n">
        <v>0</v>
      </c>
      <c r="Q697" t="n">
        <v>0</v>
      </c>
      <c r="R697" s="2" t="inlineStr"/>
    </row>
    <row r="698" ht="15" customHeight="1">
      <c r="A698" t="inlineStr">
        <is>
          <t>A 34651-2020</t>
        </is>
      </c>
      <c r="B698" s="1" t="n">
        <v>44034</v>
      </c>
      <c r="C698" s="1" t="n">
        <v>45189</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36314-2020</t>
        </is>
      </c>
      <c r="B699" s="1" t="n">
        <v>44049</v>
      </c>
      <c r="C699" s="1" t="n">
        <v>45189</v>
      </c>
      <c r="D699" t="inlineStr">
        <is>
          <t>STOCKHOLMS LÄN</t>
        </is>
      </c>
      <c r="E699" t="inlineStr">
        <is>
          <t>NORRTÄLJE</t>
        </is>
      </c>
      <c r="G699" t="n">
        <v>5</v>
      </c>
      <c r="H699" t="n">
        <v>0</v>
      </c>
      <c r="I699" t="n">
        <v>0</v>
      </c>
      <c r="J699" t="n">
        <v>0</v>
      </c>
      <c r="K699" t="n">
        <v>0</v>
      </c>
      <c r="L699" t="n">
        <v>0</v>
      </c>
      <c r="M699" t="n">
        <v>0</v>
      </c>
      <c r="N699" t="n">
        <v>0</v>
      </c>
      <c r="O699" t="n">
        <v>0</v>
      </c>
      <c r="P699" t="n">
        <v>0</v>
      </c>
      <c r="Q699" t="n">
        <v>0</v>
      </c>
      <c r="R699" s="2" t="inlineStr"/>
    </row>
    <row r="700" ht="15" customHeight="1">
      <c r="A700" t="inlineStr">
        <is>
          <t>A 36359-2020</t>
        </is>
      </c>
      <c r="B700" s="1" t="n">
        <v>44049</v>
      </c>
      <c r="C700" s="1" t="n">
        <v>45189</v>
      </c>
      <c r="D700" t="inlineStr">
        <is>
          <t>STOCKHOLMS LÄN</t>
        </is>
      </c>
      <c r="E700" t="inlineStr">
        <is>
          <t>NORRTÄLJE</t>
        </is>
      </c>
      <c r="G700" t="n">
        <v>6.5</v>
      </c>
      <c r="H700" t="n">
        <v>0</v>
      </c>
      <c r="I700" t="n">
        <v>0</v>
      </c>
      <c r="J700" t="n">
        <v>0</v>
      </c>
      <c r="K700" t="n">
        <v>0</v>
      </c>
      <c r="L700" t="n">
        <v>0</v>
      </c>
      <c r="M700" t="n">
        <v>0</v>
      </c>
      <c r="N700" t="n">
        <v>0</v>
      </c>
      <c r="O700" t="n">
        <v>0</v>
      </c>
      <c r="P700" t="n">
        <v>0</v>
      </c>
      <c r="Q700" t="n">
        <v>0</v>
      </c>
      <c r="R700" s="2" t="inlineStr"/>
    </row>
    <row r="701" ht="15" customHeight="1">
      <c r="A701" t="inlineStr">
        <is>
          <t>A 40837-2020</t>
        </is>
      </c>
      <c r="B701" s="1" t="n">
        <v>44067</v>
      </c>
      <c r="C701" s="1" t="n">
        <v>45189</v>
      </c>
      <c r="D701" t="inlineStr">
        <is>
          <t>STOCKHOLMS LÄN</t>
        </is>
      </c>
      <c r="E701" t="inlineStr">
        <is>
          <t>NORRTÄLJE</t>
        </is>
      </c>
      <c r="G701" t="n">
        <v>20.6</v>
      </c>
      <c r="H701" t="n">
        <v>0</v>
      </c>
      <c r="I701" t="n">
        <v>0</v>
      </c>
      <c r="J701" t="n">
        <v>0</v>
      </c>
      <c r="K701" t="n">
        <v>0</v>
      </c>
      <c r="L701" t="n">
        <v>0</v>
      </c>
      <c r="M701" t="n">
        <v>0</v>
      </c>
      <c r="N701" t="n">
        <v>0</v>
      </c>
      <c r="O701" t="n">
        <v>0</v>
      </c>
      <c r="P701" t="n">
        <v>0</v>
      </c>
      <c r="Q701" t="n">
        <v>0</v>
      </c>
      <c r="R701" s="2" t="inlineStr"/>
    </row>
    <row r="702" ht="15" customHeight="1">
      <c r="A702" t="inlineStr">
        <is>
          <t>A 40661-2020</t>
        </is>
      </c>
      <c r="B702" s="1" t="n">
        <v>44069</v>
      </c>
      <c r="C702" s="1" t="n">
        <v>45189</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42247-2020</t>
        </is>
      </c>
      <c r="B703" s="1" t="n">
        <v>44074</v>
      </c>
      <c r="C703" s="1" t="n">
        <v>45189</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41694-2020</t>
        </is>
      </c>
      <c r="B704" s="1" t="n">
        <v>44074</v>
      </c>
      <c r="C704" s="1" t="n">
        <v>45189</v>
      </c>
      <c r="D704" t="inlineStr">
        <is>
          <t>STOCKHOLMS LÄN</t>
        </is>
      </c>
      <c r="E704" t="inlineStr">
        <is>
          <t>NORRTÄLJE</t>
        </is>
      </c>
      <c r="G704" t="n">
        <v>3</v>
      </c>
      <c r="H704" t="n">
        <v>0</v>
      </c>
      <c r="I704" t="n">
        <v>0</v>
      </c>
      <c r="J704" t="n">
        <v>0</v>
      </c>
      <c r="K704" t="n">
        <v>0</v>
      </c>
      <c r="L704" t="n">
        <v>0</v>
      </c>
      <c r="M704" t="n">
        <v>0</v>
      </c>
      <c r="N704" t="n">
        <v>0</v>
      </c>
      <c r="O704" t="n">
        <v>0</v>
      </c>
      <c r="P704" t="n">
        <v>0</v>
      </c>
      <c r="Q704" t="n">
        <v>0</v>
      </c>
      <c r="R704" s="2" t="inlineStr"/>
    </row>
    <row r="705" ht="15" customHeight="1">
      <c r="A705" t="inlineStr">
        <is>
          <t>A 42256-2020</t>
        </is>
      </c>
      <c r="B705" s="1" t="n">
        <v>44074</v>
      </c>
      <c r="C705" s="1" t="n">
        <v>45189</v>
      </c>
      <c r="D705" t="inlineStr">
        <is>
          <t>STOCKHOLMS LÄN</t>
        </is>
      </c>
      <c r="E705" t="inlineStr">
        <is>
          <t>NORRTÄLJE</t>
        </is>
      </c>
      <c r="F705" t="inlineStr">
        <is>
          <t>Övriga Aktiebolag</t>
        </is>
      </c>
      <c r="G705" t="n">
        <v>0.8</v>
      </c>
      <c r="H705" t="n">
        <v>0</v>
      </c>
      <c r="I705" t="n">
        <v>0</v>
      </c>
      <c r="J705" t="n">
        <v>0</v>
      </c>
      <c r="K705" t="n">
        <v>0</v>
      </c>
      <c r="L705" t="n">
        <v>0</v>
      </c>
      <c r="M705" t="n">
        <v>0</v>
      </c>
      <c r="N705" t="n">
        <v>0</v>
      </c>
      <c r="O705" t="n">
        <v>0</v>
      </c>
      <c r="P705" t="n">
        <v>0</v>
      </c>
      <c r="Q705" t="n">
        <v>0</v>
      </c>
      <c r="R705" s="2" t="inlineStr"/>
    </row>
    <row r="706" ht="15" customHeight="1">
      <c r="A706" t="inlineStr">
        <is>
          <t>A 42365-2020</t>
        </is>
      </c>
      <c r="B706" s="1" t="n">
        <v>44076</v>
      </c>
      <c r="C706" s="1" t="n">
        <v>45189</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42361-2020</t>
        </is>
      </c>
      <c r="B707" s="1" t="n">
        <v>44076</v>
      </c>
      <c r="C707" s="1" t="n">
        <v>45189</v>
      </c>
      <c r="D707" t="inlineStr">
        <is>
          <t>STOCKHOLMS LÄN</t>
        </is>
      </c>
      <c r="E707" t="inlineStr">
        <is>
          <t>NORRTÄLJE</t>
        </is>
      </c>
      <c r="G707" t="n">
        <v>2.1</v>
      </c>
      <c r="H707" t="n">
        <v>0</v>
      </c>
      <c r="I707" t="n">
        <v>0</v>
      </c>
      <c r="J707" t="n">
        <v>0</v>
      </c>
      <c r="K707" t="n">
        <v>0</v>
      </c>
      <c r="L707" t="n">
        <v>0</v>
      </c>
      <c r="M707" t="n">
        <v>0</v>
      </c>
      <c r="N707" t="n">
        <v>0</v>
      </c>
      <c r="O707" t="n">
        <v>0</v>
      </c>
      <c r="P707" t="n">
        <v>0</v>
      </c>
      <c r="Q707" t="n">
        <v>0</v>
      </c>
      <c r="R707" s="2" t="inlineStr"/>
    </row>
    <row r="708" ht="15" customHeight="1">
      <c r="A708" t="inlineStr">
        <is>
          <t>A 42455-2020</t>
        </is>
      </c>
      <c r="B708" s="1" t="n">
        <v>44076</v>
      </c>
      <c r="C708" s="1" t="n">
        <v>45189</v>
      </c>
      <c r="D708" t="inlineStr">
        <is>
          <t>STOCKHOLMS LÄN</t>
        </is>
      </c>
      <c r="E708" t="inlineStr">
        <is>
          <t>NORRTÄLJE</t>
        </is>
      </c>
      <c r="G708" t="n">
        <v>1.9</v>
      </c>
      <c r="H708" t="n">
        <v>0</v>
      </c>
      <c r="I708" t="n">
        <v>0</v>
      </c>
      <c r="J708" t="n">
        <v>0</v>
      </c>
      <c r="K708" t="n">
        <v>0</v>
      </c>
      <c r="L708" t="n">
        <v>0</v>
      </c>
      <c r="M708" t="n">
        <v>0</v>
      </c>
      <c r="N708" t="n">
        <v>0</v>
      </c>
      <c r="O708" t="n">
        <v>0</v>
      </c>
      <c r="P708" t="n">
        <v>0</v>
      </c>
      <c r="Q708" t="n">
        <v>0</v>
      </c>
      <c r="R708" s="2" t="inlineStr"/>
    </row>
    <row r="709" ht="15" customHeight="1">
      <c r="A709" t="inlineStr">
        <is>
          <t>A 43751-2020</t>
        </is>
      </c>
      <c r="B709" s="1" t="n">
        <v>44082</v>
      </c>
      <c r="C709" s="1" t="n">
        <v>45189</v>
      </c>
      <c r="D709" t="inlineStr">
        <is>
          <t>STOCKHOLMS LÄN</t>
        </is>
      </c>
      <c r="E709" t="inlineStr">
        <is>
          <t>NORRTÄLJE</t>
        </is>
      </c>
      <c r="G709" t="n">
        <v>8</v>
      </c>
      <c r="H709" t="n">
        <v>0</v>
      </c>
      <c r="I709" t="n">
        <v>0</v>
      </c>
      <c r="J709" t="n">
        <v>0</v>
      </c>
      <c r="K709" t="n">
        <v>0</v>
      </c>
      <c r="L709" t="n">
        <v>0</v>
      </c>
      <c r="M709" t="n">
        <v>0</v>
      </c>
      <c r="N709" t="n">
        <v>0</v>
      </c>
      <c r="O709" t="n">
        <v>0</v>
      </c>
      <c r="P709" t="n">
        <v>0</v>
      </c>
      <c r="Q709" t="n">
        <v>0</v>
      </c>
      <c r="R709" s="2" t="inlineStr"/>
    </row>
    <row r="710" ht="15" customHeight="1">
      <c r="A710" t="inlineStr">
        <is>
          <t>A 44071-2020</t>
        </is>
      </c>
      <c r="B710" s="1" t="n">
        <v>44083</v>
      </c>
      <c r="C710" s="1" t="n">
        <v>45189</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44096-2020</t>
        </is>
      </c>
      <c r="B711" s="1" t="n">
        <v>44083</v>
      </c>
      <c r="C711" s="1" t="n">
        <v>45189</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44183-2020</t>
        </is>
      </c>
      <c r="B712" s="1" t="n">
        <v>44083</v>
      </c>
      <c r="C712" s="1" t="n">
        <v>45189</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44792-2020</t>
        </is>
      </c>
      <c r="B713" s="1" t="n">
        <v>44085</v>
      </c>
      <c r="C713" s="1" t="n">
        <v>45189</v>
      </c>
      <c r="D713" t="inlineStr">
        <is>
          <t>STOCKHOLMS LÄN</t>
        </is>
      </c>
      <c r="E713" t="inlineStr">
        <is>
          <t>NORRTÄLJE</t>
        </is>
      </c>
      <c r="G713" t="n">
        <v>1.2</v>
      </c>
      <c r="H713" t="n">
        <v>0</v>
      </c>
      <c r="I713" t="n">
        <v>0</v>
      </c>
      <c r="J713" t="n">
        <v>0</v>
      </c>
      <c r="K713" t="n">
        <v>0</v>
      </c>
      <c r="L713" t="n">
        <v>0</v>
      </c>
      <c r="M713" t="n">
        <v>0</v>
      </c>
      <c r="N713" t="n">
        <v>0</v>
      </c>
      <c r="O713" t="n">
        <v>0</v>
      </c>
      <c r="P713" t="n">
        <v>0</v>
      </c>
      <c r="Q713" t="n">
        <v>0</v>
      </c>
      <c r="R713" s="2" t="inlineStr"/>
    </row>
    <row r="714" ht="15" customHeight="1">
      <c r="A714" t="inlineStr">
        <is>
          <t>A 45988-2020</t>
        </is>
      </c>
      <c r="B714" s="1" t="n">
        <v>44091</v>
      </c>
      <c r="C714" s="1" t="n">
        <v>45189</v>
      </c>
      <c r="D714" t="inlineStr">
        <is>
          <t>STOCKHOLMS LÄN</t>
        </is>
      </c>
      <c r="E714" t="inlineStr">
        <is>
          <t>NORRTÄLJE</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46556-2020</t>
        </is>
      </c>
      <c r="B715" s="1" t="n">
        <v>44095</v>
      </c>
      <c r="C715" s="1" t="n">
        <v>45189</v>
      </c>
      <c r="D715" t="inlineStr">
        <is>
          <t>STOCKHOLMS LÄN</t>
        </is>
      </c>
      <c r="E715" t="inlineStr">
        <is>
          <t>NORRTÄLJE</t>
        </is>
      </c>
      <c r="F715" t="inlineStr">
        <is>
          <t>Holmen skog AB</t>
        </is>
      </c>
      <c r="G715" t="n">
        <v>2.1</v>
      </c>
      <c r="H715" t="n">
        <v>0</v>
      </c>
      <c r="I715" t="n">
        <v>0</v>
      </c>
      <c r="J715" t="n">
        <v>0</v>
      </c>
      <c r="K715" t="n">
        <v>0</v>
      </c>
      <c r="L715" t="n">
        <v>0</v>
      </c>
      <c r="M715" t="n">
        <v>0</v>
      </c>
      <c r="N715" t="n">
        <v>0</v>
      </c>
      <c r="O715" t="n">
        <v>0</v>
      </c>
      <c r="P715" t="n">
        <v>0</v>
      </c>
      <c r="Q715" t="n">
        <v>0</v>
      </c>
      <c r="R715" s="2" t="inlineStr"/>
    </row>
    <row r="716" ht="15" customHeight="1">
      <c r="A716" t="inlineStr">
        <is>
          <t>A 48392-2020</t>
        </is>
      </c>
      <c r="B716" s="1" t="n">
        <v>44097</v>
      </c>
      <c r="C716" s="1" t="n">
        <v>45189</v>
      </c>
      <c r="D716" t="inlineStr">
        <is>
          <t>STOCKHOLMS LÄN</t>
        </is>
      </c>
      <c r="E716" t="inlineStr">
        <is>
          <t>NORRTÄLJE</t>
        </is>
      </c>
      <c r="G716" t="n">
        <v>12.5</v>
      </c>
      <c r="H716" t="n">
        <v>0</v>
      </c>
      <c r="I716" t="n">
        <v>0</v>
      </c>
      <c r="J716" t="n">
        <v>0</v>
      </c>
      <c r="K716" t="n">
        <v>0</v>
      </c>
      <c r="L716" t="n">
        <v>0</v>
      </c>
      <c r="M716" t="n">
        <v>0</v>
      </c>
      <c r="N716" t="n">
        <v>0</v>
      </c>
      <c r="O716" t="n">
        <v>0</v>
      </c>
      <c r="P716" t="n">
        <v>0</v>
      </c>
      <c r="Q716" t="n">
        <v>0</v>
      </c>
      <c r="R716" s="2" t="inlineStr"/>
    </row>
    <row r="717" ht="15" customHeight="1">
      <c r="A717" t="inlineStr">
        <is>
          <t>A 47291-2020</t>
        </is>
      </c>
      <c r="B717" s="1" t="n">
        <v>44097</v>
      </c>
      <c r="C717" s="1" t="n">
        <v>45189</v>
      </c>
      <c r="D717" t="inlineStr">
        <is>
          <t>STOCKHOLMS LÄN</t>
        </is>
      </c>
      <c r="E717" t="inlineStr">
        <is>
          <t>NORRTÄLJE</t>
        </is>
      </c>
      <c r="F717" t="inlineStr">
        <is>
          <t>Holmen skog AB</t>
        </is>
      </c>
      <c r="G717" t="n">
        <v>0.8</v>
      </c>
      <c r="H717" t="n">
        <v>0</v>
      </c>
      <c r="I717" t="n">
        <v>0</v>
      </c>
      <c r="J717" t="n">
        <v>0</v>
      </c>
      <c r="K717" t="n">
        <v>0</v>
      </c>
      <c r="L717" t="n">
        <v>0</v>
      </c>
      <c r="M717" t="n">
        <v>0</v>
      </c>
      <c r="N717" t="n">
        <v>0</v>
      </c>
      <c r="O717" t="n">
        <v>0</v>
      </c>
      <c r="P717" t="n">
        <v>0</v>
      </c>
      <c r="Q717" t="n">
        <v>0</v>
      </c>
      <c r="R717" s="2" t="inlineStr"/>
    </row>
    <row r="718" ht="15" customHeight="1">
      <c r="A718" t="inlineStr">
        <is>
          <t>A 47868-2020</t>
        </is>
      </c>
      <c r="B718" s="1" t="n">
        <v>44098</v>
      </c>
      <c r="C718" s="1" t="n">
        <v>45189</v>
      </c>
      <c r="D718" t="inlineStr">
        <is>
          <t>STOCKHOLMS LÄN</t>
        </is>
      </c>
      <c r="E718" t="inlineStr">
        <is>
          <t>NORRTÄLJE</t>
        </is>
      </c>
      <c r="G718" t="n">
        <v>4.7</v>
      </c>
      <c r="H718" t="n">
        <v>0</v>
      </c>
      <c r="I718" t="n">
        <v>0</v>
      </c>
      <c r="J718" t="n">
        <v>0</v>
      </c>
      <c r="K718" t="n">
        <v>0</v>
      </c>
      <c r="L718" t="n">
        <v>0</v>
      </c>
      <c r="M718" t="n">
        <v>0</v>
      </c>
      <c r="N718" t="n">
        <v>0</v>
      </c>
      <c r="O718" t="n">
        <v>0</v>
      </c>
      <c r="P718" t="n">
        <v>0</v>
      </c>
      <c r="Q718" t="n">
        <v>0</v>
      </c>
      <c r="R718" s="2" t="inlineStr"/>
    </row>
    <row r="719" ht="15" customHeight="1">
      <c r="A719" t="inlineStr">
        <is>
          <t>A 47869-2020</t>
        </is>
      </c>
      <c r="B719" s="1" t="n">
        <v>44098</v>
      </c>
      <c r="C719" s="1" t="n">
        <v>45189</v>
      </c>
      <c r="D719" t="inlineStr">
        <is>
          <t>STOCKHOLMS LÄN</t>
        </is>
      </c>
      <c r="E719" t="inlineStr">
        <is>
          <t>NORRTÄLJE</t>
        </is>
      </c>
      <c r="G719" t="n">
        <v>0.7</v>
      </c>
      <c r="H719" t="n">
        <v>0</v>
      </c>
      <c r="I719" t="n">
        <v>0</v>
      </c>
      <c r="J719" t="n">
        <v>0</v>
      </c>
      <c r="K719" t="n">
        <v>0</v>
      </c>
      <c r="L719" t="n">
        <v>0</v>
      </c>
      <c r="M719" t="n">
        <v>0</v>
      </c>
      <c r="N719" t="n">
        <v>0</v>
      </c>
      <c r="O719" t="n">
        <v>0</v>
      </c>
      <c r="P719" t="n">
        <v>0</v>
      </c>
      <c r="Q719" t="n">
        <v>0</v>
      </c>
      <c r="R719" s="2" t="inlineStr"/>
    </row>
    <row r="720" ht="15" customHeight="1">
      <c r="A720" t="inlineStr">
        <is>
          <t>A 48066-2020</t>
        </is>
      </c>
      <c r="B720" s="1" t="n">
        <v>44100</v>
      </c>
      <c r="C720" s="1" t="n">
        <v>45189</v>
      </c>
      <c r="D720" t="inlineStr">
        <is>
          <t>STOCKHOLMS LÄN</t>
        </is>
      </c>
      <c r="E720" t="inlineStr">
        <is>
          <t>NORRTÄLJE</t>
        </is>
      </c>
      <c r="G720" t="n">
        <v>3.7</v>
      </c>
      <c r="H720" t="n">
        <v>0</v>
      </c>
      <c r="I720" t="n">
        <v>0</v>
      </c>
      <c r="J720" t="n">
        <v>0</v>
      </c>
      <c r="K720" t="n">
        <v>0</v>
      </c>
      <c r="L720" t="n">
        <v>0</v>
      </c>
      <c r="M720" t="n">
        <v>0</v>
      </c>
      <c r="N720" t="n">
        <v>0</v>
      </c>
      <c r="O720" t="n">
        <v>0</v>
      </c>
      <c r="P720" t="n">
        <v>0</v>
      </c>
      <c r="Q720" t="n">
        <v>0</v>
      </c>
      <c r="R720" s="2" t="inlineStr"/>
    </row>
    <row r="721" ht="15" customHeight="1">
      <c r="A721" t="inlineStr">
        <is>
          <t>A 48071-2020</t>
        </is>
      </c>
      <c r="B721" s="1" t="n">
        <v>44100</v>
      </c>
      <c r="C721" s="1" t="n">
        <v>45189</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48522-2020</t>
        </is>
      </c>
      <c r="B722" s="1" t="n">
        <v>44103</v>
      </c>
      <c r="C722" s="1" t="n">
        <v>45189</v>
      </c>
      <c r="D722" t="inlineStr">
        <is>
          <t>STOCKHOLMS LÄN</t>
        </is>
      </c>
      <c r="E722" t="inlineStr">
        <is>
          <t>NORRTÄLJE</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48496-2020</t>
        </is>
      </c>
      <c r="B723" s="1" t="n">
        <v>44103</v>
      </c>
      <c r="C723" s="1" t="n">
        <v>45189</v>
      </c>
      <c r="D723" t="inlineStr">
        <is>
          <t>STOCKHOLMS LÄN</t>
        </is>
      </c>
      <c r="E723" t="inlineStr">
        <is>
          <t>NORRTÄLJE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49327-2020</t>
        </is>
      </c>
      <c r="B724" s="1" t="n">
        <v>44105</v>
      </c>
      <c r="C724" s="1" t="n">
        <v>45189</v>
      </c>
      <c r="D724" t="inlineStr">
        <is>
          <t>STOCKHOLMS LÄN</t>
        </is>
      </c>
      <c r="E724" t="inlineStr">
        <is>
          <t>NORRTÄLJE</t>
        </is>
      </c>
      <c r="G724" t="n">
        <v>0.8</v>
      </c>
      <c r="H724" t="n">
        <v>0</v>
      </c>
      <c r="I724" t="n">
        <v>0</v>
      </c>
      <c r="J724" t="n">
        <v>0</v>
      </c>
      <c r="K724" t="n">
        <v>0</v>
      </c>
      <c r="L724" t="n">
        <v>0</v>
      </c>
      <c r="M724" t="n">
        <v>0</v>
      </c>
      <c r="N724" t="n">
        <v>0</v>
      </c>
      <c r="O724" t="n">
        <v>0</v>
      </c>
      <c r="P724" t="n">
        <v>0</v>
      </c>
      <c r="Q724" t="n">
        <v>0</v>
      </c>
      <c r="R724" s="2" t="inlineStr"/>
    </row>
    <row r="725" ht="15" customHeight="1">
      <c r="A725" t="inlineStr">
        <is>
          <t>A 49334-2020</t>
        </is>
      </c>
      <c r="B725" s="1" t="n">
        <v>44105</v>
      </c>
      <c r="C725" s="1" t="n">
        <v>45189</v>
      </c>
      <c r="D725" t="inlineStr">
        <is>
          <t>STOCKHOLMS LÄN</t>
        </is>
      </c>
      <c r="E725" t="inlineStr">
        <is>
          <t>NORRTÄLJE</t>
        </is>
      </c>
      <c r="G725" t="n">
        <v>1.5</v>
      </c>
      <c r="H725" t="n">
        <v>0</v>
      </c>
      <c r="I725" t="n">
        <v>0</v>
      </c>
      <c r="J725" t="n">
        <v>0</v>
      </c>
      <c r="K725" t="n">
        <v>0</v>
      </c>
      <c r="L725" t="n">
        <v>0</v>
      </c>
      <c r="M725" t="n">
        <v>0</v>
      </c>
      <c r="N725" t="n">
        <v>0</v>
      </c>
      <c r="O725" t="n">
        <v>0</v>
      </c>
      <c r="P725" t="n">
        <v>0</v>
      </c>
      <c r="Q725" t="n">
        <v>0</v>
      </c>
      <c r="R725" s="2" t="inlineStr"/>
    </row>
    <row r="726" ht="15" customHeight="1">
      <c r="A726" t="inlineStr">
        <is>
          <t>A 49898-2020</t>
        </is>
      </c>
      <c r="B726" s="1" t="n">
        <v>44108</v>
      </c>
      <c r="C726" s="1" t="n">
        <v>45189</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50497-2020</t>
        </is>
      </c>
      <c r="B727" s="1" t="n">
        <v>44110</v>
      </c>
      <c r="C727" s="1" t="n">
        <v>45189</v>
      </c>
      <c r="D727" t="inlineStr">
        <is>
          <t>STOCKHOLMS LÄN</t>
        </is>
      </c>
      <c r="E727" t="inlineStr">
        <is>
          <t>NORRTÄLJE</t>
        </is>
      </c>
      <c r="F727" t="inlineStr">
        <is>
          <t>Holmen skog AB</t>
        </is>
      </c>
      <c r="G727" t="n">
        <v>4.3</v>
      </c>
      <c r="H727" t="n">
        <v>0</v>
      </c>
      <c r="I727" t="n">
        <v>0</v>
      </c>
      <c r="J727" t="n">
        <v>0</v>
      </c>
      <c r="K727" t="n">
        <v>0</v>
      </c>
      <c r="L727" t="n">
        <v>0</v>
      </c>
      <c r="M727" t="n">
        <v>0</v>
      </c>
      <c r="N727" t="n">
        <v>0</v>
      </c>
      <c r="O727" t="n">
        <v>0</v>
      </c>
      <c r="P727" t="n">
        <v>0</v>
      </c>
      <c r="Q727" t="n">
        <v>0</v>
      </c>
      <c r="R727" s="2" t="inlineStr"/>
    </row>
    <row r="728" ht="15" customHeight="1">
      <c r="A728" t="inlineStr">
        <is>
          <t>A 50746-2020</t>
        </is>
      </c>
      <c r="B728" s="1" t="n">
        <v>44111</v>
      </c>
      <c r="C728" s="1" t="n">
        <v>45189</v>
      </c>
      <c r="D728" t="inlineStr">
        <is>
          <t>STOCKHOLMS LÄN</t>
        </is>
      </c>
      <c r="E728" t="inlineStr">
        <is>
          <t>NORRTÄLJE</t>
        </is>
      </c>
      <c r="G728" t="n">
        <v>4.9</v>
      </c>
      <c r="H728" t="n">
        <v>0</v>
      </c>
      <c r="I728" t="n">
        <v>0</v>
      </c>
      <c r="J728" t="n">
        <v>0</v>
      </c>
      <c r="K728" t="n">
        <v>0</v>
      </c>
      <c r="L728" t="n">
        <v>0</v>
      </c>
      <c r="M728" t="n">
        <v>0</v>
      </c>
      <c r="N728" t="n">
        <v>0</v>
      </c>
      <c r="O728" t="n">
        <v>0</v>
      </c>
      <c r="P728" t="n">
        <v>0</v>
      </c>
      <c r="Q728" t="n">
        <v>0</v>
      </c>
      <c r="R728" s="2" t="inlineStr"/>
    </row>
    <row r="729" ht="15" customHeight="1">
      <c r="A729" t="inlineStr">
        <is>
          <t>A 51720-2020</t>
        </is>
      </c>
      <c r="B729" s="1" t="n">
        <v>44113</v>
      </c>
      <c r="C729" s="1" t="n">
        <v>45189</v>
      </c>
      <c r="D729" t="inlineStr">
        <is>
          <t>STOCKHOLMS LÄN</t>
        </is>
      </c>
      <c r="E729" t="inlineStr">
        <is>
          <t>NORRTÄLJE</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51798-2020</t>
        </is>
      </c>
      <c r="B730" s="1" t="n">
        <v>44116</v>
      </c>
      <c r="C730" s="1" t="n">
        <v>45189</v>
      </c>
      <c r="D730" t="inlineStr">
        <is>
          <t>STOCKHOLMS LÄN</t>
        </is>
      </c>
      <c r="E730" t="inlineStr">
        <is>
          <t>NORRTÄLJE</t>
        </is>
      </c>
      <c r="G730" t="n">
        <v>4.3</v>
      </c>
      <c r="H730" t="n">
        <v>0</v>
      </c>
      <c r="I730" t="n">
        <v>0</v>
      </c>
      <c r="J730" t="n">
        <v>0</v>
      </c>
      <c r="K730" t="n">
        <v>0</v>
      </c>
      <c r="L730" t="n">
        <v>0</v>
      </c>
      <c r="M730" t="n">
        <v>0</v>
      </c>
      <c r="N730" t="n">
        <v>0</v>
      </c>
      <c r="O730" t="n">
        <v>0</v>
      </c>
      <c r="P730" t="n">
        <v>0</v>
      </c>
      <c r="Q730" t="n">
        <v>0</v>
      </c>
      <c r="R730" s="2" t="inlineStr"/>
    </row>
    <row r="731" ht="15" customHeight="1">
      <c r="A731" t="inlineStr">
        <is>
          <t>A 51787-2020</t>
        </is>
      </c>
      <c r="B731" s="1" t="n">
        <v>44116</v>
      </c>
      <c r="C731" s="1" t="n">
        <v>45189</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53768-2020</t>
        </is>
      </c>
      <c r="B732" s="1" t="n">
        <v>44123</v>
      </c>
      <c r="C732" s="1" t="n">
        <v>45189</v>
      </c>
      <c r="D732" t="inlineStr">
        <is>
          <t>STOCKHOLMS LÄN</t>
        </is>
      </c>
      <c r="E732" t="inlineStr">
        <is>
          <t>NORRTÄLJE</t>
        </is>
      </c>
      <c r="F732" t="inlineStr">
        <is>
          <t>Kommuner</t>
        </is>
      </c>
      <c r="G732" t="n">
        <v>2.1</v>
      </c>
      <c r="H732" t="n">
        <v>0</v>
      </c>
      <c r="I732" t="n">
        <v>0</v>
      </c>
      <c r="J732" t="n">
        <v>0</v>
      </c>
      <c r="K732" t="n">
        <v>0</v>
      </c>
      <c r="L732" t="n">
        <v>0</v>
      </c>
      <c r="M732" t="n">
        <v>0</v>
      </c>
      <c r="N732" t="n">
        <v>0</v>
      </c>
      <c r="O732" t="n">
        <v>0</v>
      </c>
      <c r="P732" t="n">
        <v>0</v>
      </c>
      <c r="Q732" t="n">
        <v>0</v>
      </c>
      <c r="R732" s="2" t="inlineStr"/>
    </row>
    <row r="733" ht="15" customHeight="1">
      <c r="A733" t="inlineStr">
        <is>
          <t>A 53607-2020</t>
        </is>
      </c>
      <c r="B733" s="1" t="n">
        <v>44124</v>
      </c>
      <c r="C733" s="1" t="n">
        <v>45189</v>
      </c>
      <c r="D733" t="inlineStr">
        <is>
          <t>STOCKHOLMS LÄN</t>
        </is>
      </c>
      <c r="E733" t="inlineStr">
        <is>
          <t>NORRTÄLJE</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53690-2020</t>
        </is>
      </c>
      <c r="B734" s="1" t="n">
        <v>44124</v>
      </c>
      <c r="C734" s="1" t="n">
        <v>45189</v>
      </c>
      <c r="D734" t="inlineStr">
        <is>
          <t>STOCKHOLMS LÄN</t>
        </is>
      </c>
      <c r="E734" t="inlineStr">
        <is>
          <t>NORRTÄLJE</t>
        </is>
      </c>
      <c r="G734" t="n">
        <v>0.5</v>
      </c>
      <c r="H734" t="n">
        <v>0</v>
      </c>
      <c r="I734" t="n">
        <v>0</v>
      </c>
      <c r="J734" t="n">
        <v>0</v>
      </c>
      <c r="K734" t="n">
        <v>0</v>
      </c>
      <c r="L734" t="n">
        <v>0</v>
      </c>
      <c r="M734" t="n">
        <v>0</v>
      </c>
      <c r="N734" t="n">
        <v>0</v>
      </c>
      <c r="O734" t="n">
        <v>0</v>
      </c>
      <c r="P734" t="n">
        <v>0</v>
      </c>
      <c r="Q734" t="n">
        <v>0</v>
      </c>
      <c r="R734" s="2" t="inlineStr"/>
    </row>
    <row r="735" ht="15" customHeight="1">
      <c r="A735" t="inlineStr">
        <is>
          <t>A 53652-2020</t>
        </is>
      </c>
      <c r="B735" s="1" t="n">
        <v>44124</v>
      </c>
      <c r="C735" s="1" t="n">
        <v>45189</v>
      </c>
      <c r="D735" t="inlineStr">
        <is>
          <t>STOCKHOLMS LÄN</t>
        </is>
      </c>
      <c r="E735" t="inlineStr">
        <is>
          <t>NORRTÄLJE</t>
        </is>
      </c>
      <c r="G735" t="n">
        <v>2</v>
      </c>
      <c r="H735" t="n">
        <v>0</v>
      </c>
      <c r="I735" t="n">
        <v>0</v>
      </c>
      <c r="J735" t="n">
        <v>0</v>
      </c>
      <c r="K735" t="n">
        <v>0</v>
      </c>
      <c r="L735" t="n">
        <v>0</v>
      </c>
      <c r="M735" t="n">
        <v>0</v>
      </c>
      <c r="N735" t="n">
        <v>0</v>
      </c>
      <c r="O735" t="n">
        <v>0</v>
      </c>
      <c r="P735" t="n">
        <v>0</v>
      </c>
      <c r="Q735" t="n">
        <v>0</v>
      </c>
      <c r="R735" s="2" t="inlineStr"/>
    </row>
    <row r="736" ht="15" customHeight="1">
      <c r="A736" t="inlineStr">
        <is>
          <t>A 55089-2020</t>
        </is>
      </c>
      <c r="B736" s="1" t="n">
        <v>44130</v>
      </c>
      <c r="C736" s="1" t="n">
        <v>45189</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55895-2020</t>
        </is>
      </c>
      <c r="B737" s="1" t="n">
        <v>44132</v>
      </c>
      <c r="C737" s="1" t="n">
        <v>45189</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55982-2020</t>
        </is>
      </c>
      <c r="B738" s="1" t="n">
        <v>44132</v>
      </c>
      <c r="C738" s="1" t="n">
        <v>45189</v>
      </c>
      <c r="D738" t="inlineStr">
        <is>
          <t>STOCKHOLMS LÄN</t>
        </is>
      </c>
      <c r="E738" t="inlineStr">
        <is>
          <t>NORRTÄLJE</t>
        </is>
      </c>
      <c r="G738" t="n">
        <v>11.3</v>
      </c>
      <c r="H738" t="n">
        <v>0</v>
      </c>
      <c r="I738" t="n">
        <v>0</v>
      </c>
      <c r="J738" t="n">
        <v>0</v>
      </c>
      <c r="K738" t="n">
        <v>0</v>
      </c>
      <c r="L738" t="n">
        <v>0</v>
      </c>
      <c r="M738" t="n">
        <v>0</v>
      </c>
      <c r="N738" t="n">
        <v>0</v>
      </c>
      <c r="O738" t="n">
        <v>0</v>
      </c>
      <c r="P738" t="n">
        <v>0</v>
      </c>
      <c r="Q738" t="n">
        <v>0</v>
      </c>
      <c r="R738" s="2" t="inlineStr"/>
    </row>
    <row r="739" ht="15" customHeight="1">
      <c r="A739" t="inlineStr">
        <is>
          <t>A 55890-2020</t>
        </is>
      </c>
      <c r="B739" s="1" t="n">
        <v>44132</v>
      </c>
      <c r="C739" s="1" t="n">
        <v>45189</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56166-2020</t>
        </is>
      </c>
      <c r="B740" s="1" t="n">
        <v>44133</v>
      </c>
      <c r="C740" s="1" t="n">
        <v>45189</v>
      </c>
      <c r="D740" t="inlineStr">
        <is>
          <t>STOCKHOLMS LÄN</t>
        </is>
      </c>
      <c r="E740" t="inlineStr">
        <is>
          <t>NORRTÄLJE</t>
        </is>
      </c>
      <c r="G740" t="n">
        <v>4.4</v>
      </c>
      <c r="H740" t="n">
        <v>0</v>
      </c>
      <c r="I740" t="n">
        <v>0</v>
      </c>
      <c r="J740" t="n">
        <v>0</v>
      </c>
      <c r="K740" t="n">
        <v>0</v>
      </c>
      <c r="L740" t="n">
        <v>0</v>
      </c>
      <c r="M740" t="n">
        <v>0</v>
      </c>
      <c r="N740" t="n">
        <v>0</v>
      </c>
      <c r="O740" t="n">
        <v>0</v>
      </c>
      <c r="P740" t="n">
        <v>0</v>
      </c>
      <c r="Q740" t="n">
        <v>0</v>
      </c>
      <c r="R740" s="2" t="inlineStr"/>
    </row>
    <row r="741" ht="15" customHeight="1">
      <c r="A741" t="inlineStr">
        <is>
          <t>A 56323-2020</t>
        </is>
      </c>
      <c r="B741" s="1" t="n">
        <v>44134</v>
      </c>
      <c r="C741" s="1" t="n">
        <v>45189</v>
      </c>
      <c r="D741" t="inlineStr">
        <is>
          <t>STOCKHOLMS LÄN</t>
        </is>
      </c>
      <c r="E741" t="inlineStr">
        <is>
          <t>NORRTÄLJE</t>
        </is>
      </c>
      <c r="G741" t="n">
        <v>2.4</v>
      </c>
      <c r="H741" t="n">
        <v>0</v>
      </c>
      <c r="I741" t="n">
        <v>0</v>
      </c>
      <c r="J741" t="n">
        <v>0</v>
      </c>
      <c r="K741" t="n">
        <v>0</v>
      </c>
      <c r="L741" t="n">
        <v>0</v>
      </c>
      <c r="M741" t="n">
        <v>0</v>
      </c>
      <c r="N741" t="n">
        <v>0</v>
      </c>
      <c r="O741" t="n">
        <v>0</v>
      </c>
      <c r="P741" t="n">
        <v>0</v>
      </c>
      <c r="Q741" t="n">
        <v>0</v>
      </c>
      <c r="R741" s="2" t="inlineStr"/>
    </row>
    <row r="742" ht="15" customHeight="1">
      <c r="A742" t="inlineStr">
        <is>
          <t>A 57957-2020</t>
        </is>
      </c>
      <c r="B742" s="1" t="n">
        <v>44143</v>
      </c>
      <c r="C742" s="1" t="n">
        <v>45189</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57987-2020</t>
        </is>
      </c>
      <c r="B743" s="1" t="n">
        <v>44143</v>
      </c>
      <c r="C743" s="1" t="n">
        <v>45189</v>
      </c>
      <c r="D743" t="inlineStr">
        <is>
          <t>STOCKHOLMS LÄN</t>
        </is>
      </c>
      <c r="E743" t="inlineStr">
        <is>
          <t>NORRTÄLJE</t>
        </is>
      </c>
      <c r="G743" t="n">
        <v>1.3</v>
      </c>
      <c r="H743" t="n">
        <v>0</v>
      </c>
      <c r="I743" t="n">
        <v>0</v>
      </c>
      <c r="J743" t="n">
        <v>0</v>
      </c>
      <c r="K743" t="n">
        <v>0</v>
      </c>
      <c r="L743" t="n">
        <v>0</v>
      </c>
      <c r="M743" t="n">
        <v>0</v>
      </c>
      <c r="N743" t="n">
        <v>0</v>
      </c>
      <c r="O743" t="n">
        <v>0</v>
      </c>
      <c r="P743" t="n">
        <v>0</v>
      </c>
      <c r="Q743" t="n">
        <v>0</v>
      </c>
      <c r="R743" s="2" t="inlineStr"/>
    </row>
    <row r="744" ht="15" customHeight="1">
      <c r="A744" t="inlineStr">
        <is>
          <t>A 58661-2020</t>
        </is>
      </c>
      <c r="B744" s="1" t="n">
        <v>44145</v>
      </c>
      <c r="C744" s="1" t="n">
        <v>45189</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58665-2020</t>
        </is>
      </c>
      <c r="B745" s="1" t="n">
        <v>44145</v>
      </c>
      <c r="C745" s="1" t="n">
        <v>45189</v>
      </c>
      <c r="D745" t="inlineStr">
        <is>
          <t>STOCKHOLMS LÄN</t>
        </is>
      </c>
      <c r="E745" t="inlineStr">
        <is>
          <t>NORRTÄLJE</t>
        </is>
      </c>
      <c r="G745" t="n">
        <v>5.2</v>
      </c>
      <c r="H745" t="n">
        <v>0</v>
      </c>
      <c r="I745" t="n">
        <v>0</v>
      </c>
      <c r="J745" t="n">
        <v>0</v>
      </c>
      <c r="K745" t="n">
        <v>0</v>
      </c>
      <c r="L745" t="n">
        <v>0</v>
      </c>
      <c r="M745" t="n">
        <v>0</v>
      </c>
      <c r="N745" t="n">
        <v>0</v>
      </c>
      <c r="O745" t="n">
        <v>0</v>
      </c>
      <c r="P745" t="n">
        <v>0</v>
      </c>
      <c r="Q745" t="n">
        <v>0</v>
      </c>
      <c r="R745" s="2" t="inlineStr"/>
    </row>
    <row r="746" ht="15" customHeight="1">
      <c r="A746" t="inlineStr">
        <is>
          <t>A 58493-2020</t>
        </is>
      </c>
      <c r="B746" s="1" t="n">
        <v>44145</v>
      </c>
      <c r="C746" s="1" t="n">
        <v>45189</v>
      </c>
      <c r="D746" t="inlineStr">
        <is>
          <t>STOCKHOLMS LÄN</t>
        </is>
      </c>
      <c r="E746" t="inlineStr">
        <is>
          <t>NORRTÄLJE</t>
        </is>
      </c>
      <c r="G746" t="n">
        <v>2.8</v>
      </c>
      <c r="H746" t="n">
        <v>0</v>
      </c>
      <c r="I746" t="n">
        <v>0</v>
      </c>
      <c r="J746" t="n">
        <v>0</v>
      </c>
      <c r="K746" t="n">
        <v>0</v>
      </c>
      <c r="L746" t="n">
        <v>0</v>
      </c>
      <c r="M746" t="n">
        <v>0</v>
      </c>
      <c r="N746" t="n">
        <v>0</v>
      </c>
      <c r="O746" t="n">
        <v>0</v>
      </c>
      <c r="P746" t="n">
        <v>0</v>
      </c>
      <c r="Q746" t="n">
        <v>0</v>
      </c>
      <c r="R746" s="2" t="inlineStr"/>
    </row>
    <row r="747" ht="15" customHeight="1">
      <c r="A747" t="inlineStr">
        <is>
          <t>A 58888-2020</t>
        </is>
      </c>
      <c r="B747" s="1" t="n">
        <v>44146</v>
      </c>
      <c r="C747" s="1" t="n">
        <v>45189</v>
      </c>
      <c r="D747" t="inlineStr">
        <is>
          <t>STOCKHOLMS LÄN</t>
        </is>
      </c>
      <c r="E747" t="inlineStr">
        <is>
          <t>NORRTÄLJE</t>
        </is>
      </c>
      <c r="G747" t="n">
        <v>1.9</v>
      </c>
      <c r="H747" t="n">
        <v>0</v>
      </c>
      <c r="I747" t="n">
        <v>0</v>
      </c>
      <c r="J747" t="n">
        <v>0</v>
      </c>
      <c r="K747" t="n">
        <v>0</v>
      </c>
      <c r="L747" t="n">
        <v>0</v>
      </c>
      <c r="M747" t="n">
        <v>0</v>
      </c>
      <c r="N747" t="n">
        <v>0</v>
      </c>
      <c r="O747" t="n">
        <v>0</v>
      </c>
      <c r="P747" t="n">
        <v>0</v>
      </c>
      <c r="Q747" t="n">
        <v>0</v>
      </c>
      <c r="R747" s="2" t="inlineStr"/>
    </row>
    <row r="748" ht="15" customHeight="1">
      <c r="A748" t="inlineStr">
        <is>
          <t>A 60321-2020</t>
        </is>
      </c>
      <c r="B748" s="1" t="n">
        <v>44152</v>
      </c>
      <c r="C748" s="1" t="n">
        <v>45189</v>
      </c>
      <c r="D748" t="inlineStr">
        <is>
          <t>STOCKHOLMS LÄN</t>
        </is>
      </c>
      <c r="E748" t="inlineStr">
        <is>
          <t>NORRTÄLJE</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60542-2020</t>
        </is>
      </c>
      <c r="B749" s="1" t="n">
        <v>44153</v>
      </c>
      <c r="C749" s="1" t="n">
        <v>45189</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60891-2020</t>
        </is>
      </c>
      <c r="B750" s="1" t="n">
        <v>44154</v>
      </c>
      <c r="C750" s="1" t="n">
        <v>45189</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60961-2020</t>
        </is>
      </c>
      <c r="B751" s="1" t="n">
        <v>44154</v>
      </c>
      <c r="C751" s="1" t="n">
        <v>45189</v>
      </c>
      <c r="D751" t="inlineStr">
        <is>
          <t>STOCKHOLMS LÄN</t>
        </is>
      </c>
      <c r="E751" t="inlineStr">
        <is>
          <t>NORRTÄLJE</t>
        </is>
      </c>
      <c r="F751" t="inlineStr">
        <is>
          <t>Holmen skog AB</t>
        </is>
      </c>
      <c r="G751" t="n">
        <v>0.9</v>
      </c>
      <c r="H751" t="n">
        <v>0</v>
      </c>
      <c r="I751" t="n">
        <v>0</v>
      </c>
      <c r="J751" t="n">
        <v>0</v>
      </c>
      <c r="K751" t="n">
        <v>0</v>
      </c>
      <c r="L751" t="n">
        <v>0</v>
      </c>
      <c r="M751" t="n">
        <v>0</v>
      </c>
      <c r="N751" t="n">
        <v>0</v>
      </c>
      <c r="O751" t="n">
        <v>0</v>
      </c>
      <c r="P751" t="n">
        <v>0</v>
      </c>
      <c r="Q751" t="n">
        <v>0</v>
      </c>
      <c r="R751" s="2" t="inlineStr"/>
    </row>
    <row r="752" ht="15" customHeight="1">
      <c r="A752" t="inlineStr">
        <is>
          <t>A 60977-2020</t>
        </is>
      </c>
      <c r="B752" s="1" t="n">
        <v>44154</v>
      </c>
      <c r="C752" s="1" t="n">
        <v>45189</v>
      </c>
      <c r="D752" t="inlineStr">
        <is>
          <t>STOCKHOLMS LÄN</t>
        </is>
      </c>
      <c r="E752" t="inlineStr">
        <is>
          <t>NORRTÄLJE</t>
        </is>
      </c>
      <c r="F752" t="inlineStr">
        <is>
          <t>Holmen skog AB</t>
        </is>
      </c>
      <c r="G752" t="n">
        <v>0.8</v>
      </c>
      <c r="H752" t="n">
        <v>0</v>
      </c>
      <c r="I752" t="n">
        <v>0</v>
      </c>
      <c r="J752" t="n">
        <v>0</v>
      </c>
      <c r="K752" t="n">
        <v>0</v>
      </c>
      <c r="L752" t="n">
        <v>0</v>
      </c>
      <c r="M752" t="n">
        <v>0</v>
      </c>
      <c r="N752" t="n">
        <v>0</v>
      </c>
      <c r="O752" t="n">
        <v>0</v>
      </c>
      <c r="P752" t="n">
        <v>0</v>
      </c>
      <c r="Q752" t="n">
        <v>0</v>
      </c>
      <c r="R752" s="2" t="inlineStr"/>
    </row>
    <row r="753" ht="15" customHeight="1">
      <c r="A753" t="inlineStr">
        <is>
          <t>A 61192-2020</t>
        </is>
      </c>
      <c r="B753" s="1" t="n">
        <v>44155</v>
      </c>
      <c r="C753" s="1" t="n">
        <v>45189</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61195-2020</t>
        </is>
      </c>
      <c r="B754" s="1" t="n">
        <v>44155</v>
      </c>
      <c r="C754" s="1" t="n">
        <v>45189</v>
      </c>
      <c r="D754" t="inlineStr">
        <is>
          <t>STOCKHOLMS LÄN</t>
        </is>
      </c>
      <c r="E754" t="inlineStr">
        <is>
          <t>NORRTÄLJE</t>
        </is>
      </c>
      <c r="G754" t="n">
        <v>7.8</v>
      </c>
      <c r="H754" t="n">
        <v>0</v>
      </c>
      <c r="I754" t="n">
        <v>0</v>
      </c>
      <c r="J754" t="n">
        <v>0</v>
      </c>
      <c r="K754" t="n">
        <v>0</v>
      </c>
      <c r="L754" t="n">
        <v>0</v>
      </c>
      <c r="M754" t="n">
        <v>0</v>
      </c>
      <c r="N754" t="n">
        <v>0</v>
      </c>
      <c r="O754" t="n">
        <v>0</v>
      </c>
      <c r="P754" t="n">
        <v>0</v>
      </c>
      <c r="Q754" t="n">
        <v>0</v>
      </c>
      <c r="R754" s="2" t="inlineStr"/>
    </row>
    <row r="755" ht="15" customHeight="1">
      <c r="A755" t="inlineStr">
        <is>
          <t>A 61221-2020</t>
        </is>
      </c>
      <c r="B755" s="1" t="n">
        <v>44155</v>
      </c>
      <c r="C755" s="1" t="n">
        <v>45189</v>
      </c>
      <c r="D755" t="inlineStr">
        <is>
          <t>STOCKHOLMS LÄN</t>
        </is>
      </c>
      <c r="E755" t="inlineStr">
        <is>
          <t>NORRTÄLJE</t>
        </is>
      </c>
      <c r="G755" t="n">
        <v>2.8</v>
      </c>
      <c r="H755" t="n">
        <v>0</v>
      </c>
      <c r="I755" t="n">
        <v>0</v>
      </c>
      <c r="J755" t="n">
        <v>0</v>
      </c>
      <c r="K755" t="n">
        <v>0</v>
      </c>
      <c r="L755" t="n">
        <v>0</v>
      </c>
      <c r="M755" t="n">
        <v>0</v>
      </c>
      <c r="N755" t="n">
        <v>0</v>
      </c>
      <c r="O755" t="n">
        <v>0</v>
      </c>
      <c r="P755" t="n">
        <v>0</v>
      </c>
      <c r="Q755" t="n">
        <v>0</v>
      </c>
      <c r="R755" s="2" t="inlineStr"/>
    </row>
    <row r="756" ht="15" customHeight="1">
      <c r="A756" t="inlineStr">
        <is>
          <t>A 61469-2020</t>
        </is>
      </c>
      <c r="B756" s="1" t="n">
        <v>44155</v>
      </c>
      <c r="C756" s="1" t="n">
        <v>45189</v>
      </c>
      <c r="D756" t="inlineStr">
        <is>
          <t>STOCKHOLMS LÄN</t>
        </is>
      </c>
      <c r="E756" t="inlineStr">
        <is>
          <t>NORRTÄLJE</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62460-2020</t>
        </is>
      </c>
      <c r="B757" s="1" t="n">
        <v>44160</v>
      </c>
      <c r="C757" s="1" t="n">
        <v>45189</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62854-2020</t>
        </is>
      </c>
      <c r="B758" s="1" t="n">
        <v>44161</v>
      </c>
      <c r="C758" s="1" t="n">
        <v>45189</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63824-2020</t>
        </is>
      </c>
      <c r="B759" s="1" t="n">
        <v>44162</v>
      </c>
      <c r="C759" s="1" t="n">
        <v>45189</v>
      </c>
      <c r="D759" t="inlineStr">
        <is>
          <t>STOCKHOLMS LÄN</t>
        </is>
      </c>
      <c r="E759" t="inlineStr">
        <is>
          <t>NORRTÄLJE</t>
        </is>
      </c>
      <c r="F759" t="inlineStr">
        <is>
          <t>Övriga Aktiebolag</t>
        </is>
      </c>
      <c r="G759" t="n">
        <v>1.9</v>
      </c>
      <c r="H759" t="n">
        <v>0</v>
      </c>
      <c r="I759" t="n">
        <v>0</v>
      </c>
      <c r="J759" t="n">
        <v>0</v>
      </c>
      <c r="K759" t="n">
        <v>0</v>
      </c>
      <c r="L759" t="n">
        <v>0</v>
      </c>
      <c r="M759" t="n">
        <v>0</v>
      </c>
      <c r="N759" t="n">
        <v>0</v>
      </c>
      <c r="O759" t="n">
        <v>0</v>
      </c>
      <c r="P759" t="n">
        <v>0</v>
      </c>
      <c r="Q759" t="n">
        <v>0</v>
      </c>
      <c r="R759" s="2" t="inlineStr"/>
    </row>
    <row r="760" ht="15" customHeight="1">
      <c r="A760" t="inlineStr">
        <is>
          <t>A 66372-2020</t>
        </is>
      </c>
      <c r="B760" s="1" t="n">
        <v>44176</v>
      </c>
      <c r="C760" s="1" t="n">
        <v>45189</v>
      </c>
      <c r="D760" t="inlineStr">
        <is>
          <t>STOCKHOLMS LÄN</t>
        </is>
      </c>
      <c r="E760" t="inlineStr">
        <is>
          <t>NORRTÄLJE</t>
        </is>
      </c>
      <c r="G760" t="n">
        <v>1.3</v>
      </c>
      <c r="H760" t="n">
        <v>0</v>
      </c>
      <c r="I760" t="n">
        <v>0</v>
      </c>
      <c r="J760" t="n">
        <v>0</v>
      </c>
      <c r="K760" t="n">
        <v>0</v>
      </c>
      <c r="L760" t="n">
        <v>0</v>
      </c>
      <c r="M760" t="n">
        <v>0</v>
      </c>
      <c r="N760" t="n">
        <v>0</v>
      </c>
      <c r="O760" t="n">
        <v>0</v>
      </c>
      <c r="P760" t="n">
        <v>0</v>
      </c>
      <c r="Q760" t="n">
        <v>0</v>
      </c>
      <c r="R760" s="2" t="inlineStr"/>
    </row>
    <row r="761" ht="15" customHeight="1">
      <c r="A761" t="inlineStr">
        <is>
          <t>A 66907-2020</t>
        </is>
      </c>
      <c r="B761" s="1" t="n">
        <v>44176</v>
      </c>
      <c r="C761" s="1" t="n">
        <v>45189</v>
      </c>
      <c r="D761" t="inlineStr">
        <is>
          <t>STOCKHOLMS LÄN</t>
        </is>
      </c>
      <c r="E761" t="inlineStr">
        <is>
          <t>NORRTÄLJE</t>
        </is>
      </c>
      <c r="G761" t="n">
        <v>1.7</v>
      </c>
      <c r="H761" t="n">
        <v>0</v>
      </c>
      <c r="I761" t="n">
        <v>0</v>
      </c>
      <c r="J761" t="n">
        <v>0</v>
      </c>
      <c r="K761" t="n">
        <v>0</v>
      </c>
      <c r="L761" t="n">
        <v>0</v>
      </c>
      <c r="M761" t="n">
        <v>0</v>
      </c>
      <c r="N761" t="n">
        <v>0</v>
      </c>
      <c r="O761" t="n">
        <v>0</v>
      </c>
      <c r="P761" t="n">
        <v>0</v>
      </c>
      <c r="Q761" t="n">
        <v>0</v>
      </c>
      <c r="R761" s="2" t="inlineStr"/>
    </row>
    <row r="762" ht="15" customHeight="1">
      <c r="A762" t="inlineStr">
        <is>
          <t>A 67393-2020</t>
        </is>
      </c>
      <c r="B762" s="1" t="n">
        <v>44181</v>
      </c>
      <c r="C762" s="1" t="n">
        <v>45189</v>
      </c>
      <c r="D762" t="inlineStr">
        <is>
          <t>STOCKHOLMS LÄN</t>
        </is>
      </c>
      <c r="E762" t="inlineStr">
        <is>
          <t>NORRTÄLJE</t>
        </is>
      </c>
      <c r="G762" t="n">
        <v>5.5</v>
      </c>
      <c r="H762" t="n">
        <v>0</v>
      </c>
      <c r="I762" t="n">
        <v>0</v>
      </c>
      <c r="J762" t="n">
        <v>0</v>
      </c>
      <c r="K762" t="n">
        <v>0</v>
      </c>
      <c r="L762" t="n">
        <v>0</v>
      </c>
      <c r="M762" t="n">
        <v>0</v>
      </c>
      <c r="N762" t="n">
        <v>0</v>
      </c>
      <c r="O762" t="n">
        <v>0</v>
      </c>
      <c r="P762" t="n">
        <v>0</v>
      </c>
      <c r="Q762" t="n">
        <v>0</v>
      </c>
      <c r="R762" s="2" t="inlineStr"/>
    </row>
    <row r="763" ht="15" customHeight="1">
      <c r="A763" t="inlineStr">
        <is>
          <t>A 68081-2020</t>
        </is>
      </c>
      <c r="B763" s="1" t="n">
        <v>44183</v>
      </c>
      <c r="C763" s="1" t="n">
        <v>45189</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348-2021</t>
        </is>
      </c>
      <c r="B764" s="1" t="n">
        <v>44201</v>
      </c>
      <c r="C764" s="1" t="n">
        <v>45189</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367-2021</t>
        </is>
      </c>
      <c r="B765" s="1" t="n">
        <v>44201</v>
      </c>
      <c r="C765" s="1" t="n">
        <v>45189</v>
      </c>
      <c r="D765" t="inlineStr">
        <is>
          <t>STOCKHOLMS LÄN</t>
        </is>
      </c>
      <c r="E765" t="inlineStr">
        <is>
          <t>NORRTÄLJE</t>
        </is>
      </c>
      <c r="G765" t="n">
        <v>0.1</v>
      </c>
      <c r="H765" t="n">
        <v>0</v>
      </c>
      <c r="I765" t="n">
        <v>0</v>
      </c>
      <c r="J765" t="n">
        <v>0</v>
      </c>
      <c r="K765" t="n">
        <v>0</v>
      </c>
      <c r="L765" t="n">
        <v>0</v>
      </c>
      <c r="M765" t="n">
        <v>0</v>
      </c>
      <c r="N765" t="n">
        <v>0</v>
      </c>
      <c r="O765" t="n">
        <v>0</v>
      </c>
      <c r="P765" t="n">
        <v>0</v>
      </c>
      <c r="Q765" t="n">
        <v>0</v>
      </c>
      <c r="R765" s="2" t="inlineStr"/>
    </row>
    <row r="766" ht="15" customHeight="1">
      <c r="A766" t="inlineStr">
        <is>
          <t>A 1637-2021</t>
        </is>
      </c>
      <c r="B766" s="1" t="n">
        <v>44209</v>
      </c>
      <c r="C766" s="1" t="n">
        <v>45189</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1970-2021</t>
        </is>
      </c>
      <c r="B767" s="1" t="n">
        <v>44210</v>
      </c>
      <c r="C767" s="1" t="n">
        <v>45189</v>
      </c>
      <c r="D767" t="inlineStr">
        <is>
          <t>STOCKHOLMS LÄN</t>
        </is>
      </c>
      <c r="E767" t="inlineStr">
        <is>
          <t>NORRTÄLJE</t>
        </is>
      </c>
      <c r="G767" t="n">
        <v>3.1</v>
      </c>
      <c r="H767" t="n">
        <v>0</v>
      </c>
      <c r="I767" t="n">
        <v>0</v>
      </c>
      <c r="J767" t="n">
        <v>0</v>
      </c>
      <c r="K767" t="n">
        <v>0</v>
      </c>
      <c r="L767" t="n">
        <v>0</v>
      </c>
      <c r="M767" t="n">
        <v>0</v>
      </c>
      <c r="N767" t="n">
        <v>0</v>
      </c>
      <c r="O767" t="n">
        <v>0</v>
      </c>
      <c r="P767" t="n">
        <v>0</v>
      </c>
      <c r="Q767" t="n">
        <v>0</v>
      </c>
      <c r="R767" s="2" t="inlineStr"/>
    </row>
    <row r="768" ht="15" customHeight="1">
      <c r="A768" t="inlineStr">
        <is>
          <t>A 2447-2021</t>
        </is>
      </c>
      <c r="B768" s="1" t="n">
        <v>44214</v>
      </c>
      <c r="C768" s="1" t="n">
        <v>45189</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2976-2021</t>
        </is>
      </c>
      <c r="B769" s="1" t="n">
        <v>44216</v>
      </c>
      <c r="C769" s="1" t="n">
        <v>45189</v>
      </c>
      <c r="D769" t="inlineStr">
        <is>
          <t>STOCKHOLMS LÄN</t>
        </is>
      </c>
      <c r="E769" t="inlineStr">
        <is>
          <t>NORRTÄLJE</t>
        </is>
      </c>
      <c r="G769" t="n">
        <v>0.8</v>
      </c>
      <c r="H769" t="n">
        <v>0</v>
      </c>
      <c r="I769" t="n">
        <v>0</v>
      </c>
      <c r="J769" t="n">
        <v>0</v>
      </c>
      <c r="K769" t="n">
        <v>0</v>
      </c>
      <c r="L769" t="n">
        <v>0</v>
      </c>
      <c r="M769" t="n">
        <v>0</v>
      </c>
      <c r="N769" t="n">
        <v>0</v>
      </c>
      <c r="O769" t="n">
        <v>0</v>
      </c>
      <c r="P769" t="n">
        <v>0</v>
      </c>
      <c r="Q769" t="n">
        <v>0</v>
      </c>
      <c r="R769" s="2" t="inlineStr"/>
    </row>
    <row r="770" ht="15" customHeight="1">
      <c r="A770" t="inlineStr">
        <is>
          <t>A 3386-2021</t>
        </is>
      </c>
      <c r="B770" s="1" t="n">
        <v>44218</v>
      </c>
      <c r="C770" s="1" t="n">
        <v>45189</v>
      </c>
      <c r="D770" t="inlineStr">
        <is>
          <t>STOCKHOLMS LÄN</t>
        </is>
      </c>
      <c r="E770" t="inlineStr">
        <is>
          <t>NORRTÄLJE</t>
        </is>
      </c>
      <c r="G770" t="n">
        <v>8</v>
      </c>
      <c r="H770" t="n">
        <v>0</v>
      </c>
      <c r="I770" t="n">
        <v>0</v>
      </c>
      <c r="J770" t="n">
        <v>0</v>
      </c>
      <c r="K770" t="n">
        <v>0</v>
      </c>
      <c r="L770" t="n">
        <v>0</v>
      </c>
      <c r="M770" t="n">
        <v>0</v>
      </c>
      <c r="N770" t="n">
        <v>0</v>
      </c>
      <c r="O770" t="n">
        <v>0</v>
      </c>
      <c r="P770" t="n">
        <v>0</v>
      </c>
      <c r="Q770" t="n">
        <v>0</v>
      </c>
      <c r="R770" s="2" t="inlineStr"/>
    </row>
    <row r="771" ht="15" customHeight="1">
      <c r="A771" t="inlineStr">
        <is>
          <t>A 4634-2021</t>
        </is>
      </c>
      <c r="B771" s="1" t="n">
        <v>44224</v>
      </c>
      <c r="C771" s="1" t="n">
        <v>45189</v>
      </c>
      <c r="D771" t="inlineStr">
        <is>
          <t>STOCKHOLMS LÄN</t>
        </is>
      </c>
      <c r="E771" t="inlineStr">
        <is>
          <t>NORRTÄLJE</t>
        </is>
      </c>
      <c r="G771" t="n">
        <v>3.7</v>
      </c>
      <c r="H771" t="n">
        <v>0</v>
      </c>
      <c r="I771" t="n">
        <v>0</v>
      </c>
      <c r="J771" t="n">
        <v>0</v>
      </c>
      <c r="K771" t="n">
        <v>0</v>
      </c>
      <c r="L771" t="n">
        <v>0</v>
      </c>
      <c r="M771" t="n">
        <v>0</v>
      </c>
      <c r="N771" t="n">
        <v>0</v>
      </c>
      <c r="O771" t="n">
        <v>0</v>
      </c>
      <c r="P771" t="n">
        <v>0</v>
      </c>
      <c r="Q771" t="n">
        <v>0</v>
      </c>
      <c r="R771" s="2" t="inlineStr"/>
    </row>
    <row r="772" ht="15" customHeight="1">
      <c r="A772" t="inlineStr">
        <is>
          <t>A 4632-2021</t>
        </is>
      </c>
      <c r="B772" s="1" t="n">
        <v>44224</v>
      </c>
      <c r="C772" s="1" t="n">
        <v>45189</v>
      </c>
      <c r="D772" t="inlineStr">
        <is>
          <t>STOCKHOLMS LÄN</t>
        </is>
      </c>
      <c r="E772" t="inlineStr">
        <is>
          <t>NORRTÄLJE</t>
        </is>
      </c>
      <c r="G772" t="n">
        <v>1.7</v>
      </c>
      <c r="H772" t="n">
        <v>0</v>
      </c>
      <c r="I772" t="n">
        <v>0</v>
      </c>
      <c r="J772" t="n">
        <v>0</v>
      </c>
      <c r="K772" t="n">
        <v>0</v>
      </c>
      <c r="L772" t="n">
        <v>0</v>
      </c>
      <c r="M772" t="n">
        <v>0</v>
      </c>
      <c r="N772" t="n">
        <v>0</v>
      </c>
      <c r="O772" t="n">
        <v>0</v>
      </c>
      <c r="P772" t="n">
        <v>0</v>
      </c>
      <c r="Q772" t="n">
        <v>0</v>
      </c>
      <c r="R772" s="2" t="inlineStr"/>
    </row>
    <row r="773" ht="15" customHeight="1">
      <c r="A773" t="inlineStr">
        <is>
          <t>A 5037-2021</t>
        </is>
      </c>
      <c r="B773" s="1" t="n">
        <v>44228</v>
      </c>
      <c r="C773" s="1" t="n">
        <v>45189</v>
      </c>
      <c r="D773" t="inlineStr">
        <is>
          <t>STOCKHOLMS LÄN</t>
        </is>
      </c>
      <c r="E773" t="inlineStr">
        <is>
          <t>NORRTÄLJE</t>
        </is>
      </c>
      <c r="F773" t="inlineStr">
        <is>
          <t>Holmen skog AB</t>
        </is>
      </c>
      <c r="G773" t="n">
        <v>3.8</v>
      </c>
      <c r="H773" t="n">
        <v>0</v>
      </c>
      <c r="I773" t="n">
        <v>0</v>
      </c>
      <c r="J773" t="n">
        <v>0</v>
      </c>
      <c r="K773" t="n">
        <v>0</v>
      </c>
      <c r="L773" t="n">
        <v>0</v>
      </c>
      <c r="M773" t="n">
        <v>0</v>
      </c>
      <c r="N773" t="n">
        <v>0</v>
      </c>
      <c r="O773" t="n">
        <v>0</v>
      </c>
      <c r="P773" t="n">
        <v>0</v>
      </c>
      <c r="Q773" t="n">
        <v>0</v>
      </c>
      <c r="R773" s="2" t="inlineStr"/>
    </row>
    <row r="774" ht="15" customHeight="1">
      <c r="A774" t="inlineStr">
        <is>
          <t>A 5562-2021</t>
        </is>
      </c>
      <c r="B774" s="1" t="n">
        <v>44230</v>
      </c>
      <c r="C774" s="1" t="n">
        <v>45189</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5566-2021</t>
        </is>
      </c>
      <c r="B775" s="1" t="n">
        <v>44230</v>
      </c>
      <c r="C775" s="1" t="n">
        <v>45189</v>
      </c>
      <c r="D775" t="inlineStr">
        <is>
          <t>STOCKHOLMS LÄN</t>
        </is>
      </c>
      <c r="E775" t="inlineStr">
        <is>
          <t>NORRTÄLJE</t>
        </is>
      </c>
      <c r="G775" t="n">
        <v>3.1</v>
      </c>
      <c r="H775" t="n">
        <v>0</v>
      </c>
      <c r="I775" t="n">
        <v>0</v>
      </c>
      <c r="J775" t="n">
        <v>0</v>
      </c>
      <c r="K775" t="n">
        <v>0</v>
      </c>
      <c r="L775" t="n">
        <v>0</v>
      </c>
      <c r="M775" t="n">
        <v>0</v>
      </c>
      <c r="N775" t="n">
        <v>0</v>
      </c>
      <c r="O775" t="n">
        <v>0</v>
      </c>
      <c r="P775" t="n">
        <v>0</v>
      </c>
      <c r="Q775" t="n">
        <v>0</v>
      </c>
      <c r="R775" s="2" t="inlineStr"/>
    </row>
    <row r="776" ht="15" customHeight="1">
      <c r="A776" t="inlineStr">
        <is>
          <t>A 6049-2021</t>
        </is>
      </c>
      <c r="B776" s="1" t="n">
        <v>44231</v>
      </c>
      <c r="C776" s="1" t="n">
        <v>45189</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5950-2021</t>
        </is>
      </c>
      <c r="B777" s="1" t="n">
        <v>44231</v>
      </c>
      <c r="C777" s="1" t="n">
        <v>45189</v>
      </c>
      <c r="D777" t="inlineStr">
        <is>
          <t>STOCKHOLMS LÄN</t>
        </is>
      </c>
      <c r="E777" t="inlineStr">
        <is>
          <t>NORRTÄLJE</t>
        </is>
      </c>
      <c r="F777" t="inlineStr">
        <is>
          <t>Holmen skog AB</t>
        </is>
      </c>
      <c r="G777" t="n">
        <v>0.7</v>
      </c>
      <c r="H777" t="n">
        <v>0</v>
      </c>
      <c r="I777" t="n">
        <v>0</v>
      </c>
      <c r="J777" t="n">
        <v>0</v>
      </c>
      <c r="K777" t="n">
        <v>0</v>
      </c>
      <c r="L777" t="n">
        <v>0</v>
      </c>
      <c r="M777" t="n">
        <v>0</v>
      </c>
      <c r="N777" t="n">
        <v>0</v>
      </c>
      <c r="O777" t="n">
        <v>0</v>
      </c>
      <c r="P777" t="n">
        <v>0</v>
      </c>
      <c r="Q777" t="n">
        <v>0</v>
      </c>
      <c r="R777" s="2" t="inlineStr"/>
    </row>
    <row r="778" ht="15" customHeight="1">
      <c r="A778" t="inlineStr">
        <is>
          <t>A 7999-2021</t>
        </is>
      </c>
      <c r="B778" s="1" t="n">
        <v>44243</v>
      </c>
      <c r="C778" s="1" t="n">
        <v>45189</v>
      </c>
      <c r="D778" t="inlineStr">
        <is>
          <t>STOCKHOLMS LÄN</t>
        </is>
      </c>
      <c r="E778" t="inlineStr">
        <is>
          <t>NORRTÄLJE</t>
        </is>
      </c>
      <c r="G778" t="n">
        <v>6.8</v>
      </c>
      <c r="H778" t="n">
        <v>0</v>
      </c>
      <c r="I778" t="n">
        <v>0</v>
      </c>
      <c r="J778" t="n">
        <v>0</v>
      </c>
      <c r="K778" t="n">
        <v>0</v>
      </c>
      <c r="L778" t="n">
        <v>0</v>
      </c>
      <c r="M778" t="n">
        <v>0</v>
      </c>
      <c r="N778" t="n">
        <v>0</v>
      </c>
      <c r="O778" t="n">
        <v>0</v>
      </c>
      <c r="P778" t="n">
        <v>0</v>
      </c>
      <c r="Q778" t="n">
        <v>0</v>
      </c>
      <c r="R778" s="2" t="inlineStr"/>
    </row>
    <row r="779" ht="15" customHeight="1">
      <c r="A779" t="inlineStr">
        <is>
          <t>A 8338-2021</t>
        </is>
      </c>
      <c r="B779" s="1" t="n">
        <v>44244</v>
      </c>
      <c r="C779" s="1" t="n">
        <v>45189</v>
      </c>
      <c r="D779" t="inlineStr">
        <is>
          <t>STOCKHOLMS LÄN</t>
        </is>
      </c>
      <c r="E779" t="inlineStr">
        <is>
          <t>NORRTÄLJE</t>
        </is>
      </c>
      <c r="G779" t="n">
        <v>1.4</v>
      </c>
      <c r="H779" t="n">
        <v>0</v>
      </c>
      <c r="I779" t="n">
        <v>0</v>
      </c>
      <c r="J779" t="n">
        <v>0</v>
      </c>
      <c r="K779" t="n">
        <v>0</v>
      </c>
      <c r="L779" t="n">
        <v>0</v>
      </c>
      <c r="M779" t="n">
        <v>0</v>
      </c>
      <c r="N779" t="n">
        <v>0</v>
      </c>
      <c r="O779" t="n">
        <v>0</v>
      </c>
      <c r="P779" t="n">
        <v>0</v>
      </c>
      <c r="Q779" t="n">
        <v>0</v>
      </c>
      <c r="R779" s="2" t="inlineStr"/>
    </row>
    <row r="780" ht="15" customHeight="1">
      <c r="A780" t="inlineStr">
        <is>
          <t>A 9446-2021</t>
        </is>
      </c>
      <c r="B780" s="1" t="n">
        <v>44251</v>
      </c>
      <c r="C780" s="1" t="n">
        <v>45189</v>
      </c>
      <c r="D780" t="inlineStr">
        <is>
          <t>STOCKHOLMS LÄN</t>
        </is>
      </c>
      <c r="E780" t="inlineStr">
        <is>
          <t>NORRTÄLJE</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9469-2021</t>
        </is>
      </c>
      <c r="B781" s="1" t="n">
        <v>44251</v>
      </c>
      <c r="C781" s="1" t="n">
        <v>45189</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9477-2021</t>
        </is>
      </c>
      <c r="B782" s="1" t="n">
        <v>44251</v>
      </c>
      <c r="C782" s="1" t="n">
        <v>45189</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9475-2021</t>
        </is>
      </c>
      <c r="B783" s="1" t="n">
        <v>44251</v>
      </c>
      <c r="C783" s="1" t="n">
        <v>45189</v>
      </c>
      <c r="D783" t="inlineStr">
        <is>
          <t>STOCKHOLMS LÄN</t>
        </is>
      </c>
      <c r="E783" t="inlineStr">
        <is>
          <t>NORRTÄLJE</t>
        </is>
      </c>
      <c r="G783" t="n">
        <v>6.8</v>
      </c>
      <c r="H783" t="n">
        <v>0</v>
      </c>
      <c r="I783" t="n">
        <v>0</v>
      </c>
      <c r="J783" t="n">
        <v>0</v>
      </c>
      <c r="K783" t="n">
        <v>0</v>
      </c>
      <c r="L783" t="n">
        <v>0</v>
      </c>
      <c r="M783" t="n">
        <v>0</v>
      </c>
      <c r="N783" t="n">
        <v>0</v>
      </c>
      <c r="O783" t="n">
        <v>0</v>
      </c>
      <c r="P783" t="n">
        <v>0</v>
      </c>
      <c r="Q783" t="n">
        <v>0</v>
      </c>
      <c r="R783" s="2" t="inlineStr"/>
    </row>
    <row r="784" ht="15" customHeight="1">
      <c r="A784" t="inlineStr">
        <is>
          <t>A 9703-2021</t>
        </is>
      </c>
      <c r="B784" s="1" t="n">
        <v>44252</v>
      </c>
      <c r="C784" s="1" t="n">
        <v>45189</v>
      </c>
      <c r="D784" t="inlineStr">
        <is>
          <t>STOCKHOLMS LÄN</t>
        </is>
      </c>
      <c r="E784" t="inlineStr">
        <is>
          <t>NORRTÄLJE</t>
        </is>
      </c>
      <c r="G784" t="n">
        <v>3.4</v>
      </c>
      <c r="H784" t="n">
        <v>0</v>
      </c>
      <c r="I784" t="n">
        <v>0</v>
      </c>
      <c r="J784" t="n">
        <v>0</v>
      </c>
      <c r="K784" t="n">
        <v>0</v>
      </c>
      <c r="L784" t="n">
        <v>0</v>
      </c>
      <c r="M784" t="n">
        <v>0</v>
      </c>
      <c r="N784" t="n">
        <v>0</v>
      </c>
      <c r="O784" t="n">
        <v>0</v>
      </c>
      <c r="P784" t="n">
        <v>0</v>
      </c>
      <c r="Q784" t="n">
        <v>0</v>
      </c>
      <c r="R784" s="2" t="inlineStr"/>
    </row>
    <row r="785" ht="15" customHeight="1">
      <c r="A785" t="inlineStr">
        <is>
          <t>A 9719-2021</t>
        </is>
      </c>
      <c r="B785" s="1" t="n">
        <v>44252</v>
      </c>
      <c r="C785" s="1" t="n">
        <v>45189</v>
      </c>
      <c r="D785" t="inlineStr">
        <is>
          <t>STOCKHOLMS LÄN</t>
        </is>
      </c>
      <c r="E785" t="inlineStr">
        <is>
          <t>NORRTÄLJE</t>
        </is>
      </c>
      <c r="F785" t="inlineStr">
        <is>
          <t>Holmen skog AB</t>
        </is>
      </c>
      <c r="G785" t="n">
        <v>2</v>
      </c>
      <c r="H785" t="n">
        <v>0</v>
      </c>
      <c r="I785" t="n">
        <v>0</v>
      </c>
      <c r="J785" t="n">
        <v>0</v>
      </c>
      <c r="K785" t="n">
        <v>0</v>
      </c>
      <c r="L785" t="n">
        <v>0</v>
      </c>
      <c r="M785" t="n">
        <v>0</v>
      </c>
      <c r="N785" t="n">
        <v>0</v>
      </c>
      <c r="O785" t="n">
        <v>0</v>
      </c>
      <c r="P785" t="n">
        <v>0</v>
      </c>
      <c r="Q785" t="n">
        <v>0</v>
      </c>
      <c r="R785" s="2" t="inlineStr"/>
    </row>
    <row r="786" ht="15" customHeight="1">
      <c r="A786" t="inlineStr">
        <is>
          <t>A 10684-2021</t>
        </is>
      </c>
      <c r="B786" s="1" t="n">
        <v>44258</v>
      </c>
      <c r="C786" s="1" t="n">
        <v>45189</v>
      </c>
      <c r="D786" t="inlineStr">
        <is>
          <t>STOCKHOLMS LÄN</t>
        </is>
      </c>
      <c r="E786" t="inlineStr">
        <is>
          <t>NORRTÄLJE</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10687-2021</t>
        </is>
      </c>
      <c r="B787" s="1" t="n">
        <v>44258</v>
      </c>
      <c r="C787" s="1" t="n">
        <v>45189</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11122-2021</t>
        </is>
      </c>
      <c r="B788" s="1" t="n">
        <v>44260</v>
      </c>
      <c r="C788" s="1" t="n">
        <v>45189</v>
      </c>
      <c r="D788" t="inlineStr">
        <is>
          <t>STOCKHOLMS LÄN</t>
        </is>
      </c>
      <c r="E788" t="inlineStr">
        <is>
          <t>NORRTÄLJE</t>
        </is>
      </c>
      <c r="F788" t="inlineStr">
        <is>
          <t>Holmen skog AB</t>
        </is>
      </c>
      <c r="G788" t="n">
        <v>2.1</v>
      </c>
      <c r="H788" t="n">
        <v>0</v>
      </c>
      <c r="I788" t="n">
        <v>0</v>
      </c>
      <c r="J788" t="n">
        <v>0</v>
      </c>
      <c r="K788" t="n">
        <v>0</v>
      </c>
      <c r="L788" t="n">
        <v>0</v>
      </c>
      <c r="M788" t="n">
        <v>0</v>
      </c>
      <c r="N788" t="n">
        <v>0</v>
      </c>
      <c r="O788" t="n">
        <v>0</v>
      </c>
      <c r="P788" t="n">
        <v>0</v>
      </c>
      <c r="Q788" t="n">
        <v>0</v>
      </c>
      <c r="R788" s="2" t="inlineStr"/>
    </row>
    <row r="789" ht="15" customHeight="1">
      <c r="A789" t="inlineStr">
        <is>
          <t>A 12111-2021</t>
        </is>
      </c>
      <c r="B789" s="1" t="n">
        <v>44266</v>
      </c>
      <c r="C789" s="1" t="n">
        <v>45189</v>
      </c>
      <c r="D789" t="inlineStr">
        <is>
          <t>STOCKHOLMS LÄN</t>
        </is>
      </c>
      <c r="E789" t="inlineStr">
        <is>
          <t>NORRTÄLJE</t>
        </is>
      </c>
      <c r="G789" t="n">
        <v>5.5</v>
      </c>
      <c r="H789" t="n">
        <v>0</v>
      </c>
      <c r="I789" t="n">
        <v>0</v>
      </c>
      <c r="J789" t="n">
        <v>0</v>
      </c>
      <c r="K789" t="n">
        <v>0</v>
      </c>
      <c r="L789" t="n">
        <v>0</v>
      </c>
      <c r="M789" t="n">
        <v>0</v>
      </c>
      <c r="N789" t="n">
        <v>0</v>
      </c>
      <c r="O789" t="n">
        <v>0</v>
      </c>
      <c r="P789" t="n">
        <v>0</v>
      </c>
      <c r="Q789" t="n">
        <v>0</v>
      </c>
      <c r="R789" s="2" t="inlineStr"/>
    </row>
    <row r="790" ht="15" customHeight="1">
      <c r="A790" t="inlineStr">
        <is>
          <t>A 12031-2021</t>
        </is>
      </c>
      <c r="B790" s="1" t="n">
        <v>44266</v>
      </c>
      <c r="C790" s="1" t="n">
        <v>45189</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11988-2021</t>
        </is>
      </c>
      <c r="B791" s="1" t="n">
        <v>44266</v>
      </c>
      <c r="C791" s="1" t="n">
        <v>45189</v>
      </c>
      <c r="D791" t="inlineStr">
        <is>
          <t>STOCKHOLMS LÄN</t>
        </is>
      </c>
      <c r="E791" t="inlineStr">
        <is>
          <t>NORRTÄLJE</t>
        </is>
      </c>
      <c r="G791" t="n">
        <v>1.2</v>
      </c>
      <c r="H791" t="n">
        <v>0</v>
      </c>
      <c r="I791" t="n">
        <v>0</v>
      </c>
      <c r="J791" t="n">
        <v>0</v>
      </c>
      <c r="K791" t="n">
        <v>0</v>
      </c>
      <c r="L791" t="n">
        <v>0</v>
      </c>
      <c r="M791" t="n">
        <v>0</v>
      </c>
      <c r="N791" t="n">
        <v>0</v>
      </c>
      <c r="O791" t="n">
        <v>0</v>
      </c>
      <c r="P791" t="n">
        <v>0</v>
      </c>
      <c r="Q791" t="n">
        <v>0</v>
      </c>
      <c r="R791" s="2" t="inlineStr"/>
    </row>
    <row r="792" ht="15" customHeight="1">
      <c r="A792" t="inlineStr">
        <is>
          <t>A 12132-2021</t>
        </is>
      </c>
      <c r="B792" s="1" t="n">
        <v>44266</v>
      </c>
      <c r="C792" s="1" t="n">
        <v>45189</v>
      </c>
      <c r="D792" t="inlineStr">
        <is>
          <t>STOCKHOLMS LÄN</t>
        </is>
      </c>
      <c r="E792" t="inlineStr">
        <is>
          <t>NORRTÄLJE</t>
        </is>
      </c>
      <c r="G792" t="n">
        <v>4</v>
      </c>
      <c r="H792" t="n">
        <v>0</v>
      </c>
      <c r="I792" t="n">
        <v>0</v>
      </c>
      <c r="J792" t="n">
        <v>0</v>
      </c>
      <c r="K792" t="n">
        <v>0</v>
      </c>
      <c r="L792" t="n">
        <v>0</v>
      </c>
      <c r="M792" t="n">
        <v>0</v>
      </c>
      <c r="N792" t="n">
        <v>0</v>
      </c>
      <c r="O792" t="n">
        <v>0</v>
      </c>
      <c r="P792" t="n">
        <v>0</v>
      </c>
      <c r="Q792" t="n">
        <v>0</v>
      </c>
      <c r="R792" s="2" t="inlineStr"/>
    </row>
    <row r="793" ht="15" customHeight="1">
      <c r="A793" t="inlineStr">
        <is>
          <t>A 12564-2021</t>
        </is>
      </c>
      <c r="B793" s="1" t="n">
        <v>44270</v>
      </c>
      <c r="C793" s="1" t="n">
        <v>45189</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12782-2021</t>
        </is>
      </c>
      <c r="B794" s="1" t="n">
        <v>44270</v>
      </c>
      <c r="C794" s="1" t="n">
        <v>45189</v>
      </c>
      <c r="D794" t="inlineStr">
        <is>
          <t>STOCKHOLMS LÄN</t>
        </is>
      </c>
      <c r="E794" t="inlineStr">
        <is>
          <t>NORRTÄLJE</t>
        </is>
      </c>
      <c r="G794" t="n">
        <v>3.8</v>
      </c>
      <c r="H794" t="n">
        <v>0</v>
      </c>
      <c r="I794" t="n">
        <v>0</v>
      </c>
      <c r="J794" t="n">
        <v>0</v>
      </c>
      <c r="K794" t="n">
        <v>0</v>
      </c>
      <c r="L794" t="n">
        <v>0</v>
      </c>
      <c r="M794" t="n">
        <v>0</v>
      </c>
      <c r="N794" t="n">
        <v>0</v>
      </c>
      <c r="O794" t="n">
        <v>0</v>
      </c>
      <c r="P794" t="n">
        <v>0</v>
      </c>
      <c r="Q794" t="n">
        <v>0</v>
      </c>
      <c r="R794" s="2" t="inlineStr"/>
    </row>
    <row r="795" ht="15" customHeight="1">
      <c r="A795" t="inlineStr">
        <is>
          <t>A 12779-2021</t>
        </is>
      </c>
      <c r="B795" s="1" t="n">
        <v>44270</v>
      </c>
      <c r="C795" s="1" t="n">
        <v>45189</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13148-2021</t>
        </is>
      </c>
      <c r="B796" s="1" t="n">
        <v>44272</v>
      </c>
      <c r="C796" s="1" t="n">
        <v>45189</v>
      </c>
      <c r="D796" t="inlineStr">
        <is>
          <t>STOCKHOLMS LÄN</t>
        </is>
      </c>
      <c r="E796" t="inlineStr">
        <is>
          <t>NORRTÄLJE</t>
        </is>
      </c>
      <c r="G796" t="n">
        <v>12.4</v>
      </c>
      <c r="H796" t="n">
        <v>0</v>
      </c>
      <c r="I796" t="n">
        <v>0</v>
      </c>
      <c r="J796" t="n">
        <v>0</v>
      </c>
      <c r="K796" t="n">
        <v>0</v>
      </c>
      <c r="L796" t="n">
        <v>0</v>
      </c>
      <c r="M796" t="n">
        <v>0</v>
      </c>
      <c r="N796" t="n">
        <v>0</v>
      </c>
      <c r="O796" t="n">
        <v>0</v>
      </c>
      <c r="P796" t="n">
        <v>0</v>
      </c>
      <c r="Q796" t="n">
        <v>0</v>
      </c>
      <c r="R796" s="2" t="inlineStr"/>
    </row>
    <row r="797" ht="15" customHeight="1">
      <c r="A797" t="inlineStr">
        <is>
          <t>A 13051-2021</t>
        </is>
      </c>
      <c r="B797" s="1" t="n">
        <v>44272</v>
      </c>
      <c r="C797" s="1" t="n">
        <v>45189</v>
      </c>
      <c r="D797" t="inlineStr">
        <is>
          <t>STOCKHOLMS LÄN</t>
        </is>
      </c>
      <c r="E797" t="inlineStr">
        <is>
          <t>NORRTÄLJE</t>
        </is>
      </c>
      <c r="G797" t="n">
        <v>9.1</v>
      </c>
      <c r="H797" t="n">
        <v>0</v>
      </c>
      <c r="I797" t="n">
        <v>0</v>
      </c>
      <c r="J797" t="n">
        <v>0</v>
      </c>
      <c r="K797" t="n">
        <v>0</v>
      </c>
      <c r="L797" t="n">
        <v>0</v>
      </c>
      <c r="M797" t="n">
        <v>0</v>
      </c>
      <c r="N797" t="n">
        <v>0</v>
      </c>
      <c r="O797" t="n">
        <v>0</v>
      </c>
      <c r="P797" t="n">
        <v>0</v>
      </c>
      <c r="Q797" t="n">
        <v>0</v>
      </c>
      <c r="R797" s="2" t="inlineStr"/>
    </row>
    <row r="798" ht="15" customHeight="1">
      <c r="A798" t="inlineStr">
        <is>
          <t>A 13736-2021</t>
        </is>
      </c>
      <c r="B798" s="1" t="n">
        <v>44274</v>
      </c>
      <c r="C798" s="1" t="n">
        <v>45189</v>
      </c>
      <c r="D798" t="inlineStr">
        <is>
          <t>STOCKHOLMS LÄN</t>
        </is>
      </c>
      <c r="E798" t="inlineStr">
        <is>
          <t>NORRTÄLJE</t>
        </is>
      </c>
      <c r="F798" t="inlineStr">
        <is>
          <t>Holmen skog AB</t>
        </is>
      </c>
      <c r="G798" t="n">
        <v>3.5</v>
      </c>
      <c r="H798" t="n">
        <v>0</v>
      </c>
      <c r="I798" t="n">
        <v>0</v>
      </c>
      <c r="J798" t="n">
        <v>0</v>
      </c>
      <c r="K798" t="n">
        <v>0</v>
      </c>
      <c r="L798" t="n">
        <v>0</v>
      </c>
      <c r="M798" t="n">
        <v>0</v>
      </c>
      <c r="N798" t="n">
        <v>0</v>
      </c>
      <c r="O798" t="n">
        <v>0</v>
      </c>
      <c r="P798" t="n">
        <v>0</v>
      </c>
      <c r="Q798" t="n">
        <v>0</v>
      </c>
      <c r="R798" s="2" t="inlineStr"/>
    </row>
    <row r="799" ht="15" customHeight="1">
      <c r="A799" t="inlineStr">
        <is>
          <t>A 14381-2021</t>
        </is>
      </c>
      <c r="B799" s="1" t="n">
        <v>44279</v>
      </c>
      <c r="C799" s="1" t="n">
        <v>45189</v>
      </c>
      <c r="D799" t="inlineStr">
        <is>
          <t>STOCKHOLMS LÄN</t>
        </is>
      </c>
      <c r="E799" t="inlineStr">
        <is>
          <t>NORRTÄLJE</t>
        </is>
      </c>
      <c r="G799" t="n">
        <v>0.9</v>
      </c>
      <c r="H799" t="n">
        <v>0</v>
      </c>
      <c r="I799" t="n">
        <v>0</v>
      </c>
      <c r="J799" t="n">
        <v>0</v>
      </c>
      <c r="K799" t="n">
        <v>0</v>
      </c>
      <c r="L799" t="n">
        <v>0</v>
      </c>
      <c r="M799" t="n">
        <v>0</v>
      </c>
      <c r="N799" t="n">
        <v>0</v>
      </c>
      <c r="O799" t="n">
        <v>0</v>
      </c>
      <c r="P799" t="n">
        <v>0</v>
      </c>
      <c r="Q799" t="n">
        <v>0</v>
      </c>
      <c r="R799" s="2" t="inlineStr"/>
    </row>
    <row r="800" ht="15" customHeight="1">
      <c r="A800" t="inlineStr">
        <is>
          <t>A 14933-2021</t>
        </is>
      </c>
      <c r="B800" s="1" t="n">
        <v>44281</v>
      </c>
      <c r="C800" s="1" t="n">
        <v>45189</v>
      </c>
      <c r="D800" t="inlineStr">
        <is>
          <t>STOCKHOLMS LÄN</t>
        </is>
      </c>
      <c r="E800" t="inlineStr">
        <is>
          <t>NORRTÄLJE</t>
        </is>
      </c>
      <c r="G800" t="n">
        <v>0.4</v>
      </c>
      <c r="H800" t="n">
        <v>0</v>
      </c>
      <c r="I800" t="n">
        <v>0</v>
      </c>
      <c r="J800" t="n">
        <v>0</v>
      </c>
      <c r="K800" t="n">
        <v>0</v>
      </c>
      <c r="L800" t="n">
        <v>0</v>
      </c>
      <c r="M800" t="n">
        <v>0</v>
      </c>
      <c r="N800" t="n">
        <v>0</v>
      </c>
      <c r="O800" t="n">
        <v>0</v>
      </c>
      <c r="P800" t="n">
        <v>0</v>
      </c>
      <c r="Q800" t="n">
        <v>0</v>
      </c>
      <c r="R800" s="2" t="inlineStr"/>
    </row>
    <row r="801" ht="15" customHeight="1">
      <c r="A801" t="inlineStr">
        <is>
          <t>A 14922-2021</t>
        </is>
      </c>
      <c r="B801" s="1" t="n">
        <v>44281</v>
      </c>
      <c r="C801" s="1" t="n">
        <v>45189</v>
      </c>
      <c r="D801" t="inlineStr">
        <is>
          <t>STOCKHOLMS LÄN</t>
        </is>
      </c>
      <c r="E801" t="inlineStr">
        <is>
          <t>NORRTÄLJE</t>
        </is>
      </c>
      <c r="G801" t="n">
        <v>4.8</v>
      </c>
      <c r="H801" t="n">
        <v>0</v>
      </c>
      <c r="I801" t="n">
        <v>0</v>
      </c>
      <c r="J801" t="n">
        <v>0</v>
      </c>
      <c r="K801" t="n">
        <v>0</v>
      </c>
      <c r="L801" t="n">
        <v>0</v>
      </c>
      <c r="M801" t="n">
        <v>0</v>
      </c>
      <c r="N801" t="n">
        <v>0</v>
      </c>
      <c r="O801" t="n">
        <v>0</v>
      </c>
      <c r="P801" t="n">
        <v>0</v>
      </c>
      <c r="Q801" t="n">
        <v>0</v>
      </c>
      <c r="R801" s="2" t="inlineStr"/>
    </row>
    <row r="802" ht="15" customHeight="1">
      <c r="A802" t="inlineStr">
        <is>
          <t>A 15441-2021</t>
        </is>
      </c>
      <c r="B802" s="1" t="n">
        <v>44284</v>
      </c>
      <c r="C802" s="1" t="n">
        <v>45189</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15552-2021</t>
        </is>
      </c>
      <c r="B803" s="1" t="n">
        <v>44285</v>
      </c>
      <c r="C803" s="1" t="n">
        <v>45189</v>
      </c>
      <c r="D803" t="inlineStr">
        <is>
          <t>STOCKHOLMS LÄN</t>
        </is>
      </c>
      <c r="E803" t="inlineStr">
        <is>
          <t>NORRTÄLJE</t>
        </is>
      </c>
      <c r="G803" t="n">
        <v>10</v>
      </c>
      <c r="H803" t="n">
        <v>0</v>
      </c>
      <c r="I803" t="n">
        <v>0</v>
      </c>
      <c r="J803" t="n">
        <v>0</v>
      </c>
      <c r="K803" t="n">
        <v>0</v>
      </c>
      <c r="L803" t="n">
        <v>0</v>
      </c>
      <c r="M803" t="n">
        <v>0</v>
      </c>
      <c r="N803" t="n">
        <v>0</v>
      </c>
      <c r="O803" t="n">
        <v>0</v>
      </c>
      <c r="P803" t="n">
        <v>0</v>
      </c>
      <c r="Q803" t="n">
        <v>0</v>
      </c>
      <c r="R803" s="2" t="inlineStr"/>
    </row>
    <row r="804" ht="15" customHeight="1">
      <c r="A804" t="inlineStr">
        <is>
          <t>A 16668-2021</t>
        </is>
      </c>
      <c r="B804" s="1" t="n">
        <v>44294</v>
      </c>
      <c r="C804" s="1" t="n">
        <v>45189</v>
      </c>
      <c r="D804" t="inlineStr">
        <is>
          <t>STOCKHOLMS LÄN</t>
        </is>
      </c>
      <c r="E804" t="inlineStr">
        <is>
          <t>NORRTÄLJE</t>
        </is>
      </c>
      <c r="G804" t="n">
        <v>1.7</v>
      </c>
      <c r="H804" t="n">
        <v>0</v>
      </c>
      <c r="I804" t="n">
        <v>0</v>
      </c>
      <c r="J804" t="n">
        <v>0</v>
      </c>
      <c r="K804" t="n">
        <v>0</v>
      </c>
      <c r="L804" t="n">
        <v>0</v>
      </c>
      <c r="M804" t="n">
        <v>0</v>
      </c>
      <c r="N804" t="n">
        <v>0</v>
      </c>
      <c r="O804" t="n">
        <v>0</v>
      </c>
      <c r="P804" t="n">
        <v>0</v>
      </c>
      <c r="Q804" t="n">
        <v>0</v>
      </c>
      <c r="R804" s="2" t="inlineStr"/>
    </row>
    <row r="805" ht="15" customHeight="1">
      <c r="A805" t="inlineStr">
        <is>
          <t>A 17460-2021</t>
        </is>
      </c>
      <c r="B805" s="1" t="n">
        <v>44299</v>
      </c>
      <c r="C805" s="1" t="n">
        <v>45189</v>
      </c>
      <c r="D805" t="inlineStr">
        <is>
          <t>STOCKHOLMS LÄN</t>
        </is>
      </c>
      <c r="E805" t="inlineStr">
        <is>
          <t>NORRTÄLJE</t>
        </is>
      </c>
      <c r="G805" t="n">
        <v>3.2</v>
      </c>
      <c r="H805" t="n">
        <v>0</v>
      </c>
      <c r="I805" t="n">
        <v>0</v>
      </c>
      <c r="J805" t="n">
        <v>0</v>
      </c>
      <c r="K805" t="n">
        <v>0</v>
      </c>
      <c r="L805" t="n">
        <v>0</v>
      </c>
      <c r="M805" t="n">
        <v>0</v>
      </c>
      <c r="N805" t="n">
        <v>0</v>
      </c>
      <c r="O805" t="n">
        <v>0</v>
      </c>
      <c r="P805" t="n">
        <v>0</v>
      </c>
      <c r="Q805" t="n">
        <v>0</v>
      </c>
      <c r="R805" s="2" t="inlineStr"/>
    </row>
    <row r="806" ht="15" customHeight="1">
      <c r="A806" t="inlineStr">
        <is>
          <t>A 17703-2021</t>
        </is>
      </c>
      <c r="B806" s="1" t="n">
        <v>44300</v>
      </c>
      <c r="C806" s="1" t="n">
        <v>45189</v>
      </c>
      <c r="D806" t="inlineStr">
        <is>
          <t>STOCKHOLMS LÄN</t>
        </is>
      </c>
      <c r="E806" t="inlineStr">
        <is>
          <t>NORRTÄLJE</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18609-2021</t>
        </is>
      </c>
      <c r="B807" s="1" t="n">
        <v>44306</v>
      </c>
      <c r="C807" s="1" t="n">
        <v>45189</v>
      </c>
      <c r="D807" t="inlineStr">
        <is>
          <t>STOCKHOLMS LÄN</t>
        </is>
      </c>
      <c r="E807" t="inlineStr">
        <is>
          <t>NORRTÄLJE</t>
        </is>
      </c>
      <c r="G807" t="n">
        <v>9.5</v>
      </c>
      <c r="H807" t="n">
        <v>0</v>
      </c>
      <c r="I807" t="n">
        <v>0</v>
      </c>
      <c r="J807" t="n">
        <v>0</v>
      </c>
      <c r="K807" t="n">
        <v>0</v>
      </c>
      <c r="L807" t="n">
        <v>0</v>
      </c>
      <c r="M807" t="n">
        <v>0</v>
      </c>
      <c r="N807" t="n">
        <v>0</v>
      </c>
      <c r="O807" t="n">
        <v>0</v>
      </c>
      <c r="P807" t="n">
        <v>0</v>
      </c>
      <c r="Q807" t="n">
        <v>0</v>
      </c>
      <c r="R807" s="2" t="inlineStr"/>
    </row>
    <row r="808" ht="15" customHeight="1">
      <c r="A808" t="inlineStr">
        <is>
          <t>A 18539-2021</t>
        </is>
      </c>
      <c r="B808" s="1" t="n">
        <v>44306</v>
      </c>
      <c r="C808" s="1" t="n">
        <v>45189</v>
      </c>
      <c r="D808" t="inlineStr">
        <is>
          <t>STOCKHOLMS LÄN</t>
        </is>
      </c>
      <c r="E808" t="inlineStr">
        <is>
          <t>NORRTÄLJE</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18580-2021</t>
        </is>
      </c>
      <c r="B809" s="1" t="n">
        <v>44306</v>
      </c>
      <c r="C809" s="1" t="n">
        <v>45189</v>
      </c>
      <c r="D809" t="inlineStr">
        <is>
          <t>STOCKHOLMS LÄN</t>
        </is>
      </c>
      <c r="E809" t="inlineStr">
        <is>
          <t>NORRTÄLJE</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19398-2021</t>
        </is>
      </c>
      <c r="B810" s="1" t="n">
        <v>44309</v>
      </c>
      <c r="C810" s="1" t="n">
        <v>45189</v>
      </c>
      <c r="D810" t="inlineStr">
        <is>
          <t>STOCKHOLMS LÄN</t>
        </is>
      </c>
      <c r="E810" t="inlineStr">
        <is>
          <t>NORRTÄLJE</t>
        </is>
      </c>
      <c r="F810" t="inlineStr">
        <is>
          <t>Kommuner</t>
        </is>
      </c>
      <c r="G810" t="n">
        <v>2.1</v>
      </c>
      <c r="H810" t="n">
        <v>0</v>
      </c>
      <c r="I810" t="n">
        <v>0</v>
      </c>
      <c r="J810" t="n">
        <v>0</v>
      </c>
      <c r="K810" t="n">
        <v>0</v>
      </c>
      <c r="L810" t="n">
        <v>0</v>
      </c>
      <c r="M810" t="n">
        <v>0</v>
      </c>
      <c r="N810" t="n">
        <v>0</v>
      </c>
      <c r="O810" t="n">
        <v>0</v>
      </c>
      <c r="P810" t="n">
        <v>0</v>
      </c>
      <c r="Q810" t="n">
        <v>0</v>
      </c>
      <c r="R810" s="2" t="inlineStr"/>
    </row>
    <row r="811" ht="15" customHeight="1">
      <c r="A811" t="inlineStr">
        <is>
          <t>A 20073-2021</t>
        </is>
      </c>
      <c r="B811" s="1" t="n">
        <v>44314</v>
      </c>
      <c r="C811" s="1" t="n">
        <v>45189</v>
      </c>
      <c r="D811" t="inlineStr">
        <is>
          <t>STOCKHOLMS LÄN</t>
        </is>
      </c>
      <c r="E811" t="inlineStr">
        <is>
          <t>NORRTÄLJE</t>
        </is>
      </c>
      <c r="G811" t="n">
        <v>4.6</v>
      </c>
      <c r="H811" t="n">
        <v>0</v>
      </c>
      <c r="I811" t="n">
        <v>0</v>
      </c>
      <c r="J811" t="n">
        <v>0</v>
      </c>
      <c r="K811" t="n">
        <v>0</v>
      </c>
      <c r="L811" t="n">
        <v>0</v>
      </c>
      <c r="M811" t="n">
        <v>0</v>
      </c>
      <c r="N811" t="n">
        <v>0</v>
      </c>
      <c r="O811" t="n">
        <v>0</v>
      </c>
      <c r="P811" t="n">
        <v>0</v>
      </c>
      <c r="Q811" t="n">
        <v>0</v>
      </c>
      <c r="R811" s="2" t="inlineStr"/>
    </row>
    <row r="812" ht="15" customHeight="1">
      <c r="A812" t="inlineStr">
        <is>
          <t>A 20473-2021</t>
        </is>
      </c>
      <c r="B812" s="1" t="n">
        <v>44315</v>
      </c>
      <c r="C812" s="1" t="n">
        <v>45189</v>
      </c>
      <c r="D812" t="inlineStr">
        <is>
          <t>STOCKHOLMS LÄN</t>
        </is>
      </c>
      <c r="E812" t="inlineStr">
        <is>
          <t>NORRTÄLJE</t>
        </is>
      </c>
      <c r="F812" t="inlineStr">
        <is>
          <t>Övriga Aktiebolag</t>
        </is>
      </c>
      <c r="G812" t="n">
        <v>3.6</v>
      </c>
      <c r="H812" t="n">
        <v>0</v>
      </c>
      <c r="I812" t="n">
        <v>0</v>
      </c>
      <c r="J812" t="n">
        <v>0</v>
      </c>
      <c r="K812" t="n">
        <v>0</v>
      </c>
      <c r="L812" t="n">
        <v>0</v>
      </c>
      <c r="M812" t="n">
        <v>0</v>
      </c>
      <c r="N812" t="n">
        <v>0</v>
      </c>
      <c r="O812" t="n">
        <v>0</v>
      </c>
      <c r="P812" t="n">
        <v>0</v>
      </c>
      <c r="Q812" t="n">
        <v>0</v>
      </c>
      <c r="R812" s="2" t="inlineStr"/>
    </row>
    <row r="813" ht="15" customHeight="1">
      <c r="A813" t="inlineStr">
        <is>
          <t>A 21291-2021</t>
        </is>
      </c>
      <c r="B813" s="1" t="n">
        <v>44319</v>
      </c>
      <c r="C813" s="1" t="n">
        <v>45189</v>
      </c>
      <c r="D813" t="inlineStr">
        <is>
          <t>STOCKHOLMS LÄN</t>
        </is>
      </c>
      <c r="E813" t="inlineStr">
        <is>
          <t>NORRTÄLJE</t>
        </is>
      </c>
      <c r="G813" t="n">
        <v>12.7</v>
      </c>
      <c r="H813" t="n">
        <v>0</v>
      </c>
      <c r="I813" t="n">
        <v>0</v>
      </c>
      <c r="J813" t="n">
        <v>0</v>
      </c>
      <c r="K813" t="n">
        <v>0</v>
      </c>
      <c r="L813" t="n">
        <v>0</v>
      </c>
      <c r="M813" t="n">
        <v>0</v>
      </c>
      <c r="N813" t="n">
        <v>0</v>
      </c>
      <c r="O813" t="n">
        <v>0</v>
      </c>
      <c r="P813" t="n">
        <v>0</v>
      </c>
      <c r="Q813" t="n">
        <v>0</v>
      </c>
      <c r="R813" s="2" t="inlineStr"/>
    </row>
    <row r="814" ht="15" customHeight="1">
      <c r="A814" t="inlineStr">
        <is>
          <t>A 21529-2021</t>
        </is>
      </c>
      <c r="B814" s="1" t="n">
        <v>44321</v>
      </c>
      <c r="C814" s="1" t="n">
        <v>45189</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22816-2021</t>
        </is>
      </c>
      <c r="B815" s="1" t="n">
        <v>44325</v>
      </c>
      <c r="C815" s="1" t="n">
        <v>45189</v>
      </c>
      <c r="D815" t="inlineStr">
        <is>
          <t>STOCKHOLMS LÄN</t>
        </is>
      </c>
      <c r="E815" t="inlineStr">
        <is>
          <t>NORRTÄLJE</t>
        </is>
      </c>
      <c r="G815" t="n">
        <v>4.5</v>
      </c>
      <c r="H815" t="n">
        <v>0</v>
      </c>
      <c r="I815" t="n">
        <v>0</v>
      </c>
      <c r="J815" t="n">
        <v>0</v>
      </c>
      <c r="K815" t="n">
        <v>0</v>
      </c>
      <c r="L815" t="n">
        <v>0</v>
      </c>
      <c r="M815" t="n">
        <v>0</v>
      </c>
      <c r="N815" t="n">
        <v>0</v>
      </c>
      <c r="O815" t="n">
        <v>0</v>
      </c>
      <c r="P815" t="n">
        <v>0</v>
      </c>
      <c r="Q815" t="n">
        <v>0</v>
      </c>
      <c r="R815" s="2" t="inlineStr"/>
    </row>
    <row r="816" ht="15" customHeight="1">
      <c r="A816" t="inlineStr">
        <is>
          <t>A 22832-2021</t>
        </is>
      </c>
      <c r="B816" s="1" t="n">
        <v>44325</v>
      </c>
      <c r="C816" s="1" t="n">
        <v>45189</v>
      </c>
      <c r="D816" t="inlineStr">
        <is>
          <t>STOCKHOLMS LÄN</t>
        </is>
      </c>
      <c r="E816" t="inlineStr">
        <is>
          <t>NORRTÄLJE</t>
        </is>
      </c>
      <c r="G816" t="n">
        <v>6.8</v>
      </c>
      <c r="H816" t="n">
        <v>0</v>
      </c>
      <c r="I816" t="n">
        <v>0</v>
      </c>
      <c r="J816" t="n">
        <v>0</v>
      </c>
      <c r="K816" t="n">
        <v>0</v>
      </c>
      <c r="L816" t="n">
        <v>0</v>
      </c>
      <c r="M816" t="n">
        <v>0</v>
      </c>
      <c r="N816" t="n">
        <v>0</v>
      </c>
      <c r="O816" t="n">
        <v>0</v>
      </c>
      <c r="P816" t="n">
        <v>0</v>
      </c>
      <c r="Q816" t="n">
        <v>0</v>
      </c>
      <c r="R816" s="2" t="inlineStr"/>
    </row>
    <row r="817" ht="15" customHeight="1">
      <c r="A817" t="inlineStr">
        <is>
          <t>A 22369-2021</t>
        </is>
      </c>
      <c r="B817" s="1" t="n">
        <v>44326</v>
      </c>
      <c r="C817" s="1" t="n">
        <v>45189</v>
      </c>
      <c r="D817" t="inlineStr">
        <is>
          <t>STOCKHOLMS LÄN</t>
        </is>
      </c>
      <c r="E817" t="inlineStr">
        <is>
          <t>NORRTÄLJE</t>
        </is>
      </c>
      <c r="F817" t="inlineStr">
        <is>
          <t>Holmen skog AB</t>
        </is>
      </c>
      <c r="G817" t="n">
        <v>3.4</v>
      </c>
      <c r="H817" t="n">
        <v>0</v>
      </c>
      <c r="I817" t="n">
        <v>0</v>
      </c>
      <c r="J817" t="n">
        <v>0</v>
      </c>
      <c r="K817" t="n">
        <v>0</v>
      </c>
      <c r="L817" t="n">
        <v>0</v>
      </c>
      <c r="M817" t="n">
        <v>0</v>
      </c>
      <c r="N817" t="n">
        <v>0</v>
      </c>
      <c r="O817" t="n">
        <v>0</v>
      </c>
      <c r="P817" t="n">
        <v>0</v>
      </c>
      <c r="Q817" t="n">
        <v>0</v>
      </c>
      <c r="R817" s="2" t="inlineStr"/>
    </row>
    <row r="818" ht="15" customHeight="1">
      <c r="A818" t="inlineStr">
        <is>
          <t>A 22421-2021</t>
        </is>
      </c>
      <c r="B818" s="1" t="n">
        <v>44326</v>
      </c>
      <c r="C818" s="1" t="n">
        <v>45189</v>
      </c>
      <c r="D818" t="inlineStr">
        <is>
          <t>STOCKHOLMS LÄN</t>
        </is>
      </c>
      <c r="E818" t="inlineStr">
        <is>
          <t>NORRTÄLJE</t>
        </is>
      </c>
      <c r="G818" t="n">
        <v>2.1</v>
      </c>
      <c r="H818" t="n">
        <v>0</v>
      </c>
      <c r="I818" t="n">
        <v>0</v>
      </c>
      <c r="J818" t="n">
        <v>0</v>
      </c>
      <c r="K818" t="n">
        <v>0</v>
      </c>
      <c r="L818" t="n">
        <v>0</v>
      </c>
      <c r="M818" t="n">
        <v>0</v>
      </c>
      <c r="N818" t="n">
        <v>0</v>
      </c>
      <c r="O818" t="n">
        <v>0</v>
      </c>
      <c r="P818" t="n">
        <v>0</v>
      </c>
      <c r="Q818" t="n">
        <v>0</v>
      </c>
      <c r="R818" s="2" t="inlineStr"/>
    </row>
    <row r="819" ht="15" customHeight="1">
      <c r="A819" t="inlineStr">
        <is>
          <t>A 23123-2021</t>
        </is>
      </c>
      <c r="B819" s="1" t="n">
        <v>44330</v>
      </c>
      <c r="C819" s="1" t="n">
        <v>45189</v>
      </c>
      <c r="D819" t="inlineStr">
        <is>
          <t>STOCKHOLMS LÄN</t>
        </is>
      </c>
      <c r="E819" t="inlineStr">
        <is>
          <t>NORRTÄLJE</t>
        </is>
      </c>
      <c r="G819" t="n">
        <v>0.4</v>
      </c>
      <c r="H819" t="n">
        <v>0</v>
      </c>
      <c r="I819" t="n">
        <v>0</v>
      </c>
      <c r="J819" t="n">
        <v>0</v>
      </c>
      <c r="K819" t="n">
        <v>0</v>
      </c>
      <c r="L819" t="n">
        <v>0</v>
      </c>
      <c r="M819" t="n">
        <v>0</v>
      </c>
      <c r="N819" t="n">
        <v>0</v>
      </c>
      <c r="O819" t="n">
        <v>0</v>
      </c>
      <c r="P819" t="n">
        <v>0</v>
      </c>
      <c r="Q819" t="n">
        <v>0</v>
      </c>
      <c r="R819" s="2" t="inlineStr"/>
    </row>
    <row r="820" ht="15" customHeight="1">
      <c r="A820" t="inlineStr">
        <is>
          <t>A 23096-2021</t>
        </is>
      </c>
      <c r="B820" s="1" t="n">
        <v>44330</v>
      </c>
      <c r="C820" s="1" t="n">
        <v>45189</v>
      </c>
      <c r="D820" t="inlineStr">
        <is>
          <t>STOCKHOLMS LÄN</t>
        </is>
      </c>
      <c r="E820" t="inlineStr">
        <is>
          <t>NORRTÄLJE</t>
        </is>
      </c>
      <c r="G820" t="n">
        <v>0.3</v>
      </c>
      <c r="H820" t="n">
        <v>0</v>
      </c>
      <c r="I820" t="n">
        <v>0</v>
      </c>
      <c r="J820" t="n">
        <v>0</v>
      </c>
      <c r="K820" t="n">
        <v>0</v>
      </c>
      <c r="L820" t="n">
        <v>0</v>
      </c>
      <c r="M820" t="n">
        <v>0</v>
      </c>
      <c r="N820" t="n">
        <v>0</v>
      </c>
      <c r="O820" t="n">
        <v>0</v>
      </c>
      <c r="P820" t="n">
        <v>0</v>
      </c>
      <c r="Q820" t="n">
        <v>0</v>
      </c>
      <c r="R820" s="2" t="inlineStr"/>
    </row>
    <row r="821" ht="15" customHeight="1">
      <c r="A821" t="inlineStr">
        <is>
          <t>A 23122-2021</t>
        </is>
      </c>
      <c r="B821" s="1" t="n">
        <v>44330</v>
      </c>
      <c r="C821" s="1" t="n">
        <v>45189</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23453-2021</t>
        </is>
      </c>
      <c r="B822" s="1" t="n">
        <v>44333</v>
      </c>
      <c r="C822" s="1" t="n">
        <v>45189</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25463-2021</t>
        </is>
      </c>
      <c r="B823" s="1" t="n">
        <v>44342</v>
      </c>
      <c r="C823" s="1" t="n">
        <v>45189</v>
      </c>
      <c r="D823" t="inlineStr">
        <is>
          <t>STOCKHOLMS LÄN</t>
        </is>
      </c>
      <c r="E823" t="inlineStr">
        <is>
          <t>NORRTÄLJE</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27214-2021</t>
        </is>
      </c>
      <c r="B824" s="1" t="n">
        <v>44350</v>
      </c>
      <c r="C824" s="1" t="n">
        <v>45189</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27217-2021</t>
        </is>
      </c>
      <c r="B825" s="1" t="n">
        <v>44350</v>
      </c>
      <c r="C825" s="1" t="n">
        <v>45189</v>
      </c>
      <c r="D825" t="inlineStr">
        <is>
          <t>STOCKHOLMS LÄN</t>
        </is>
      </c>
      <c r="E825" t="inlineStr">
        <is>
          <t>NORRTÄLJE</t>
        </is>
      </c>
      <c r="G825" t="n">
        <v>5.5</v>
      </c>
      <c r="H825" t="n">
        <v>0</v>
      </c>
      <c r="I825" t="n">
        <v>0</v>
      </c>
      <c r="J825" t="n">
        <v>0</v>
      </c>
      <c r="K825" t="n">
        <v>0</v>
      </c>
      <c r="L825" t="n">
        <v>0</v>
      </c>
      <c r="M825" t="n">
        <v>0</v>
      </c>
      <c r="N825" t="n">
        <v>0</v>
      </c>
      <c r="O825" t="n">
        <v>0</v>
      </c>
      <c r="P825" t="n">
        <v>0</v>
      </c>
      <c r="Q825" t="n">
        <v>0</v>
      </c>
      <c r="R825" s="2" t="inlineStr"/>
    </row>
    <row r="826" ht="15" customHeight="1">
      <c r="A826" t="inlineStr">
        <is>
          <t>A 29357-2021</t>
        </is>
      </c>
      <c r="B826" s="1" t="n">
        <v>44361</v>
      </c>
      <c r="C826" s="1" t="n">
        <v>45189</v>
      </c>
      <c r="D826" t="inlineStr">
        <is>
          <t>STOCKHOLMS LÄN</t>
        </is>
      </c>
      <c r="E826" t="inlineStr">
        <is>
          <t>NORRTÄLJE</t>
        </is>
      </c>
      <c r="F826" t="inlineStr">
        <is>
          <t>Holmen skog AB</t>
        </is>
      </c>
      <c r="G826" t="n">
        <v>1.8</v>
      </c>
      <c r="H826" t="n">
        <v>0</v>
      </c>
      <c r="I826" t="n">
        <v>0</v>
      </c>
      <c r="J826" t="n">
        <v>0</v>
      </c>
      <c r="K826" t="n">
        <v>0</v>
      </c>
      <c r="L826" t="n">
        <v>0</v>
      </c>
      <c r="M826" t="n">
        <v>0</v>
      </c>
      <c r="N826" t="n">
        <v>0</v>
      </c>
      <c r="O826" t="n">
        <v>0</v>
      </c>
      <c r="P826" t="n">
        <v>0</v>
      </c>
      <c r="Q826" t="n">
        <v>0</v>
      </c>
      <c r="R826" s="2" t="inlineStr"/>
    </row>
    <row r="827" ht="15" customHeight="1">
      <c r="A827" t="inlineStr">
        <is>
          <t>A 30138-2021</t>
        </is>
      </c>
      <c r="B827" s="1" t="n">
        <v>44363</v>
      </c>
      <c r="C827" s="1" t="n">
        <v>45189</v>
      </c>
      <c r="D827" t="inlineStr">
        <is>
          <t>STOCKHOLMS LÄN</t>
        </is>
      </c>
      <c r="E827" t="inlineStr">
        <is>
          <t>NORRTÄLJE</t>
        </is>
      </c>
      <c r="G827" t="n">
        <v>4.5</v>
      </c>
      <c r="H827" t="n">
        <v>0</v>
      </c>
      <c r="I827" t="n">
        <v>0</v>
      </c>
      <c r="J827" t="n">
        <v>0</v>
      </c>
      <c r="K827" t="n">
        <v>0</v>
      </c>
      <c r="L827" t="n">
        <v>0</v>
      </c>
      <c r="M827" t="n">
        <v>0</v>
      </c>
      <c r="N827" t="n">
        <v>0</v>
      </c>
      <c r="O827" t="n">
        <v>0</v>
      </c>
      <c r="P827" t="n">
        <v>0</v>
      </c>
      <c r="Q827" t="n">
        <v>0</v>
      </c>
      <c r="R827" s="2" t="inlineStr"/>
    </row>
    <row r="828" ht="15" customHeight="1">
      <c r="A828" t="inlineStr">
        <is>
          <t>A 31688-2021</t>
        </is>
      </c>
      <c r="B828" s="1" t="n">
        <v>44369</v>
      </c>
      <c r="C828" s="1" t="n">
        <v>45189</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32002-2021</t>
        </is>
      </c>
      <c r="B829" s="1" t="n">
        <v>44370</v>
      </c>
      <c r="C829" s="1" t="n">
        <v>45189</v>
      </c>
      <c r="D829" t="inlineStr">
        <is>
          <t>STOCKHOLMS LÄN</t>
        </is>
      </c>
      <c r="E829" t="inlineStr">
        <is>
          <t>NORRTÄLJE</t>
        </is>
      </c>
      <c r="F829" t="inlineStr">
        <is>
          <t>Övriga Aktiebolag</t>
        </is>
      </c>
      <c r="G829" t="n">
        <v>4</v>
      </c>
      <c r="H829" t="n">
        <v>0</v>
      </c>
      <c r="I829" t="n">
        <v>0</v>
      </c>
      <c r="J829" t="n">
        <v>0</v>
      </c>
      <c r="K829" t="n">
        <v>0</v>
      </c>
      <c r="L829" t="n">
        <v>0</v>
      </c>
      <c r="M829" t="n">
        <v>0</v>
      </c>
      <c r="N829" t="n">
        <v>0</v>
      </c>
      <c r="O829" t="n">
        <v>0</v>
      </c>
      <c r="P829" t="n">
        <v>0</v>
      </c>
      <c r="Q829" t="n">
        <v>0</v>
      </c>
      <c r="R829" s="2" t="inlineStr"/>
    </row>
    <row r="830" ht="15" customHeight="1">
      <c r="A830" t="inlineStr">
        <is>
          <t>A 32857-2021</t>
        </is>
      </c>
      <c r="B830" s="1" t="n">
        <v>44375</v>
      </c>
      <c r="C830" s="1" t="n">
        <v>45189</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32561-2021</t>
        </is>
      </c>
      <c r="B831" s="1" t="n">
        <v>44375</v>
      </c>
      <c r="C831" s="1" t="n">
        <v>45189</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33046-2021</t>
        </is>
      </c>
      <c r="B832" s="1" t="n">
        <v>44376</v>
      </c>
      <c r="C832" s="1" t="n">
        <v>45189</v>
      </c>
      <c r="D832" t="inlineStr">
        <is>
          <t>STOCKHOLMS LÄN</t>
        </is>
      </c>
      <c r="E832" t="inlineStr">
        <is>
          <t>NORRTÄLJE</t>
        </is>
      </c>
      <c r="G832" t="n">
        <v>2.1</v>
      </c>
      <c r="H832" t="n">
        <v>0</v>
      </c>
      <c r="I832" t="n">
        <v>0</v>
      </c>
      <c r="J832" t="n">
        <v>0</v>
      </c>
      <c r="K832" t="n">
        <v>0</v>
      </c>
      <c r="L832" t="n">
        <v>0</v>
      </c>
      <c r="M832" t="n">
        <v>0</v>
      </c>
      <c r="N832" t="n">
        <v>0</v>
      </c>
      <c r="O832" t="n">
        <v>0</v>
      </c>
      <c r="P832" t="n">
        <v>0</v>
      </c>
      <c r="Q832" t="n">
        <v>0</v>
      </c>
      <c r="R832" s="2" t="inlineStr"/>
    </row>
    <row r="833" ht="15" customHeight="1">
      <c r="A833" t="inlineStr">
        <is>
          <t>A 33053-2021</t>
        </is>
      </c>
      <c r="B833" s="1" t="n">
        <v>44376</v>
      </c>
      <c r="C833" s="1" t="n">
        <v>45189</v>
      </c>
      <c r="D833" t="inlineStr">
        <is>
          <t>STOCKHOLMS LÄN</t>
        </is>
      </c>
      <c r="E833" t="inlineStr">
        <is>
          <t>NORRTÄLJE</t>
        </is>
      </c>
      <c r="G833" t="n">
        <v>0.9</v>
      </c>
      <c r="H833" t="n">
        <v>0</v>
      </c>
      <c r="I833" t="n">
        <v>0</v>
      </c>
      <c r="J833" t="n">
        <v>0</v>
      </c>
      <c r="K833" t="n">
        <v>0</v>
      </c>
      <c r="L833" t="n">
        <v>0</v>
      </c>
      <c r="M833" t="n">
        <v>0</v>
      </c>
      <c r="N833" t="n">
        <v>0</v>
      </c>
      <c r="O833" t="n">
        <v>0</v>
      </c>
      <c r="P833" t="n">
        <v>0</v>
      </c>
      <c r="Q833" t="n">
        <v>0</v>
      </c>
      <c r="R833" s="2" t="inlineStr"/>
    </row>
    <row r="834" ht="15" customHeight="1">
      <c r="A834" t="inlineStr">
        <is>
          <t>A 34520-2021</t>
        </is>
      </c>
      <c r="B834" s="1" t="n">
        <v>44379</v>
      </c>
      <c r="C834" s="1" t="n">
        <v>45189</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34436-2021</t>
        </is>
      </c>
      <c r="B835" s="1" t="n">
        <v>44380</v>
      </c>
      <c r="C835" s="1" t="n">
        <v>45189</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34431-2021</t>
        </is>
      </c>
      <c r="B836" s="1" t="n">
        <v>44380</v>
      </c>
      <c r="C836" s="1" t="n">
        <v>45189</v>
      </c>
      <c r="D836" t="inlineStr">
        <is>
          <t>STOCKHOLMS LÄN</t>
        </is>
      </c>
      <c r="E836" t="inlineStr">
        <is>
          <t>NORRTÄLJE</t>
        </is>
      </c>
      <c r="G836" t="n">
        <v>3</v>
      </c>
      <c r="H836" t="n">
        <v>0</v>
      </c>
      <c r="I836" t="n">
        <v>0</v>
      </c>
      <c r="J836" t="n">
        <v>0</v>
      </c>
      <c r="K836" t="n">
        <v>0</v>
      </c>
      <c r="L836" t="n">
        <v>0</v>
      </c>
      <c r="M836" t="n">
        <v>0</v>
      </c>
      <c r="N836" t="n">
        <v>0</v>
      </c>
      <c r="O836" t="n">
        <v>0</v>
      </c>
      <c r="P836" t="n">
        <v>0</v>
      </c>
      <c r="Q836" t="n">
        <v>0</v>
      </c>
      <c r="R836" s="2" t="inlineStr"/>
    </row>
    <row r="837" ht="15" customHeight="1">
      <c r="A837" t="inlineStr">
        <is>
          <t>A 34731-2021</t>
        </is>
      </c>
      <c r="B837" s="1" t="n">
        <v>44382</v>
      </c>
      <c r="C837" s="1" t="n">
        <v>45189</v>
      </c>
      <c r="D837" t="inlineStr">
        <is>
          <t>STOCKHOLMS LÄN</t>
        </is>
      </c>
      <c r="E837" t="inlineStr">
        <is>
          <t>NORRTÄLJE</t>
        </is>
      </c>
      <c r="G837" t="n">
        <v>0.2</v>
      </c>
      <c r="H837" t="n">
        <v>0</v>
      </c>
      <c r="I837" t="n">
        <v>0</v>
      </c>
      <c r="J837" t="n">
        <v>0</v>
      </c>
      <c r="K837" t="n">
        <v>0</v>
      </c>
      <c r="L837" t="n">
        <v>0</v>
      </c>
      <c r="M837" t="n">
        <v>0</v>
      </c>
      <c r="N837" t="n">
        <v>0</v>
      </c>
      <c r="O837" t="n">
        <v>0</v>
      </c>
      <c r="P837" t="n">
        <v>0</v>
      </c>
      <c r="Q837" t="n">
        <v>0</v>
      </c>
      <c r="R837" s="2" t="inlineStr"/>
    </row>
    <row r="838" ht="15" customHeight="1">
      <c r="A838" t="inlineStr">
        <is>
          <t>A 36246-2021</t>
        </is>
      </c>
      <c r="B838" s="1" t="n">
        <v>44390</v>
      </c>
      <c r="C838" s="1" t="n">
        <v>45189</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37085-2021</t>
        </is>
      </c>
      <c r="B839" s="1" t="n">
        <v>44395</v>
      </c>
      <c r="C839" s="1" t="n">
        <v>45189</v>
      </c>
      <c r="D839" t="inlineStr">
        <is>
          <t>STOCKHOLMS LÄN</t>
        </is>
      </c>
      <c r="E839" t="inlineStr">
        <is>
          <t>NORRTÄLJE</t>
        </is>
      </c>
      <c r="G839" t="n">
        <v>11</v>
      </c>
      <c r="H839" t="n">
        <v>0</v>
      </c>
      <c r="I839" t="n">
        <v>0</v>
      </c>
      <c r="J839" t="n">
        <v>0</v>
      </c>
      <c r="K839" t="n">
        <v>0</v>
      </c>
      <c r="L839" t="n">
        <v>0</v>
      </c>
      <c r="M839" t="n">
        <v>0</v>
      </c>
      <c r="N839" t="n">
        <v>0</v>
      </c>
      <c r="O839" t="n">
        <v>0</v>
      </c>
      <c r="P839" t="n">
        <v>0</v>
      </c>
      <c r="Q839" t="n">
        <v>0</v>
      </c>
      <c r="R839" s="2" t="inlineStr"/>
    </row>
    <row r="840" ht="15" customHeight="1">
      <c r="A840" t="inlineStr">
        <is>
          <t>A 37415-2021</t>
        </is>
      </c>
      <c r="B840" s="1" t="n">
        <v>44397</v>
      </c>
      <c r="C840" s="1" t="n">
        <v>45189</v>
      </c>
      <c r="D840" t="inlineStr">
        <is>
          <t>STOCKHOLMS LÄN</t>
        </is>
      </c>
      <c r="E840" t="inlineStr">
        <is>
          <t>NORRTÄLJE</t>
        </is>
      </c>
      <c r="F840" t="inlineStr">
        <is>
          <t>Övriga Aktiebolag</t>
        </is>
      </c>
      <c r="G840" t="n">
        <v>3</v>
      </c>
      <c r="H840" t="n">
        <v>0</v>
      </c>
      <c r="I840" t="n">
        <v>0</v>
      </c>
      <c r="J840" t="n">
        <v>0</v>
      </c>
      <c r="K840" t="n">
        <v>0</v>
      </c>
      <c r="L840" t="n">
        <v>0</v>
      </c>
      <c r="M840" t="n">
        <v>0</v>
      </c>
      <c r="N840" t="n">
        <v>0</v>
      </c>
      <c r="O840" t="n">
        <v>0</v>
      </c>
      <c r="P840" t="n">
        <v>0</v>
      </c>
      <c r="Q840" t="n">
        <v>0</v>
      </c>
      <c r="R840" s="2" t="inlineStr"/>
    </row>
    <row r="841" ht="15" customHeight="1">
      <c r="A841" t="inlineStr">
        <is>
          <t>A 37344-2021</t>
        </is>
      </c>
      <c r="B841" s="1" t="n">
        <v>44397</v>
      </c>
      <c r="C841" s="1" t="n">
        <v>45189</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37444-2021</t>
        </is>
      </c>
      <c r="B842" s="1" t="n">
        <v>44398</v>
      </c>
      <c r="C842" s="1" t="n">
        <v>45189</v>
      </c>
      <c r="D842" t="inlineStr">
        <is>
          <t>STOCKHOLMS LÄN</t>
        </is>
      </c>
      <c r="E842" t="inlineStr">
        <is>
          <t>NORRTÄLJE</t>
        </is>
      </c>
      <c r="F842" t="inlineStr">
        <is>
          <t>Holmen skog AB</t>
        </is>
      </c>
      <c r="G842" t="n">
        <v>3.2</v>
      </c>
      <c r="H842" t="n">
        <v>0</v>
      </c>
      <c r="I842" t="n">
        <v>0</v>
      </c>
      <c r="J842" t="n">
        <v>0</v>
      </c>
      <c r="K842" t="n">
        <v>0</v>
      </c>
      <c r="L842" t="n">
        <v>0</v>
      </c>
      <c r="M842" t="n">
        <v>0</v>
      </c>
      <c r="N842" t="n">
        <v>0</v>
      </c>
      <c r="O842" t="n">
        <v>0</v>
      </c>
      <c r="P842" t="n">
        <v>0</v>
      </c>
      <c r="Q842" t="n">
        <v>0</v>
      </c>
      <c r="R842" s="2" t="inlineStr"/>
    </row>
    <row r="843" ht="15" customHeight="1">
      <c r="A843" t="inlineStr">
        <is>
          <t>A 37462-2021</t>
        </is>
      </c>
      <c r="B843" s="1" t="n">
        <v>44398</v>
      </c>
      <c r="C843" s="1" t="n">
        <v>45189</v>
      </c>
      <c r="D843" t="inlineStr">
        <is>
          <t>STOCKHOLMS LÄN</t>
        </is>
      </c>
      <c r="E843" t="inlineStr">
        <is>
          <t>NORRTÄLJE</t>
        </is>
      </c>
      <c r="G843" t="n">
        <v>3.5</v>
      </c>
      <c r="H843" t="n">
        <v>0</v>
      </c>
      <c r="I843" t="n">
        <v>0</v>
      </c>
      <c r="J843" t="n">
        <v>0</v>
      </c>
      <c r="K843" t="n">
        <v>0</v>
      </c>
      <c r="L843" t="n">
        <v>0</v>
      </c>
      <c r="M843" t="n">
        <v>0</v>
      </c>
      <c r="N843" t="n">
        <v>0</v>
      </c>
      <c r="O843" t="n">
        <v>0</v>
      </c>
      <c r="P843" t="n">
        <v>0</v>
      </c>
      <c r="Q843" t="n">
        <v>0</v>
      </c>
      <c r="R843" s="2" t="inlineStr"/>
    </row>
    <row r="844" ht="15" customHeight="1">
      <c r="A844" t="inlineStr">
        <is>
          <t>A 37712-2021</t>
        </is>
      </c>
      <c r="B844" s="1" t="n">
        <v>44400</v>
      </c>
      <c r="C844" s="1" t="n">
        <v>45189</v>
      </c>
      <c r="D844" t="inlineStr">
        <is>
          <t>STOCKHOLMS LÄN</t>
        </is>
      </c>
      <c r="E844" t="inlineStr">
        <is>
          <t>NORRTÄLJE</t>
        </is>
      </c>
      <c r="G844" t="n">
        <v>22.9</v>
      </c>
      <c r="H844" t="n">
        <v>0</v>
      </c>
      <c r="I844" t="n">
        <v>0</v>
      </c>
      <c r="J844" t="n">
        <v>0</v>
      </c>
      <c r="K844" t="n">
        <v>0</v>
      </c>
      <c r="L844" t="n">
        <v>0</v>
      </c>
      <c r="M844" t="n">
        <v>0</v>
      </c>
      <c r="N844" t="n">
        <v>0</v>
      </c>
      <c r="O844" t="n">
        <v>0</v>
      </c>
      <c r="P844" t="n">
        <v>0</v>
      </c>
      <c r="Q844" t="n">
        <v>0</v>
      </c>
      <c r="R844" s="2" t="inlineStr"/>
    </row>
    <row r="845" ht="15" customHeight="1">
      <c r="A845" t="inlineStr">
        <is>
          <t>A 37859-2021</t>
        </is>
      </c>
      <c r="B845" s="1" t="n">
        <v>44403</v>
      </c>
      <c r="C845" s="1" t="n">
        <v>45189</v>
      </c>
      <c r="D845" t="inlineStr">
        <is>
          <t>STOCKHOLMS LÄN</t>
        </is>
      </c>
      <c r="E845" t="inlineStr">
        <is>
          <t>NORRTÄLJE</t>
        </is>
      </c>
      <c r="F845" t="inlineStr">
        <is>
          <t>Holmen skog AB</t>
        </is>
      </c>
      <c r="G845" t="n">
        <v>6.9</v>
      </c>
      <c r="H845" t="n">
        <v>0</v>
      </c>
      <c r="I845" t="n">
        <v>0</v>
      </c>
      <c r="J845" t="n">
        <v>0</v>
      </c>
      <c r="K845" t="n">
        <v>0</v>
      </c>
      <c r="L845" t="n">
        <v>0</v>
      </c>
      <c r="M845" t="n">
        <v>0</v>
      </c>
      <c r="N845" t="n">
        <v>0</v>
      </c>
      <c r="O845" t="n">
        <v>0</v>
      </c>
      <c r="P845" t="n">
        <v>0</v>
      </c>
      <c r="Q845" t="n">
        <v>0</v>
      </c>
      <c r="R845" s="2" t="inlineStr"/>
    </row>
    <row r="846" ht="15" customHeight="1">
      <c r="A846" t="inlineStr">
        <is>
          <t>A 39157-2021</t>
        </is>
      </c>
      <c r="B846" s="1" t="n">
        <v>44412</v>
      </c>
      <c r="C846" s="1" t="n">
        <v>45189</v>
      </c>
      <c r="D846" t="inlineStr">
        <is>
          <t>STOCKHOLMS LÄN</t>
        </is>
      </c>
      <c r="E846" t="inlineStr">
        <is>
          <t>NORRTÄLJE</t>
        </is>
      </c>
      <c r="G846" t="n">
        <v>3.1</v>
      </c>
      <c r="H846" t="n">
        <v>0</v>
      </c>
      <c r="I846" t="n">
        <v>0</v>
      </c>
      <c r="J846" t="n">
        <v>0</v>
      </c>
      <c r="K846" t="n">
        <v>0</v>
      </c>
      <c r="L846" t="n">
        <v>0</v>
      </c>
      <c r="M846" t="n">
        <v>0</v>
      </c>
      <c r="N846" t="n">
        <v>0</v>
      </c>
      <c r="O846" t="n">
        <v>0</v>
      </c>
      <c r="P846" t="n">
        <v>0</v>
      </c>
      <c r="Q846" t="n">
        <v>0</v>
      </c>
      <c r="R846" s="2" t="inlineStr"/>
    </row>
    <row r="847" ht="15" customHeight="1">
      <c r="A847" t="inlineStr">
        <is>
          <t>A 40425-2021</t>
        </is>
      </c>
      <c r="B847" s="1" t="n">
        <v>44419</v>
      </c>
      <c r="C847" s="1" t="n">
        <v>45189</v>
      </c>
      <c r="D847" t="inlineStr">
        <is>
          <t>STOCKHOLMS LÄN</t>
        </is>
      </c>
      <c r="E847" t="inlineStr">
        <is>
          <t>NORRTÄLJE</t>
        </is>
      </c>
      <c r="G847" t="n">
        <v>5</v>
      </c>
      <c r="H847" t="n">
        <v>0</v>
      </c>
      <c r="I847" t="n">
        <v>0</v>
      </c>
      <c r="J847" t="n">
        <v>0</v>
      </c>
      <c r="K847" t="n">
        <v>0</v>
      </c>
      <c r="L847" t="n">
        <v>0</v>
      </c>
      <c r="M847" t="n">
        <v>0</v>
      </c>
      <c r="N847" t="n">
        <v>0</v>
      </c>
      <c r="O847" t="n">
        <v>0</v>
      </c>
      <c r="P847" t="n">
        <v>0</v>
      </c>
      <c r="Q847" t="n">
        <v>0</v>
      </c>
      <c r="R847" s="2" t="inlineStr"/>
    </row>
    <row r="848" ht="15" customHeight="1">
      <c r="A848" t="inlineStr">
        <is>
          <t>A 40542-2021</t>
        </is>
      </c>
      <c r="B848" s="1" t="n">
        <v>44420</v>
      </c>
      <c r="C848" s="1" t="n">
        <v>45189</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40546-2021</t>
        </is>
      </c>
      <c r="B849" s="1" t="n">
        <v>44420</v>
      </c>
      <c r="C849" s="1" t="n">
        <v>45189</v>
      </c>
      <c r="D849" t="inlineStr">
        <is>
          <t>STOCKHOLMS LÄN</t>
        </is>
      </c>
      <c r="E849" t="inlineStr">
        <is>
          <t>NORRTÄLJE</t>
        </is>
      </c>
      <c r="G849" t="n">
        <v>0.4</v>
      </c>
      <c r="H849" t="n">
        <v>0</v>
      </c>
      <c r="I849" t="n">
        <v>0</v>
      </c>
      <c r="J849" t="n">
        <v>0</v>
      </c>
      <c r="K849" t="n">
        <v>0</v>
      </c>
      <c r="L849" t="n">
        <v>0</v>
      </c>
      <c r="M849" t="n">
        <v>0</v>
      </c>
      <c r="N849" t="n">
        <v>0</v>
      </c>
      <c r="O849" t="n">
        <v>0</v>
      </c>
      <c r="P849" t="n">
        <v>0</v>
      </c>
      <c r="Q849" t="n">
        <v>0</v>
      </c>
      <c r="R849" s="2" t="inlineStr"/>
    </row>
    <row r="850" ht="15" customHeight="1">
      <c r="A850" t="inlineStr">
        <is>
          <t>A 41822-2021</t>
        </is>
      </c>
      <c r="B850" s="1" t="n">
        <v>44425</v>
      </c>
      <c r="C850" s="1" t="n">
        <v>45189</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41595-2021</t>
        </is>
      </c>
      <c r="B851" s="1" t="n">
        <v>44425</v>
      </c>
      <c r="C851" s="1" t="n">
        <v>45189</v>
      </c>
      <c r="D851" t="inlineStr">
        <is>
          <t>STOCKHOLMS LÄN</t>
        </is>
      </c>
      <c r="E851" t="inlineStr">
        <is>
          <t>NORRTÄLJE</t>
        </is>
      </c>
      <c r="G851" t="n">
        <v>3.2</v>
      </c>
      <c r="H851" t="n">
        <v>0</v>
      </c>
      <c r="I851" t="n">
        <v>0</v>
      </c>
      <c r="J851" t="n">
        <v>0</v>
      </c>
      <c r="K851" t="n">
        <v>0</v>
      </c>
      <c r="L851" t="n">
        <v>0</v>
      </c>
      <c r="M851" t="n">
        <v>0</v>
      </c>
      <c r="N851" t="n">
        <v>0</v>
      </c>
      <c r="O851" t="n">
        <v>0</v>
      </c>
      <c r="P851" t="n">
        <v>0</v>
      </c>
      <c r="Q851" t="n">
        <v>0</v>
      </c>
      <c r="R851" s="2" t="inlineStr"/>
    </row>
    <row r="852" ht="15" customHeight="1">
      <c r="A852" t="inlineStr">
        <is>
          <t>A 41823-2021</t>
        </is>
      </c>
      <c r="B852" s="1" t="n">
        <v>44425</v>
      </c>
      <c r="C852" s="1" t="n">
        <v>45189</v>
      </c>
      <c r="D852" t="inlineStr">
        <is>
          <t>STOCKHOLMS LÄN</t>
        </is>
      </c>
      <c r="E852" t="inlineStr">
        <is>
          <t>NORRTÄLJE</t>
        </is>
      </c>
      <c r="G852" t="n">
        <v>2.4</v>
      </c>
      <c r="H852" t="n">
        <v>0</v>
      </c>
      <c r="I852" t="n">
        <v>0</v>
      </c>
      <c r="J852" t="n">
        <v>0</v>
      </c>
      <c r="K852" t="n">
        <v>0</v>
      </c>
      <c r="L852" t="n">
        <v>0</v>
      </c>
      <c r="M852" t="n">
        <v>0</v>
      </c>
      <c r="N852" t="n">
        <v>0</v>
      </c>
      <c r="O852" t="n">
        <v>0</v>
      </c>
      <c r="P852" t="n">
        <v>0</v>
      </c>
      <c r="Q852" t="n">
        <v>0</v>
      </c>
      <c r="R852" s="2" t="inlineStr"/>
    </row>
    <row r="853" ht="15" customHeight="1">
      <c r="A853" t="inlineStr">
        <is>
          <t>A 42396-2021</t>
        </is>
      </c>
      <c r="B853" s="1" t="n">
        <v>44427</v>
      </c>
      <c r="C853" s="1" t="n">
        <v>45189</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44274-2021</t>
        </is>
      </c>
      <c r="B854" s="1" t="n">
        <v>44435</v>
      </c>
      <c r="C854" s="1" t="n">
        <v>45189</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47344-2021</t>
        </is>
      </c>
      <c r="B855" s="1" t="n">
        <v>44447</v>
      </c>
      <c r="C855" s="1" t="n">
        <v>45189</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47349-2021</t>
        </is>
      </c>
      <c r="B856" s="1" t="n">
        <v>44447</v>
      </c>
      <c r="C856" s="1" t="n">
        <v>45189</v>
      </c>
      <c r="D856" t="inlineStr">
        <is>
          <t>STOCKHOLMS LÄN</t>
        </is>
      </c>
      <c r="E856" t="inlineStr">
        <is>
          <t>NORRTÄLJE</t>
        </is>
      </c>
      <c r="G856" t="n">
        <v>3.3</v>
      </c>
      <c r="H856" t="n">
        <v>0</v>
      </c>
      <c r="I856" t="n">
        <v>0</v>
      </c>
      <c r="J856" t="n">
        <v>0</v>
      </c>
      <c r="K856" t="n">
        <v>0</v>
      </c>
      <c r="L856" t="n">
        <v>0</v>
      </c>
      <c r="M856" t="n">
        <v>0</v>
      </c>
      <c r="N856" t="n">
        <v>0</v>
      </c>
      <c r="O856" t="n">
        <v>0</v>
      </c>
      <c r="P856" t="n">
        <v>0</v>
      </c>
      <c r="Q856" t="n">
        <v>0</v>
      </c>
      <c r="R856" s="2" t="inlineStr"/>
    </row>
    <row r="857" ht="15" customHeight="1">
      <c r="A857" t="inlineStr">
        <is>
          <t>A 47691-2021</t>
        </is>
      </c>
      <c r="B857" s="1" t="n">
        <v>44448</v>
      </c>
      <c r="C857" s="1" t="n">
        <v>45189</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48384-2021</t>
        </is>
      </c>
      <c r="B858" s="1" t="n">
        <v>44451</v>
      </c>
      <c r="C858" s="1" t="n">
        <v>45189</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48798-2021</t>
        </is>
      </c>
      <c r="B859" s="1" t="n">
        <v>44452</v>
      </c>
      <c r="C859" s="1" t="n">
        <v>45189</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48932-2021</t>
        </is>
      </c>
      <c r="B860" s="1" t="n">
        <v>44453</v>
      </c>
      <c r="C860" s="1" t="n">
        <v>45189</v>
      </c>
      <c r="D860" t="inlineStr">
        <is>
          <t>STOCKHOLMS LÄN</t>
        </is>
      </c>
      <c r="E860" t="inlineStr">
        <is>
          <t>NORRTÄLJE</t>
        </is>
      </c>
      <c r="G860" t="n">
        <v>11.2</v>
      </c>
      <c r="H860" t="n">
        <v>0</v>
      </c>
      <c r="I860" t="n">
        <v>0</v>
      </c>
      <c r="J860" t="n">
        <v>0</v>
      </c>
      <c r="K860" t="n">
        <v>0</v>
      </c>
      <c r="L860" t="n">
        <v>0</v>
      </c>
      <c r="M860" t="n">
        <v>0</v>
      </c>
      <c r="N860" t="n">
        <v>0</v>
      </c>
      <c r="O860" t="n">
        <v>0</v>
      </c>
      <c r="P860" t="n">
        <v>0</v>
      </c>
      <c r="Q860" t="n">
        <v>0</v>
      </c>
      <c r="R860" s="2" t="inlineStr"/>
    </row>
    <row r="861" ht="15" customHeight="1">
      <c r="A861" t="inlineStr">
        <is>
          <t>A 49113-2021</t>
        </is>
      </c>
      <c r="B861" s="1" t="n">
        <v>44453</v>
      </c>
      <c r="C861" s="1" t="n">
        <v>45189</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50108-2021</t>
        </is>
      </c>
      <c r="B862" s="1" t="n">
        <v>44456</v>
      </c>
      <c r="C862" s="1" t="n">
        <v>45189</v>
      </c>
      <c r="D862" t="inlineStr">
        <is>
          <t>STOCKHOLMS LÄN</t>
        </is>
      </c>
      <c r="E862" t="inlineStr">
        <is>
          <t>NORRTÄLJE</t>
        </is>
      </c>
      <c r="G862" t="n">
        <v>0.7</v>
      </c>
      <c r="H862" t="n">
        <v>0</v>
      </c>
      <c r="I862" t="n">
        <v>0</v>
      </c>
      <c r="J862" t="n">
        <v>0</v>
      </c>
      <c r="K862" t="n">
        <v>0</v>
      </c>
      <c r="L862" t="n">
        <v>0</v>
      </c>
      <c r="M862" t="n">
        <v>0</v>
      </c>
      <c r="N862" t="n">
        <v>0</v>
      </c>
      <c r="O862" t="n">
        <v>0</v>
      </c>
      <c r="P862" t="n">
        <v>0</v>
      </c>
      <c r="Q862" t="n">
        <v>0</v>
      </c>
      <c r="R862" s="2" t="inlineStr"/>
    </row>
    <row r="863" ht="15" customHeight="1">
      <c r="A863" t="inlineStr">
        <is>
          <t>A 50038-2021</t>
        </is>
      </c>
      <c r="B863" s="1" t="n">
        <v>44456</v>
      </c>
      <c r="C863" s="1" t="n">
        <v>45189</v>
      </c>
      <c r="D863" t="inlineStr">
        <is>
          <t>STOCKHOLMS LÄN</t>
        </is>
      </c>
      <c r="E863" t="inlineStr">
        <is>
          <t>NORRTÄLJE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50252-2021</t>
        </is>
      </c>
      <c r="B864" s="1" t="n">
        <v>44458</v>
      </c>
      <c r="C864" s="1" t="n">
        <v>45189</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50602-2021</t>
        </is>
      </c>
      <c r="B865" s="1" t="n">
        <v>44459</v>
      </c>
      <c r="C865" s="1" t="n">
        <v>45189</v>
      </c>
      <c r="D865" t="inlineStr">
        <is>
          <t>STOCKHOLMS LÄN</t>
        </is>
      </c>
      <c r="E865" t="inlineStr">
        <is>
          <t>NORRTÄLJE</t>
        </is>
      </c>
      <c r="F865" t="inlineStr">
        <is>
          <t>Holmen skog AB</t>
        </is>
      </c>
      <c r="G865" t="n">
        <v>2</v>
      </c>
      <c r="H865" t="n">
        <v>0</v>
      </c>
      <c r="I865" t="n">
        <v>0</v>
      </c>
      <c r="J865" t="n">
        <v>0</v>
      </c>
      <c r="K865" t="n">
        <v>0</v>
      </c>
      <c r="L865" t="n">
        <v>0</v>
      </c>
      <c r="M865" t="n">
        <v>0</v>
      </c>
      <c r="N865" t="n">
        <v>0</v>
      </c>
      <c r="O865" t="n">
        <v>0</v>
      </c>
      <c r="P865" t="n">
        <v>0</v>
      </c>
      <c r="Q865" t="n">
        <v>0</v>
      </c>
      <c r="R865" s="2" t="inlineStr"/>
    </row>
    <row r="866" ht="15" customHeight="1">
      <c r="A866" t="inlineStr">
        <is>
          <t>A 51279-2021</t>
        </is>
      </c>
      <c r="B866" s="1" t="n">
        <v>44461</v>
      </c>
      <c r="C866" s="1" t="n">
        <v>45189</v>
      </c>
      <c r="D866" t="inlineStr">
        <is>
          <t>STOCKHOLMS LÄN</t>
        </is>
      </c>
      <c r="E866" t="inlineStr">
        <is>
          <t>NORRTÄLJE</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51315-2021</t>
        </is>
      </c>
      <c r="B867" s="1" t="n">
        <v>44461</v>
      </c>
      <c r="C867" s="1" t="n">
        <v>45189</v>
      </c>
      <c r="D867" t="inlineStr">
        <is>
          <t>STOCKHOLMS LÄN</t>
        </is>
      </c>
      <c r="E867" t="inlineStr">
        <is>
          <t>NORRTÄLJE</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52090-2021</t>
        </is>
      </c>
      <c r="B868" s="1" t="n">
        <v>44463</v>
      </c>
      <c r="C868" s="1" t="n">
        <v>45189</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54276-2021</t>
        </is>
      </c>
      <c r="B869" s="1" t="n">
        <v>44470</v>
      </c>
      <c r="C869" s="1" t="n">
        <v>45189</v>
      </c>
      <c r="D869" t="inlineStr">
        <is>
          <t>STOCKHOLMS LÄN</t>
        </is>
      </c>
      <c r="E869" t="inlineStr">
        <is>
          <t>NORRTÄLJE</t>
        </is>
      </c>
      <c r="G869" t="n">
        <v>7.3</v>
      </c>
      <c r="H869" t="n">
        <v>0</v>
      </c>
      <c r="I869" t="n">
        <v>0</v>
      </c>
      <c r="J869" t="n">
        <v>0</v>
      </c>
      <c r="K869" t="n">
        <v>0</v>
      </c>
      <c r="L869" t="n">
        <v>0</v>
      </c>
      <c r="M869" t="n">
        <v>0</v>
      </c>
      <c r="N869" t="n">
        <v>0</v>
      </c>
      <c r="O869" t="n">
        <v>0</v>
      </c>
      <c r="P869" t="n">
        <v>0</v>
      </c>
      <c r="Q869" t="n">
        <v>0</v>
      </c>
      <c r="R869" s="2" t="inlineStr"/>
    </row>
    <row r="870" ht="15" customHeight="1">
      <c r="A870" t="inlineStr">
        <is>
          <t>A 54396-2021</t>
        </is>
      </c>
      <c r="B870" s="1" t="n">
        <v>44472</v>
      </c>
      <c r="C870" s="1" t="n">
        <v>45189</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56219-2021</t>
        </is>
      </c>
      <c r="B871" s="1" t="n">
        <v>44477</v>
      </c>
      <c r="C871" s="1" t="n">
        <v>45189</v>
      </c>
      <c r="D871" t="inlineStr">
        <is>
          <t>STOCKHOLMS LÄN</t>
        </is>
      </c>
      <c r="E871" t="inlineStr">
        <is>
          <t>NORRTÄLJE</t>
        </is>
      </c>
      <c r="F871" t="inlineStr">
        <is>
          <t>Kommuner</t>
        </is>
      </c>
      <c r="G871" t="n">
        <v>2.3</v>
      </c>
      <c r="H871" t="n">
        <v>0</v>
      </c>
      <c r="I871" t="n">
        <v>0</v>
      </c>
      <c r="J871" t="n">
        <v>0</v>
      </c>
      <c r="K871" t="n">
        <v>0</v>
      </c>
      <c r="L871" t="n">
        <v>0</v>
      </c>
      <c r="M871" t="n">
        <v>0</v>
      </c>
      <c r="N871" t="n">
        <v>0</v>
      </c>
      <c r="O871" t="n">
        <v>0</v>
      </c>
      <c r="P871" t="n">
        <v>0</v>
      </c>
      <c r="Q871" t="n">
        <v>0</v>
      </c>
      <c r="R871" s="2" t="inlineStr"/>
    </row>
    <row r="872" ht="15" customHeight="1">
      <c r="A872" t="inlineStr">
        <is>
          <t>A 56878-2021</t>
        </is>
      </c>
      <c r="B872" s="1" t="n">
        <v>44481</v>
      </c>
      <c r="C872" s="1" t="n">
        <v>45189</v>
      </c>
      <c r="D872" t="inlineStr">
        <is>
          <t>STOCKHOLMS LÄN</t>
        </is>
      </c>
      <c r="E872" t="inlineStr">
        <is>
          <t>NORRTÄLJE</t>
        </is>
      </c>
      <c r="G872" t="n">
        <v>4.5</v>
      </c>
      <c r="H872" t="n">
        <v>0</v>
      </c>
      <c r="I872" t="n">
        <v>0</v>
      </c>
      <c r="J872" t="n">
        <v>0</v>
      </c>
      <c r="K872" t="n">
        <v>0</v>
      </c>
      <c r="L872" t="n">
        <v>0</v>
      </c>
      <c r="M872" t="n">
        <v>0</v>
      </c>
      <c r="N872" t="n">
        <v>0</v>
      </c>
      <c r="O872" t="n">
        <v>0</v>
      </c>
      <c r="P872" t="n">
        <v>0</v>
      </c>
      <c r="Q872" t="n">
        <v>0</v>
      </c>
      <c r="R872" s="2" t="inlineStr"/>
    </row>
    <row r="873" ht="15" customHeight="1">
      <c r="A873" t="inlineStr">
        <is>
          <t>A 57442-2021</t>
        </is>
      </c>
      <c r="B873" s="1" t="n">
        <v>44483</v>
      </c>
      <c r="C873" s="1" t="n">
        <v>45189</v>
      </c>
      <c r="D873" t="inlineStr">
        <is>
          <t>STOCKHOLMS LÄN</t>
        </is>
      </c>
      <c r="E873" t="inlineStr">
        <is>
          <t>NORRTÄLJE</t>
        </is>
      </c>
      <c r="G873" t="n">
        <v>3.3</v>
      </c>
      <c r="H873" t="n">
        <v>0</v>
      </c>
      <c r="I873" t="n">
        <v>0</v>
      </c>
      <c r="J873" t="n">
        <v>0</v>
      </c>
      <c r="K873" t="n">
        <v>0</v>
      </c>
      <c r="L873" t="n">
        <v>0</v>
      </c>
      <c r="M873" t="n">
        <v>0</v>
      </c>
      <c r="N873" t="n">
        <v>0</v>
      </c>
      <c r="O873" t="n">
        <v>0</v>
      </c>
      <c r="P873" t="n">
        <v>0</v>
      </c>
      <c r="Q873" t="n">
        <v>0</v>
      </c>
      <c r="R873" s="2" t="inlineStr"/>
    </row>
    <row r="874" ht="15" customHeight="1">
      <c r="A874" t="inlineStr">
        <is>
          <t>A 57507-2021</t>
        </is>
      </c>
      <c r="B874" s="1" t="n">
        <v>44483</v>
      </c>
      <c r="C874" s="1" t="n">
        <v>45189</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60186-2021</t>
        </is>
      </c>
      <c r="B875" s="1" t="n">
        <v>44495</v>
      </c>
      <c r="C875" s="1" t="n">
        <v>45189</v>
      </c>
      <c r="D875" t="inlineStr">
        <is>
          <t>STOCKHOLMS LÄN</t>
        </is>
      </c>
      <c r="E875" t="inlineStr">
        <is>
          <t>NORRTÄLJE</t>
        </is>
      </c>
      <c r="G875" t="n">
        <v>1.7</v>
      </c>
      <c r="H875" t="n">
        <v>0</v>
      </c>
      <c r="I875" t="n">
        <v>0</v>
      </c>
      <c r="J875" t="n">
        <v>0</v>
      </c>
      <c r="K875" t="n">
        <v>0</v>
      </c>
      <c r="L875" t="n">
        <v>0</v>
      </c>
      <c r="M875" t="n">
        <v>0</v>
      </c>
      <c r="N875" t="n">
        <v>0</v>
      </c>
      <c r="O875" t="n">
        <v>0</v>
      </c>
      <c r="P875" t="n">
        <v>0</v>
      </c>
      <c r="Q875" t="n">
        <v>0</v>
      </c>
      <c r="R875" s="2" t="inlineStr"/>
    </row>
    <row r="876" ht="15" customHeight="1">
      <c r="A876" t="inlineStr">
        <is>
          <t>A 60184-2021</t>
        </is>
      </c>
      <c r="B876" s="1" t="n">
        <v>44495</v>
      </c>
      <c r="C876" s="1" t="n">
        <v>45189</v>
      </c>
      <c r="D876" t="inlineStr">
        <is>
          <t>STOCKHOLMS LÄN</t>
        </is>
      </c>
      <c r="E876" t="inlineStr">
        <is>
          <t>NORRTÄLJE</t>
        </is>
      </c>
      <c r="G876" t="n">
        <v>1.8</v>
      </c>
      <c r="H876" t="n">
        <v>0</v>
      </c>
      <c r="I876" t="n">
        <v>0</v>
      </c>
      <c r="J876" t="n">
        <v>0</v>
      </c>
      <c r="K876" t="n">
        <v>0</v>
      </c>
      <c r="L876" t="n">
        <v>0</v>
      </c>
      <c r="M876" t="n">
        <v>0</v>
      </c>
      <c r="N876" t="n">
        <v>0</v>
      </c>
      <c r="O876" t="n">
        <v>0</v>
      </c>
      <c r="P876" t="n">
        <v>0</v>
      </c>
      <c r="Q876" t="n">
        <v>0</v>
      </c>
      <c r="R876" s="2" t="inlineStr"/>
    </row>
    <row r="877" ht="15" customHeight="1">
      <c r="A877" t="inlineStr">
        <is>
          <t>A 60209-2021</t>
        </is>
      </c>
      <c r="B877" s="1" t="n">
        <v>44495</v>
      </c>
      <c r="C877" s="1" t="n">
        <v>45189</v>
      </c>
      <c r="D877" t="inlineStr">
        <is>
          <t>STOCKHOLMS LÄN</t>
        </is>
      </c>
      <c r="E877" t="inlineStr">
        <is>
          <t>NORRTÄLJE</t>
        </is>
      </c>
      <c r="G877" t="n">
        <v>4.3</v>
      </c>
      <c r="H877" t="n">
        <v>0</v>
      </c>
      <c r="I877" t="n">
        <v>0</v>
      </c>
      <c r="J877" t="n">
        <v>0</v>
      </c>
      <c r="K877" t="n">
        <v>0</v>
      </c>
      <c r="L877" t="n">
        <v>0</v>
      </c>
      <c r="M877" t="n">
        <v>0</v>
      </c>
      <c r="N877" t="n">
        <v>0</v>
      </c>
      <c r="O877" t="n">
        <v>0</v>
      </c>
      <c r="P877" t="n">
        <v>0</v>
      </c>
      <c r="Q877" t="n">
        <v>0</v>
      </c>
      <c r="R877" s="2" t="inlineStr"/>
    </row>
    <row r="878" ht="15" customHeight="1">
      <c r="A878" t="inlineStr">
        <is>
          <t>A 60813-2021</t>
        </is>
      </c>
      <c r="B878" s="1" t="n">
        <v>44496</v>
      </c>
      <c r="C878" s="1" t="n">
        <v>45189</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60671-2021</t>
        </is>
      </c>
      <c r="B879" s="1" t="n">
        <v>44496</v>
      </c>
      <c r="C879" s="1" t="n">
        <v>45189</v>
      </c>
      <c r="D879" t="inlineStr">
        <is>
          <t>STOCKHOLMS LÄN</t>
        </is>
      </c>
      <c r="E879" t="inlineStr">
        <is>
          <t>NORRTÄLJE</t>
        </is>
      </c>
      <c r="G879" t="n">
        <v>3.3</v>
      </c>
      <c r="H879" t="n">
        <v>0</v>
      </c>
      <c r="I879" t="n">
        <v>0</v>
      </c>
      <c r="J879" t="n">
        <v>0</v>
      </c>
      <c r="K879" t="n">
        <v>0</v>
      </c>
      <c r="L879" t="n">
        <v>0</v>
      </c>
      <c r="M879" t="n">
        <v>0</v>
      </c>
      <c r="N879" t="n">
        <v>0</v>
      </c>
      <c r="O879" t="n">
        <v>0</v>
      </c>
      <c r="P879" t="n">
        <v>0</v>
      </c>
      <c r="Q879" t="n">
        <v>0</v>
      </c>
      <c r="R879" s="2" t="inlineStr"/>
    </row>
    <row r="880" ht="15" customHeight="1">
      <c r="A880" t="inlineStr">
        <is>
          <t>A 60822-2021</t>
        </is>
      </c>
      <c r="B880" s="1" t="n">
        <v>44496</v>
      </c>
      <c r="C880" s="1" t="n">
        <v>45189</v>
      </c>
      <c r="D880" t="inlineStr">
        <is>
          <t>STOCKHOLMS LÄN</t>
        </is>
      </c>
      <c r="E880" t="inlineStr">
        <is>
          <t>NORRTÄLJE</t>
        </is>
      </c>
      <c r="G880" t="n">
        <v>7.6</v>
      </c>
      <c r="H880" t="n">
        <v>0</v>
      </c>
      <c r="I880" t="n">
        <v>0</v>
      </c>
      <c r="J880" t="n">
        <v>0</v>
      </c>
      <c r="K880" t="n">
        <v>0</v>
      </c>
      <c r="L880" t="n">
        <v>0</v>
      </c>
      <c r="M880" t="n">
        <v>0</v>
      </c>
      <c r="N880" t="n">
        <v>0</v>
      </c>
      <c r="O880" t="n">
        <v>0</v>
      </c>
      <c r="P880" t="n">
        <v>0</v>
      </c>
      <c r="Q880" t="n">
        <v>0</v>
      </c>
      <c r="R880" s="2" t="inlineStr"/>
    </row>
    <row r="881" ht="15" customHeight="1">
      <c r="A881" t="inlineStr">
        <is>
          <t>A 62030-2021</t>
        </is>
      </c>
      <c r="B881" s="1" t="n">
        <v>44502</v>
      </c>
      <c r="C881" s="1" t="n">
        <v>45189</v>
      </c>
      <c r="D881" t="inlineStr">
        <is>
          <t>STOCKHOLMS LÄN</t>
        </is>
      </c>
      <c r="E881" t="inlineStr">
        <is>
          <t>NORRTÄLJE</t>
        </is>
      </c>
      <c r="G881" t="n">
        <v>4.7</v>
      </c>
      <c r="H881" t="n">
        <v>0</v>
      </c>
      <c r="I881" t="n">
        <v>0</v>
      </c>
      <c r="J881" t="n">
        <v>0</v>
      </c>
      <c r="K881" t="n">
        <v>0</v>
      </c>
      <c r="L881" t="n">
        <v>0</v>
      </c>
      <c r="M881" t="n">
        <v>0</v>
      </c>
      <c r="N881" t="n">
        <v>0</v>
      </c>
      <c r="O881" t="n">
        <v>0</v>
      </c>
      <c r="P881" t="n">
        <v>0</v>
      </c>
      <c r="Q881" t="n">
        <v>0</v>
      </c>
      <c r="R881" s="2" t="inlineStr"/>
    </row>
    <row r="882" ht="15" customHeight="1">
      <c r="A882" t="inlineStr">
        <is>
          <t>A 64074-2021</t>
        </is>
      </c>
      <c r="B882" s="1" t="n">
        <v>44510</v>
      </c>
      <c r="C882" s="1" t="n">
        <v>45189</v>
      </c>
      <c r="D882" t="inlineStr">
        <is>
          <t>STOCKHOLMS LÄN</t>
        </is>
      </c>
      <c r="E882" t="inlineStr">
        <is>
          <t>NORRTÄLJE</t>
        </is>
      </c>
      <c r="G882" t="n">
        <v>1.7</v>
      </c>
      <c r="H882" t="n">
        <v>0</v>
      </c>
      <c r="I882" t="n">
        <v>0</v>
      </c>
      <c r="J882" t="n">
        <v>0</v>
      </c>
      <c r="K882" t="n">
        <v>0</v>
      </c>
      <c r="L882" t="n">
        <v>0</v>
      </c>
      <c r="M882" t="n">
        <v>0</v>
      </c>
      <c r="N882" t="n">
        <v>0</v>
      </c>
      <c r="O882" t="n">
        <v>0</v>
      </c>
      <c r="P882" t="n">
        <v>0</v>
      </c>
      <c r="Q882" t="n">
        <v>0</v>
      </c>
      <c r="R882" s="2" t="inlineStr"/>
    </row>
    <row r="883" ht="15" customHeight="1">
      <c r="A883" t="inlineStr">
        <is>
          <t>A 64145-2021</t>
        </is>
      </c>
      <c r="B883" s="1" t="n">
        <v>44510</v>
      </c>
      <c r="C883" s="1" t="n">
        <v>45189</v>
      </c>
      <c r="D883" t="inlineStr">
        <is>
          <t>STOCKHOLMS LÄN</t>
        </is>
      </c>
      <c r="E883" t="inlineStr">
        <is>
          <t>NORRTÄLJE</t>
        </is>
      </c>
      <c r="F883" t="inlineStr">
        <is>
          <t>Holmen skog AB</t>
        </is>
      </c>
      <c r="G883" t="n">
        <v>1.5</v>
      </c>
      <c r="H883" t="n">
        <v>0</v>
      </c>
      <c r="I883" t="n">
        <v>0</v>
      </c>
      <c r="J883" t="n">
        <v>0</v>
      </c>
      <c r="K883" t="n">
        <v>0</v>
      </c>
      <c r="L883" t="n">
        <v>0</v>
      </c>
      <c r="M883" t="n">
        <v>0</v>
      </c>
      <c r="N883" t="n">
        <v>0</v>
      </c>
      <c r="O883" t="n">
        <v>0</v>
      </c>
      <c r="P883" t="n">
        <v>0</v>
      </c>
      <c r="Q883" t="n">
        <v>0</v>
      </c>
      <c r="R883" s="2" t="inlineStr"/>
    </row>
    <row r="884" ht="15" customHeight="1">
      <c r="A884" t="inlineStr">
        <is>
          <t>A 64212-2021</t>
        </is>
      </c>
      <c r="B884" s="1" t="n">
        <v>44510</v>
      </c>
      <c r="C884" s="1" t="n">
        <v>45189</v>
      </c>
      <c r="D884" t="inlineStr">
        <is>
          <t>STOCKHOLMS LÄN</t>
        </is>
      </c>
      <c r="E884" t="inlineStr">
        <is>
          <t>NORRTÄLJE</t>
        </is>
      </c>
      <c r="G884" t="n">
        <v>28.7</v>
      </c>
      <c r="H884" t="n">
        <v>0</v>
      </c>
      <c r="I884" t="n">
        <v>0</v>
      </c>
      <c r="J884" t="n">
        <v>0</v>
      </c>
      <c r="K884" t="n">
        <v>0</v>
      </c>
      <c r="L884" t="n">
        <v>0</v>
      </c>
      <c r="M884" t="n">
        <v>0</v>
      </c>
      <c r="N884" t="n">
        <v>0</v>
      </c>
      <c r="O884" t="n">
        <v>0</v>
      </c>
      <c r="P884" t="n">
        <v>0</v>
      </c>
      <c r="Q884" t="n">
        <v>0</v>
      </c>
      <c r="R884" s="2" t="inlineStr"/>
    </row>
    <row r="885" ht="15" customHeight="1">
      <c r="A885" t="inlineStr">
        <is>
          <t>A 64628-2021</t>
        </is>
      </c>
      <c r="B885" s="1" t="n">
        <v>44511</v>
      </c>
      <c r="C885" s="1" t="n">
        <v>45189</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65359-2021</t>
        </is>
      </c>
      <c r="B886" s="1" t="n">
        <v>44515</v>
      </c>
      <c r="C886" s="1" t="n">
        <v>45189</v>
      </c>
      <c r="D886" t="inlineStr">
        <is>
          <t>STOCKHOLMS LÄN</t>
        </is>
      </c>
      <c r="E886" t="inlineStr">
        <is>
          <t>NORRTÄLJE</t>
        </is>
      </c>
      <c r="F886" t="inlineStr">
        <is>
          <t>Kyrkan</t>
        </is>
      </c>
      <c r="G886" t="n">
        <v>9.699999999999999</v>
      </c>
      <c r="H886" t="n">
        <v>0</v>
      </c>
      <c r="I886" t="n">
        <v>0</v>
      </c>
      <c r="J886" t="n">
        <v>0</v>
      </c>
      <c r="K886" t="n">
        <v>0</v>
      </c>
      <c r="L886" t="n">
        <v>0</v>
      </c>
      <c r="M886" t="n">
        <v>0</v>
      </c>
      <c r="N886" t="n">
        <v>0</v>
      </c>
      <c r="O886" t="n">
        <v>0</v>
      </c>
      <c r="P886" t="n">
        <v>0</v>
      </c>
      <c r="Q886" t="n">
        <v>0</v>
      </c>
      <c r="R886" s="2" t="inlineStr"/>
    </row>
    <row r="887" ht="15" customHeight="1">
      <c r="A887" t="inlineStr">
        <is>
          <t>A 65499-2021</t>
        </is>
      </c>
      <c r="B887" s="1" t="n">
        <v>44516</v>
      </c>
      <c r="C887" s="1" t="n">
        <v>45189</v>
      </c>
      <c r="D887" t="inlineStr">
        <is>
          <t>STOCKHOLMS LÄN</t>
        </is>
      </c>
      <c r="E887" t="inlineStr">
        <is>
          <t>NORRTÄLJE</t>
        </is>
      </c>
      <c r="F887" t="inlineStr">
        <is>
          <t>Kommuner</t>
        </is>
      </c>
      <c r="G887" t="n">
        <v>5.2</v>
      </c>
      <c r="H887" t="n">
        <v>0</v>
      </c>
      <c r="I887" t="n">
        <v>0</v>
      </c>
      <c r="J887" t="n">
        <v>0</v>
      </c>
      <c r="K887" t="n">
        <v>0</v>
      </c>
      <c r="L887" t="n">
        <v>0</v>
      </c>
      <c r="M887" t="n">
        <v>0</v>
      </c>
      <c r="N887" t="n">
        <v>0</v>
      </c>
      <c r="O887" t="n">
        <v>0</v>
      </c>
      <c r="P887" t="n">
        <v>0</v>
      </c>
      <c r="Q887" t="n">
        <v>0</v>
      </c>
      <c r="R887" s="2" t="inlineStr"/>
    </row>
    <row r="888" ht="15" customHeight="1">
      <c r="A888" t="inlineStr">
        <is>
          <t>A 66450-2021</t>
        </is>
      </c>
      <c r="B888" s="1" t="n">
        <v>44518</v>
      </c>
      <c r="C888" s="1" t="n">
        <v>45189</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66608-2021</t>
        </is>
      </c>
      <c r="B889" s="1" t="n">
        <v>44519</v>
      </c>
      <c r="C889" s="1" t="n">
        <v>45189</v>
      </c>
      <c r="D889" t="inlineStr">
        <is>
          <t>STOCKHOLMS LÄN</t>
        </is>
      </c>
      <c r="E889" t="inlineStr">
        <is>
          <t>NORRTÄLJE</t>
        </is>
      </c>
      <c r="F889" t="inlineStr">
        <is>
          <t>Sveaskog</t>
        </is>
      </c>
      <c r="G889" t="n">
        <v>2.4</v>
      </c>
      <c r="H889" t="n">
        <v>0</v>
      </c>
      <c r="I889" t="n">
        <v>0</v>
      </c>
      <c r="J889" t="n">
        <v>0</v>
      </c>
      <c r="K889" t="n">
        <v>0</v>
      </c>
      <c r="L889" t="n">
        <v>0</v>
      </c>
      <c r="M889" t="n">
        <v>0</v>
      </c>
      <c r="N889" t="n">
        <v>0</v>
      </c>
      <c r="O889" t="n">
        <v>0</v>
      </c>
      <c r="P889" t="n">
        <v>0</v>
      </c>
      <c r="Q889" t="n">
        <v>0</v>
      </c>
      <c r="R889" s="2" t="inlineStr"/>
    </row>
    <row r="890" ht="15" customHeight="1">
      <c r="A890" t="inlineStr">
        <is>
          <t>A 66592-2021</t>
        </is>
      </c>
      <c r="B890" s="1" t="n">
        <v>44519</v>
      </c>
      <c r="C890" s="1" t="n">
        <v>45189</v>
      </c>
      <c r="D890" t="inlineStr">
        <is>
          <t>STOCKHOLMS LÄN</t>
        </is>
      </c>
      <c r="E890" t="inlineStr">
        <is>
          <t>NORRTÄLJE</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66769-2021</t>
        </is>
      </c>
      <c r="B891" s="1" t="n">
        <v>44521</v>
      </c>
      <c r="C891" s="1" t="n">
        <v>45189</v>
      </c>
      <c r="D891" t="inlineStr">
        <is>
          <t>STOCKHOLMS LÄN</t>
        </is>
      </c>
      <c r="E891" t="inlineStr">
        <is>
          <t>NORRTÄLJE</t>
        </is>
      </c>
      <c r="G891" t="n">
        <v>1.1</v>
      </c>
      <c r="H891" t="n">
        <v>0</v>
      </c>
      <c r="I891" t="n">
        <v>0</v>
      </c>
      <c r="J891" t="n">
        <v>0</v>
      </c>
      <c r="K891" t="n">
        <v>0</v>
      </c>
      <c r="L891" t="n">
        <v>0</v>
      </c>
      <c r="M891" t="n">
        <v>0</v>
      </c>
      <c r="N891" t="n">
        <v>0</v>
      </c>
      <c r="O891" t="n">
        <v>0</v>
      </c>
      <c r="P891" t="n">
        <v>0</v>
      </c>
      <c r="Q891" t="n">
        <v>0</v>
      </c>
      <c r="R891" s="2" t="inlineStr"/>
    </row>
    <row r="892" ht="15" customHeight="1">
      <c r="A892" t="inlineStr">
        <is>
          <t>A 67598-2021</t>
        </is>
      </c>
      <c r="B892" s="1" t="n">
        <v>44524</v>
      </c>
      <c r="C892" s="1" t="n">
        <v>45189</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67525-2021</t>
        </is>
      </c>
      <c r="B893" s="1" t="n">
        <v>44524</v>
      </c>
      <c r="C893" s="1" t="n">
        <v>45189</v>
      </c>
      <c r="D893" t="inlineStr">
        <is>
          <t>STOCKHOLMS LÄN</t>
        </is>
      </c>
      <c r="E893" t="inlineStr">
        <is>
          <t>NORRTÄLJE</t>
        </is>
      </c>
      <c r="G893" t="n">
        <v>0.8</v>
      </c>
      <c r="H893" t="n">
        <v>0</v>
      </c>
      <c r="I893" t="n">
        <v>0</v>
      </c>
      <c r="J893" t="n">
        <v>0</v>
      </c>
      <c r="K893" t="n">
        <v>0</v>
      </c>
      <c r="L893" t="n">
        <v>0</v>
      </c>
      <c r="M893" t="n">
        <v>0</v>
      </c>
      <c r="N893" t="n">
        <v>0</v>
      </c>
      <c r="O893" t="n">
        <v>0</v>
      </c>
      <c r="P893" t="n">
        <v>0</v>
      </c>
      <c r="Q893" t="n">
        <v>0</v>
      </c>
      <c r="R893" s="2" t="inlineStr"/>
    </row>
    <row r="894" ht="15" customHeight="1">
      <c r="A894" t="inlineStr">
        <is>
          <t>A 67993-2021</t>
        </is>
      </c>
      <c r="B894" s="1" t="n">
        <v>44525</v>
      </c>
      <c r="C894" s="1" t="n">
        <v>45189</v>
      </c>
      <c r="D894" t="inlineStr">
        <is>
          <t>STOCKHOLMS LÄN</t>
        </is>
      </c>
      <c r="E894" t="inlineStr">
        <is>
          <t>NORRTÄLJE</t>
        </is>
      </c>
      <c r="F894" t="inlineStr">
        <is>
          <t>Sveaskog</t>
        </is>
      </c>
      <c r="G894" t="n">
        <v>3.4</v>
      </c>
      <c r="H894" t="n">
        <v>0</v>
      </c>
      <c r="I894" t="n">
        <v>0</v>
      </c>
      <c r="J894" t="n">
        <v>0</v>
      </c>
      <c r="K894" t="n">
        <v>0</v>
      </c>
      <c r="L894" t="n">
        <v>0</v>
      </c>
      <c r="M894" t="n">
        <v>0</v>
      </c>
      <c r="N894" t="n">
        <v>0</v>
      </c>
      <c r="O894" t="n">
        <v>0</v>
      </c>
      <c r="P894" t="n">
        <v>0</v>
      </c>
      <c r="Q894" t="n">
        <v>0</v>
      </c>
      <c r="R894" s="2" t="inlineStr"/>
    </row>
    <row r="895" ht="15" customHeight="1">
      <c r="A895" t="inlineStr">
        <is>
          <t>A 67921-2021</t>
        </is>
      </c>
      <c r="B895" s="1" t="n">
        <v>44525</v>
      </c>
      <c r="C895" s="1" t="n">
        <v>45189</v>
      </c>
      <c r="D895" t="inlineStr">
        <is>
          <t>STOCKHOLMS LÄN</t>
        </is>
      </c>
      <c r="E895" t="inlineStr">
        <is>
          <t>NORRTÄLJE</t>
        </is>
      </c>
      <c r="G895" t="n">
        <v>6.3</v>
      </c>
      <c r="H895" t="n">
        <v>0</v>
      </c>
      <c r="I895" t="n">
        <v>0</v>
      </c>
      <c r="J895" t="n">
        <v>0</v>
      </c>
      <c r="K895" t="n">
        <v>0</v>
      </c>
      <c r="L895" t="n">
        <v>0</v>
      </c>
      <c r="M895" t="n">
        <v>0</v>
      </c>
      <c r="N895" t="n">
        <v>0</v>
      </c>
      <c r="O895" t="n">
        <v>0</v>
      </c>
      <c r="P895" t="n">
        <v>0</v>
      </c>
      <c r="Q895" t="n">
        <v>0</v>
      </c>
      <c r="R895" s="2" t="inlineStr"/>
    </row>
    <row r="896" ht="15" customHeight="1">
      <c r="A896" t="inlineStr">
        <is>
          <t>A 67990-2021</t>
        </is>
      </c>
      <c r="B896" s="1" t="n">
        <v>44525</v>
      </c>
      <c r="C896" s="1" t="n">
        <v>45189</v>
      </c>
      <c r="D896" t="inlineStr">
        <is>
          <t>STOCKHOLMS LÄN</t>
        </is>
      </c>
      <c r="E896" t="inlineStr">
        <is>
          <t>NORRTÄLJE</t>
        </is>
      </c>
      <c r="F896" t="inlineStr">
        <is>
          <t>Sveaskog</t>
        </is>
      </c>
      <c r="G896" t="n">
        <v>7.8</v>
      </c>
      <c r="H896" t="n">
        <v>0</v>
      </c>
      <c r="I896" t="n">
        <v>0</v>
      </c>
      <c r="J896" t="n">
        <v>0</v>
      </c>
      <c r="K896" t="n">
        <v>0</v>
      </c>
      <c r="L896" t="n">
        <v>0</v>
      </c>
      <c r="M896" t="n">
        <v>0</v>
      </c>
      <c r="N896" t="n">
        <v>0</v>
      </c>
      <c r="O896" t="n">
        <v>0</v>
      </c>
      <c r="P896" t="n">
        <v>0</v>
      </c>
      <c r="Q896" t="n">
        <v>0</v>
      </c>
      <c r="R896" s="2" t="inlineStr"/>
    </row>
    <row r="897" ht="15" customHeight="1">
      <c r="A897" t="inlineStr">
        <is>
          <t>A 68273-2021</t>
        </is>
      </c>
      <c r="B897" s="1" t="n">
        <v>44526</v>
      </c>
      <c r="C897" s="1" t="n">
        <v>45189</v>
      </c>
      <c r="D897" t="inlineStr">
        <is>
          <t>STOCKHOLMS LÄN</t>
        </is>
      </c>
      <c r="E897" t="inlineStr">
        <is>
          <t>NORRTÄLJE</t>
        </is>
      </c>
      <c r="G897" t="n">
        <v>5.3</v>
      </c>
      <c r="H897" t="n">
        <v>0</v>
      </c>
      <c r="I897" t="n">
        <v>0</v>
      </c>
      <c r="J897" t="n">
        <v>0</v>
      </c>
      <c r="K897" t="n">
        <v>0</v>
      </c>
      <c r="L897" t="n">
        <v>0</v>
      </c>
      <c r="M897" t="n">
        <v>0</v>
      </c>
      <c r="N897" t="n">
        <v>0</v>
      </c>
      <c r="O897" t="n">
        <v>0</v>
      </c>
      <c r="P897" t="n">
        <v>0</v>
      </c>
      <c r="Q897" t="n">
        <v>0</v>
      </c>
      <c r="R897" s="2" t="inlineStr"/>
    </row>
    <row r="898" ht="15" customHeight="1">
      <c r="A898" t="inlineStr">
        <is>
          <t>A 69034-2021</t>
        </is>
      </c>
      <c r="B898" s="1" t="n">
        <v>44529</v>
      </c>
      <c r="C898" s="1" t="n">
        <v>45189</v>
      </c>
      <c r="D898" t="inlineStr">
        <is>
          <t>STOCKHOLMS LÄN</t>
        </is>
      </c>
      <c r="E898" t="inlineStr">
        <is>
          <t>NORRTÄLJE</t>
        </is>
      </c>
      <c r="G898" t="n">
        <v>1.2</v>
      </c>
      <c r="H898" t="n">
        <v>0</v>
      </c>
      <c r="I898" t="n">
        <v>0</v>
      </c>
      <c r="J898" t="n">
        <v>0</v>
      </c>
      <c r="K898" t="n">
        <v>0</v>
      </c>
      <c r="L898" t="n">
        <v>0</v>
      </c>
      <c r="M898" t="n">
        <v>0</v>
      </c>
      <c r="N898" t="n">
        <v>0</v>
      </c>
      <c r="O898" t="n">
        <v>0</v>
      </c>
      <c r="P898" t="n">
        <v>0</v>
      </c>
      <c r="Q898" t="n">
        <v>0</v>
      </c>
      <c r="R898" s="2" t="inlineStr"/>
    </row>
    <row r="899" ht="15" customHeight="1">
      <c r="A899" t="inlineStr">
        <is>
          <t>A 69539-2021</t>
        </is>
      </c>
      <c r="B899" s="1" t="n">
        <v>44531</v>
      </c>
      <c r="C899" s="1" t="n">
        <v>45189</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69816-2021</t>
        </is>
      </c>
      <c r="B900" s="1" t="n">
        <v>44532</v>
      </c>
      <c r="C900" s="1" t="n">
        <v>45189</v>
      </c>
      <c r="D900" t="inlineStr">
        <is>
          <t>STOCKHOLMS LÄN</t>
        </is>
      </c>
      <c r="E900" t="inlineStr">
        <is>
          <t>NORRTÄLJE</t>
        </is>
      </c>
      <c r="G900" t="n">
        <v>4.9</v>
      </c>
      <c r="H900" t="n">
        <v>0</v>
      </c>
      <c r="I900" t="n">
        <v>0</v>
      </c>
      <c r="J900" t="n">
        <v>0</v>
      </c>
      <c r="K900" t="n">
        <v>0</v>
      </c>
      <c r="L900" t="n">
        <v>0</v>
      </c>
      <c r="M900" t="n">
        <v>0</v>
      </c>
      <c r="N900" t="n">
        <v>0</v>
      </c>
      <c r="O900" t="n">
        <v>0</v>
      </c>
      <c r="P900" t="n">
        <v>0</v>
      </c>
      <c r="Q900" t="n">
        <v>0</v>
      </c>
      <c r="R900" s="2" t="inlineStr"/>
    </row>
    <row r="901" ht="15" customHeight="1">
      <c r="A901" t="inlineStr">
        <is>
          <t>A 70170-2021</t>
        </is>
      </c>
      <c r="B901" s="1" t="n">
        <v>44533</v>
      </c>
      <c r="C901" s="1" t="n">
        <v>45189</v>
      </c>
      <c r="D901" t="inlineStr">
        <is>
          <t>STOCKHOLMS LÄN</t>
        </is>
      </c>
      <c r="E901" t="inlineStr">
        <is>
          <t>NORRTÄLJE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70469-2021</t>
        </is>
      </c>
      <c r="B902" s="1" t="n">
        <v>44536</v>
      </c>
      <c r="C902" s="1" t="n">
        <v>45189</v>
      </c>
      <c r="D902" t="inlineStr">
        <is>
          <t>STOCKHOLMS LÄN</t>
        </is>
      </c>
      <c r="E902" t="inlineStr">
        <is>
          <t>NORRTÄLJE</t>
        </is>
      </c>
      <c r="F902" t="inlineStr">
        <is>
          <t>Holmen skog AB</t>
        </is>
      </c>
      <c r="G902" t="n">
        <v>2.5</v>
      </c>
      <c r="H902" t="n">
        <v>0</v>
      </c>
      <c r="I902" t="n">
        <v>0</v>
      </c>
      <c r="J902" t="n">
        <v>0</v>
      </c>
      <c r="K902" t="n">
        <v>0</v>
      </c>
      <c r="L902" t="n">
        <v>0</v>
      </c>
      <c r="M902" t="n">
        <v>0</v>
      </c>
      <c r="N902" t="n">
        <v>0</v>
      </c>
      <c r="O902" t="n">
        <v>0</v>
      </c>
      <c r="P902" t="n">
        <v>0</v>
      </c>
      <c r="Q902" t="n">
        <v>0</v>
      </c>
      <c r="R902" s="2" t="inlineStr"/>
    </row>
    <row r="903" ht="15" customHeight="1">
      <c r="A903" t="inlineStr">
        <is>
          <t>A 71325-2021</t>
        </is>
      </c>
      <c r="B903" s="1" t="n">
        <v>44539</v>
      </c>
      <c r="C903" s="1" t="n">
        <v>45189</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71479-2021</t>
        </is>
      </c>
      <c r="B904" s="1" t="n">
        <v>44540</v>
      </c>
      <c r="C904" s="1" t="n">
        <v>45189</v>
      </c>
      <c r="D904" t="inlineStr">
        <is>
          <t>STOCKHOLMS LÄN</t>
        </is>
      </c>
      <c r="E904" t="inlineStr">
        <is>
          <t>NORRTÄLJE</t>
        </is>
      </c>
      <c r="G904" t="n">
        <v>3</v>
      </c>
      <c r="H904" t="n">
        <v>0</v>
      </c>
      <c r="I904" t="n">
        <v>0</v>
      </c>
      <c r="J904" t="n">
        <v>0</v>
      </c>
      <c r="K904" t="n">
        <v>0</v>
      </c>
      <c r="L904" t="n">
        <v>0</v>
      </c>
      <c r="M904" t="n">
        <v>0</v>
      </c>
      <c r="N904" t="n">
        <v>0</v>
      </c>
      <c r="O904" t="n">
        <v>0</v>
      </c>
      <c r="P904" t="n">
        <v>0</v>
      </c>
      <c r="Q904" t="n">
        <v>0</v>
      </c>
      <c r="R904" s="2" t="inlineStr"/>
    </row>
    <row r="905" ht="15" customHeight="1">
      <c r="A905" t="inlineStr">
        <is>
          <t>A 71551-2021</t>
        </is>
      </c>
      <c r="B905" s="1" t="n">
        <v>44540</v>
      </c>
      <c r="C905" s="1" t="n">
        <v>45189</v>
      </c>
      <c r="D905" t="inlineStr">
        <is>
          <t>STOCKHOLMS LÄN</t>
        </is>
      </c>
      <c r="E905" t="inlineStr">
        <is>
          <t>NORRTÄLJE</t>
        </is>
      </c>
      <c r="G905" t="n">
        <v>1.2</v>
      </c>
      <c r="H905" t="n">
        <v>0</v>
      </c>
      <c r="I905" t="n">
        <v>0</v>
      </c>
      <c r="J905" t="n">
        <v>0</v>
      </c>
      <c r="K905" t="n">
        <v>0</v>
      </c>
      <c r="L905" t="n">
        <v>0</v>
      </c>
      <c r="M905" t="n">
        <v>0</v>
      </c>
      <c r="N905" t="n">
        <v>0</v>
      </c>
      <c r="O905" t="n">
        <v>0</v>
      </c>
      <c r="P905" t="n">
        <v>0</v>
      </c>
      <c r="Q905" t="n">
        <v>0</v>
      </c>
      <c r="R905" s="2" t="inlineStr"/>
    </row>
    <row r="906" ht="15" customHeight="1">
      <c r="A906" t="inlineStr">
        <is>
          <t>A 71543-2021</t>
        </is>
      </c>
      <c r="B906" s="1" t="n">
        <v>44540</v>
      </c>
      <c r="C906" s="1" t="n">
        <v>45189</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71552-2021</t>
        </is>
      </c>
      <c r="B907" s="1" t="n">
        <v>44540</v>
      </c>
      <c r="C907" s="1" t="n">
        <v>45189</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71878-2021</t>
        </is>
      </c>
      <c r="B908" s="1" t="n">
        <v>44543</v>
      </c>
      <c r="C908" s="1" t="n">
        <v>45189</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71871-2021</t>
        </is>
      </c>
      <c r="B909" s="1" t="n">
        <v>44543</v>
      </c>
      <c r="C909" s="1" t="n">
        <v>45189</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71880-2021</t>
        </is>
      </c>
      <c r="B910" s="1" t="n">
        <v>44543</v>
      </c>
      <c r="C910" s="1" t="n">
        <v>45189</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71873-2021</t>
        </is>
      </c>
      <c r="B911" s="1" t="n">
        <v>44543</v>
      </c>
      <c r="C911" s="1" t="n">
        <v>45189</v>
      </c>
      <c r="D911" t="inlineStr">
        <is>
          <t>STOCKHOLMS LÄN</t>
        </is>
      </c>
      <c r="E911" t="inlineStr">
        <is>
          <t>NORRTÄLJE</t>
        </is>
      </c>
      <c r="G911" t="n">
        <v>1.4</v>
      </c>
      <c r="H911" t="n">
        <v>0</v>
      </c>
      <c r="I911" t="n">
        <v>0</v>
      </c>
      <c r="J911" t="n">
        <v>0</v>
      </c>
      <c r="K911" t="n">
        <v>0</v>
      </c>
      <c r="L911" t="n">
        <v>0</v>
      </c>
      <c r="M911" t="n">
        <v>0</v>
      </c>
      <c r="N911" t="n">
        <v>0</v>
      </c>
      <c r="O911" t="n">
        <v>0</v>
      </c>
      <c r="P911" t="n">
        <v>0</v>
      </c>
      <c r="Q911" t="n">
        <v>0</v>
      </c>
      <c r="R911" s="2" t="inlineStr"/>
    </row>
    <row r="912" ht="15" customHeight="1">
      <c r="A912" t="inlineStr">
        <is>
          <t>A 71876-2021</t>
        </is>
      </c>
      <c r="B912" s="1" t="n">
        <v>44543</v>
      </c>
      <c r="C912" s="1" t="n">
        <v>45189</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72085-2021</t>
        </is>
      </c>
      <c r="B913" s="1" t="n">
        <v>44544</v>
      </c>
      <c r="C913" s="1" t="n">
        <v>45189</v>
      </c>
      <c r="D913" t="inlineStr">
        <is>
          <t>STOCKHOLMS LÄN</t>
        </is>
      </c>
      <c r="E913" t="inlineStr">
        <is>
          <t>NORRTÄLJE</t>
        </is>
      </c>
      <c r="G913" t="n">
        <v>4.9</v>
      </c>
      <c r="H913" t="n">
        <v>0</v>
      </c>
      <c r="I913" t="n">
        <v>0</v>
      </c>
      <c r="J913" t="n">
        <v>0</v>
      </c>
      <c r="K913" t="n">
        <v>0</v>
      </c>
      <c r="L913" t="n">
        <v>0</v>
      </c>
      <c r="M913" t="n">
        <v>0</v>
      </c>
      <c r="N913" t="n">
        <v>0</v>
      </c>
      <c r="O913" t="n">
        <v>0</v>
      </c>
      <c r="P913" t="n">
        <v>0</v>
      </c>
      <c r="Q913" t="n">
        <v>0</v>
      </c>
      <c r="R913" s="2" t="inlineStr"/>
    </row>
    <row r="914" ht="15" customHeight="1">
      <c r="A914" t="inlineStr">
        <is>
          <t>A 72202-2021</t>
        </is>
      </c>
      <c r="B914" s="1" t="n">
        <v>44544</v>
      </c>
      <c r="C914" s="1" t="n">
        <v>45189</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72343-2021</t>
        </is>
      </c>
      <c r="B915" s="1" t="n">
        <v>44545</v>
      </c>
      <c r="C915" s="1" t="n">
        <v>45189</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72355-2021</t>
        </is>
      </c>
      <c r="B916" s="1" t="n">
        <v>44545</v>
      </c>
      <c r="C916" s="1" t="n">
        <v>45189</v>
      </c>
      <c r="D916" t="inlineStr">
        <is>
          <t>STOCKHOLMS LÄN</t>
        </is>
      </c>
      <c r="E916" t="inlineStr">
        <is>
          <t>NORRTÄLJE</t>
        </is>
      </c>
      <c r="G916" t="n">
        <v>3.6</v>
      </c>
      <c r="H916" t="n">
        <v>0</v>
      </c>
      <c r="I916" t="n">
        <v>0</v>
      </c>
      <c r="J916" t="n">
        <v>0</v>
      </c>
      <c r="K916" t="n">
        <v>0</v>
      </c>
      <c r="L916" t="n">
        <v>0</v>
      </c>
      <c r="M916" t="n">
        <v>0</v>
      </c>
      <c r="N916" t="n">
        <v>0</v>
      </c>
      <c r="O916" t="n">
        <v>0</v>
      </c>
      <c r="P916" t="n">
        <v>0</v>
      </c>
      <c r="Q916" t="n">
        <v>0</v>
      </c>
      <c r="R916" s="2" t="inlineStr"/>
    </row>
    <row r="917" ht="15" customHeight="1">
      <c r="A917" t="inlineStr">
        <is>
          <t>A 72357-2021</t>
        </is>
      </c>
      <c r="B917" s="1" t="n">
        <v>44545</v>
      </c>
      <c r="C917" s="1" t="n">
        <v>45189</v>
      </c>
      <c r="D917" t="inlineStr">
        <is>
          <t>STOCKHOLMS LÄN</t>
        </is>
      </c>
      <c r="E917" t="inlineStr">
        <is>
          <t>NORRTÄLJE</t>
        </is>
      </c>
      <c r="G917" t="n">
        <v>5.1</v>
      </c>
      <c r="H917" t="n">
        <v>0</v>
      </c>
      <c r="I917" t="n">
        <v>0</v>
      </c>
      <c r="J917" t="n">
        <v>0</v>
      </c>
      <c r="K917" t="n">
        <v>0</v>
      </c>
      <c r="L917" t="n">
        <v>0</v>
      </c>
      <c r="M917" t="n">
        <v>0</v>
      </c>
      <c r="N917" t="n">
        <v>0</v>
      </c>
      <c r="O917" t="n">
        <v>0</v>
      </c>
      <c r="P917" t="n">
        <v>0</v>
      </c>
      <c r="Q917" t="n">
        <v>0</v>
      </c>
      <c r="R917" s="2" t="inlineStr"/>
    </row>
    <row r="918" ht="15" customHeight="1">
      <c r="A918" t="inlineStr">
        <is>
          <t>A 72747-2021</t>
        </is>
      </c>
      <c r="B918" s="1" t="n">
        <v>44546</v>
      </c>
      <c r="C918" s="1" t="n">
        <v>45189</v>
      </c>
      <c r="D918" t="inlineStr">
        <is>
          <t>STOCKHOLMS LÄN</t>
        </is>
      </c>
      <c r="E918" t="inlineStr">
        <is>
          <t>NORRTÄLJE</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72704-2021</t>
        </is>
      </c>
      <c r="B919" s="1" t="n">
        <v>44546</v>
      </c>
      <c r="C919" s="1" t="n">
        <v>45189</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72872-2021</t>
        </is>
      </c>
      <c r="B920" s="1" t="n">
        <v>44547</v>
      </c>
      <c r="C920" s="1" t="n">
        <v>45189</v>
      </c>
      <c r="D920" t="inlineStr">
        <is>
          <t>STOCKHOLMS LÄN</t>
        </is>
      </c>
      <c r="E920" t="inlineStr">
        <is>
          <t>NORRTÄLJE</t>
        </is>
      </c>
      <c r="G920" t="n">
        <v>4.8</v>
      </c>
      <c r="H920" t="n">
        <v>0</v>
      </c>
      <c r="I920" t="n">
        <v>0</v>
      </c>
      <c r="J920" t="n">
        <v>0</v>
      </c>
      <c r="K920" t="n">
        <v>0</v>
      </c>
      <c r="L920" t="n">
        <v>0</v>
      </c>
      <c r="M920" t="n">
        <v>0</v>
      </c>
      <c r="N920" t="n">
        <v>0</v>
      </c>
      <c r="O920" t="n">
        <v>0</v>
      </c>
      <c r="P920" t="n">
        <v>0</v>
      </c>
      <c r="Q920" t="n">
        <v>0</v>
      </c>
      <c r="R920" s="2" t="inlineStr"/>
    </row>
    <row r="921" ht="15" customHeight="1">
      <c r="A921" t="inlineStr">
        <is>
          <t>A 73307-2021</t>
        </is>
      </c>
      <c r="B921" s="1" t="n">
        <v>44549</v>
      </c>
      <c r="C921" s="1" t="n">
        <v>45189</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73311-2021</t>
        </is>
      </c>
      <c r="B922" s="1" t="n">
        <v>44549</v>
      </c>
      <c r="C922" s="1" t="n">
        <v>45189</v>
      </c>
      <c r="D922" t="inlineStr">
        <is>
          <t>STOCKHOLMS LÄN</t>
        </is>
      </c>
      <c r="E922" t="inlineStr">
        <is>
          <t>NORRTÄLJE</t>
        </is>
      </c>
      <c r="G922" t="n">
        <v>5.2</v>
      </c>
      <c r="H922" t="n">
        <v>0</v>
      </c>
      <c r="I922" t="n">
        <v>0</v>
      </c>
      <c r="J922" t="n">
        <v>0</v>
      </c>
      <c r="K922" t="n">
        <v>0</v>
      </c>
      <c r="L922" t="n">
        <v>0</v>
      </c>
      <c r="M922" t="n">
        <v>0</v>
      </c>
      <c r="N922" t="n">
        <v>0</v>
      </c>
      <c r="O922" t="n">
        <v>0</v>
      </c>
      <c r="P922" t="n">
        <v>0</v>
      </c>
      <c r="Q922" t="n">
        <v>0</v>
      </c>
      <c r="R922" s="2" t="inlineStr"/>
    </row>
    <row r="923" ht="15" customHeight="1">
      <c r="A923" t="inlineStr">
        <is>
          <t>A 73504-2021</t>
        </is>
      </c>
      <c r="B923" s="1" t="n">
        <v>44551</v>
      </c>
      <c r="C923" s="1" t="n">
        <v>45189</v>
      </c>
      <c r="D923" t="inlineStr">
        <is>
          <t>STOCKHOLMS LÄN</t>
        </is>
      </c>
      <c r="E923" t="inlineStr">
        <is>
          <t>NORRTÄLJE</t>
        </is>
      </c>
      <c r="G923" t="n">
        <v>4.7</v>
      </c>
      <c r="H923" t="n">
        <v>0</v>
      </c>
      <c r="I923" t="n">
        <v>0</v>
      </c>
      <c r="J923" t="n">
        <v>0</v>
      </c>
      <c r="K923" t="n">
        <v>0</v>
      </c>
      <c r="L923" t="n">
        <v>0</v>
      </c>
      <c r="M923" t="n">
        <v>0</v>
      </c>
      <c r="N923" t="n">
        <v>0</v>
      </c>
      <c r="O923" t="n">
        <v>0</v>
      </c>
      <c r="P923" t="n">
        <v>0</v>
      </c>
      <c r="Q923" t="n">
        <v>0</v>
      </c>
      <c r="R923" s="2" t="inlineStr"/>
    </row>
    <row r="924" ht="15" customHeight="1">
      <c r="A924" t="inlineStr">
        <is>
          <t>A 73855-2021</t>
        </is>
      </c>
      <c r="B924" s="1" t="n">
        <v>44552</v>
      </c>
      <c r="C924" s="1" t="n">
        <v>45189</v>
      </c>
      <c r="D924" t="inlineStr">
        <is>
          <t>STOCKHOLMS LÄN</t>
        </is>
      </c>
      <c r="E924" t="inlineStr">
        <is>
          <t>NORRTÄLJE</t>
        </is>
      </c>
      <c r="F924" t="inlineStr">
        <is>
          <t>Övriga Aktiebolag</t>
        </is>
      </c>
      <c r="G924" t="n">
        <v>4</v>
      </c>
      <c r="H924" t="n">
        <v>0</v>
      </c>
      <c r="I924" t="n">
        <v>0</v>
      </c>
      <c r="J924" t="n">
        <v>0</v>
      </c>
      <c r="K924" t="n">
        <v>0</v>
      </c>
      <c r="L924" t="n">
        <v>0</v>
      </c>
      <c r="M924" t="n">
        <v>0</v>
      </c>
      <c r="N924" t="n">
        <v>0</v>
      </c>
      <c r="O924" t="n">
        <v>0</v>
      </c>
      <c r="P924" t="n">
        <v>0</v>
      </c>
      <c r="Q924" t="n">
        <v>0</v>
      </c>
      <c r="R924" s="2" t="inlineStr"/>
    </row>
    <row r="925" ht="15" customHeight="1">
      <c r="A925" t="inlineStr">
        <is>
          <t>A 73993-2021</t>
        </is>
      </c>
      <c r="B925" s="1" t="n">
        <v>44556</v>
      </c>
      <c r="C925" s="1" t="n">
        <v>45189</v>
      </c>
      <c r="D925" t="inlineStr">
        <is>
          <t>STOCKHOLMS LÄN</t>
        </is>
      </c>
      <c r="E925" t="inlineStr">
        <is>
          <t>NORRTÄLJE</t>
        </is>
      </c>
      <c r="G925" t="n">
        <v>5</v>
      </c>
      <c r="H925" t="n">
        <v>0</v>
      </c>
      <c r="I925" t="n">
        <v>0</v>
      </c>
      <c r="J925" t="n">
        <v>0</v>
      </c>
      <c r="K925" t="n">
        <v>0</v>
      </c>
      <c r="L925" t="n">
        <v>0</v>
      </c>
      <c r="M925" t="n">
        <v>0</v>
      </c>
      <c r="N925" t="n">
        <v>0</v>
      </c>
      <c r="O925" t="n">
        <v>0</v>
      </c>
      <c r="P925" t="n">
        <v>0</v>
      </c>
      <c r="Q925" t="n">
        <v>0</v>
      </c>
      <c r="R925" s="2" t="inlineStr"/>
    </row>
    <row r="926" ht="15" customHeight="1">
      <c r="A926" t="inlineStr">
        <is>
          <t>A 73992-2021</t>
        </is>
      </c>
      <c r="B926" s="1" t="n">
        <v>44556</v>
      </c>
      <c r="C926" s="1" t="n">
        <v>45189</v>
      </c>
      <c r="D926" t="inlineStr">
        <is>
          <t>STOCKHOLMS LÄN</t>
        </is>
      </c>
      <c r="E926" t="inlineStr">
        <is>
          <t>NORRTÄLJE</t>
        </is>
      </c>
      <c r="G926" t="n">
        <v>12.5</v>
      </c>
      <c r="H926" t="n">
        <v>0</v>
      </c>
      <c r="I926" t="n">
        <v>0</v>
      </c>
      <c r="J926" t="n">
        <v>0</v>
      </c>
      <c r="K926" t="n">
        <v>0</v>
      </c>
      <c r="L926" t="n">
        <v>0</v>
      </c>
      <c r="M926" t="n">
        <v>0</v>
      </c>
      <c r="N926" t="n">
        <v>0</v>
      </c>
      <c r="O926" t="n">
        <v>0</v>
      </c>
      <c r="P926" t="n">
        <v>0</v>
      </c>
      <c r="Q926" t="n">
        <v>0</v>
      </c>
      <c r="R926" s="2" t="inlineStr"/>
    </row>
    <row r="927" ht="15" customHeight="1">
      <c r="A927" t="inlineStr">
        <is>
          <t>A 74468-2021</t>
        </is>
      </c>
      <c r="B927" s="1" t="n">
        <v>44560</v>
      </c>
      <c r="C927" s="1" t="n">
        <v>45189</v>
      </c>
      <c r="D927" t="inlineStr">
        <is>
          <t>STOCKHOLMS LÄN</t>
        </is>
      </c>
      <c r="E927" t="inlineStr">
        <is>
          <t>NORRTÄLJE</t>
        </is>
      </c>
      <c r="G927" t="n">
        <v>0.5</v>
      </c>
      <c r="H927" t="n">
        <v>0</v>
      </c>
      <c r="I927" t="n">
        <v>0</v>
      </c>
      <c r="J927" t="n">
        <v>0</v>
      </c>
      <c r="K927" t="n">
        <v>0</v>
      </c>
      <c r="L927" t="n">
        <v>0</v>
      </c>
      <c r="M927" t="n">
        <v>0</v>
      </c>
      <c r="N927" t="n">
        <v>0</v>
      </c>
      <c r="O927" t="n">
        <v>0</v>
      </c>
      <c r="P927" t="n">
        <v>0</v>
      </c>
      <c r="Q927" t="n">
        <v>0</v>
      </c>
      <c r="R927" s="2" t="inlineStr"/>
    </row>
    <row r="928" ht="15" customHeight="1">
      <c r="A928" t="inlineStr">
        <is>
          <t>A 187-2022</t>
        </is>
      </c>
      <c r="B928" s="1" t="n">
        <v>44564</v>
      </c>
      <c r="C928" s="1" t="n">
        <v>45189</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459-2022</t>
        </is>
      </c>
      <c r="B929" s="1" t="n">
        <v>44565</v>
      </c>
      <c r="C929" s="1" t="n">
        <v>45189</v>
      </c>
      <c r="D929" t="inlineStr">
        <is>
          <t>STOCKHOLMS LÄN</t>
        </is>
      </c>
      <c r="E929" t="inlineStr">
        <is>
          <t>NORRTÄLJE</t>
        </is>
      </c>
      <c r="F929" t="inlineStr">
        <is>
          <t>Övriga Aktiebolag</t>
        </is>
      </c>
      <c r="G929" t="n">
        <v>17.3</v>
      </c>
      <c r="H929" t="n">
        <v>0</v>
      </c>
      <c r="I929" t="n">
        <v>0</v>
      </c>
      <c r="J929" t="n">
        <v>0</v>
      </c>
      <c r="K929" t="n">
        <v>0</v>
      </c>
      <c r="L929" t="n">
        <v>0</v>
      </c>
      <c r="M929" t="n">
        <v>0</v>
      </c>
      <c r="N929" t="n">
        <v>0</v>
      </c>
      <c r="O929" t="n">
        <v>0</v>
      </c>
      <c r="P929" t="n">
        <v>0</v>
      </c>
      <c r="Q929" t="n">
        <v>0</v>
      </c>
      <c r="R929" s="2" t="inlineStr"/>
    </row>
    <row r="930" ht="15" customHeight="1">
      <c r="A930" t="inlineStr">
        <is>
          <t>A 1051-2022</t>
        </is>
      </c>
      <c r="B930" s="1" t="n">
        <v>44571</v>
      </c>
      <c r="C930" s="1" t="n">
        <v>45189</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1054-2022</t>
        </is>
      </c>
      <c r="B931" s="1" t="n">
        <v>44571</v>
      </c>
      <c r="C931" s="1" t="n">
        <v>45189</v>
      </c>
      <c r="D931" t="inlineStr">
        <is>
          <t>STOCKHOLMS LÄN</t>
        </is>
      </c>
      <c r="E931" t="inlineStr">
        <is>
          <t>NORRTÄLJE</t>
        </is>
      </c>
      <c r="G931" t="n">
        <v>5</v>
      </c>
      <c r="H931" t="n">
        <v>0</v>
      </c>
      <c r="I931" t="n">
        <v>0</v>
      </c>
      <c r="J931" t="n">
        <v>0</v>
      </c>
      <c r="K931" t="n">
        <v>0</v>
      </c>
      <c r="L931" t="n">
        <v>0</v>
      </c>
      <c r="M931" t="n">
        <v>0</v>
      </c>
      <c r="N931" t="n">
        <v>0</v>
      </c>
      <c r="O931" t="n">
        <v>0</v>
      </c>
      <c r="P931" t="n">
        <v>0</v>
      </c>
      <c r="Q931" t="n">
        <v>0</v>
      </c>
      <c r="R931" s="2" t="inlineStr"/>
    </row>
    <row r="932" ht="15" customHeight="1">
      <c r="A932" t="inlineStr">
        <is>
          <t>A 1229-2022</t>
        </is>
      </c>
      <c r="B932" s="1" t="n">
        <v>44572</v>
      </c>
      <c r="C932" s="1" t="n">
        <v>45189</v>
      </c>
      <c r="D932" t="inlineStr">
        <is>
          <t>STOCKHOLMS LÄN</t>
        </is>
      </c>
      <c r="E932" t="inlineStr">
        <is>
          <t>NORRTÄLJE</t>
        </is>
      </c>
      <c r="G932" t="n">
        <v>11.5</v>
      </c>
      <c r="H932" t="n">
        <v>0</v>
      </c>
      <c r="I932" t="n">
        <v>0</v>
      </c>
      <c r="J932" t="n">
        <v>0</v>
      </c>
      <c r="K932" t="n">
        <v>0</v>
      </c>
      <c r="L932" t="n">
        <v>0</v>
      </c>
      <c r="M932" t="n">
        <v>0</v>
      </c>
      <c r="N932" t="n">
        <v>0</v>
      </c>
      <c r="O932" t="n">
        <v>0</v>
      </c>
      <c r="P932" t="n">
        <v>0</v>
      </c>
      <c r="Q932" t="n">
        <v>0</v>
      </c>
      <c r="R932" s="2" t="inlineStr"/>
    </row>
    <row r="933" ht="15" customHeight="1">
      <c r="A933" t="inlineStr">
        <is>
          <t>A 2182-2022</t>
        </is>
      </c>
      <c r="B933" s="1" t="n">
        <v>44578</v>
      </c>
      <c r="C933" s="1" t="n">
        <v>45189</v>
      </c>
      <c r="D933" t="inlineStr">
        <is>
          <t>STOCKHOLMS LÄN</t>
        </is>
      </c>
      <c r="E933" t="inlineStr">
        <is>
          <t>NORRTÄLJE</t>
        </is>
      </c>
      <c r="G933" t="n">
        <v>7.2</v>
      </c>
      <c r="H933" t="n">
        <v>0</v>
      </c>
      <c r="I933" t="n">
        <v>0</v>
      </c>
      <c r="J933" t="n">
        <v>0</v>
      </c>
      <c r="K933" t="n">
        <v>0</v>
      </c>
      <c r="L933" t="n">
        <v>0</v>
      </c>
      <c r="M933" t="n">
        <v>0</v>
      </c>
      <c r="N933" t="n">
        <v>0</v>
      </c>
      <c r="O933" t="n">
        <v>0</v>
      </c>
      <c r="P933" t="n">
        <v>0</v>
      </c>
      <c r="Q933" t="n">
        <v>0</v>
      </c>
      <c r="R933" s="2" t="inlineStr"/>
    </row>
    <row r="934" ht="15" customHeight="1">
      <c r="A934" t="inlineStr">
        <is>
          <t>A 2732-2022</t>
        </is>
      </c>
      <c r="B934" s="1" t="n">
        <v>44580</v>
      </c>
      <c r="C934" s="1" t="n">
        <v>45189</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2549-2022</t>
        </is>
      </c>
      <c r="B935" s="1" t="n">
        <v>44580</v>
      </c>
      <c r="C935" s="1" t="n">
        <v>45189</v>
      </c>
      <c r="D935" t="inlineStr">
        <is>
          <t>STOCKHOLMS LÄN</t>
        </is>
      </c>
      <c r="E935" t="inlineStr">
        <is>
          <t>NORRTÄLJE</t>
        </is>
      </c>
      <c r="G935" t="n">
        <v>1.3</v>
      </c>
      <c r="H935" t="n">
        <v>0</v>
      </c>
      <c r="I935" t="n">
        <v>0</v>
      </c>
      <c r="J935" t="n">
        <v>0</v>
      </c>
      <c r="K935" t="n">
        <v>0</v>
      </c>
      <c r="L935" t="n">
        <v>0</v>
      </c>
      <c r="M935" t="n">
        <v>0</v>
      </c>
      <c r="N935" t="n">
        <v>0</v>
      </c>
      <c r="O935" t="n">
        <v>0</v>
      </c>
      <c r="P935" t="n">
        <v>0</v>
      </c>
      <c r="Q935" t="n">
        <v>0</v>
      </c>
      <c r="R935" s="2" t="inlineStr"/>
    </row>
    <row r="936" ht="15" customHeight="1">
      <c r="A936" t="inlineStr">
        <is>
          <t>A 2888-2022</t>
        </is>
      </c>
      <c r="B936" s="1" t="n">
        <v>44581</v>
      </c>
      <c r="C936" s="1" t="n">
        <v>45189</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3310-2022</t>
        </is>
      </c>
      <c r="B937" s="1" t="n">
        <v>44584</v>
      </c>
      <c r="C937" s="1" t="n">
        <v>45189</v>
      </c>
      <c r="D937" t="inlineStr">
        <is>
          <t>STOCKHOLMS LÄN</t>
        </is>
      </c>
      <c r="E937" t="inlineStr">
        <is>
          <t>NORRTÄLJE</t>
        </is>
      </c>
      <c r="G937" t="n">
        <v>3.4</v>
      </c>
      <c r="H937" t="n">
        <v>0</v>
      </c>
      <c r="I937" t="n">
        <v>0</v>
      </c>
      <c r="J937" t="n">
        <v>0</v>
      </c>
      <c r="K937" t="n">
        <v>0</v>
      </c>
      <c r="L937" t="n">
        <v>0</v>
      </c>
      <c r="M937" t="n">
        <v>0</v>
      </c>
      <c r="N937" t="n">
        <v>0</v>
      </c>
      <c r="O937" t="n">
        <v>0</v>
      </c>
      <c r="P937" t="n">
        <v>0</v>
      </c>
      <c r="Q937" t="n">
        <v>0</v>
      </c>
      <c r="R937" s="2" t="inlineStr"/>
    </row>
    <row r="938" ht="15" customHeight="1">
      <c r="A938" t="inlineStr">
        <is>
          <t>A 3509-2022</t>
        </is>
      </c>
      <c r="B938" s="1" t="n">
        <v>44585</v>
      </c>
      <c r="C938" s="1" t="n">
        <v>45189</v>
      </c>
      <c r="D938" t="inlineStr">
        <is>
          <t>STOCKHOLMS LÄN</t>
        </is>
      </c>
      <c r="E938" t="inlineStr">
        <is>
          <t>NORRTÄLJE</t>
        </is>
      </c>
      <c r="F938" t="inlineStr">
        <is>
          <t>Kommuner</t>
        </is>
      </c>
      <c r="G938" t="n">
        <v>0.8</v>
      </c>
      <c r="H938" t="n">
        <v>0</v>
      </c>
      <c r="I938" t="n">
        <v>0</v>
      </c>
      <c r="J938" t="n">
        <v>0</v>
      </c>
      <c r="K938" t="n">
        <v>0</v>
      </c>
      <c r="L938" t="n">
        <v>0</v>
      </c>
      <c r="M938" t="n">
        <v>0</v>
      </c>
      <c r="N938" t="n">
        <v>0</v>
      </c>
      <c r="O938" t="n">
        <v>0</v>
      </c>
      <c r="P938" t="n">
        <v>0</v>
      </c>
      <c r="Q938" t="n">
        <v>0</v>
      </c>
      <c r="R938" s="2" t="inlineStr"/>
    </row>
    <row r="939" ht="15" customHeight="1">
      <c r="A939" t="inlineStr">
        <is>
          <t>A 3396-2022</t>
        </is>
      </c>
      <c r="B939" s="1" t="n">
        <v>44585</v>
      </c>
      <c r="C939" s="1" t="n">
        <v>45189</v>
      </c>
      <c r="D939" t="inlineStr">
        <is>
          <t>STOCKHOLMS LÄN</t>
        </is>
      </c>
      <c r="E939" t="inlineStr">
        <is>
          <t>NORRTÄLJE</t>
        </is>
      </c>
      <c r="G939" t="n">
        <v>1.4</v>
      </c>
      <c r="H939" t="n">
        <v>0</v>
      </c>
      <c r="I939" t="n">
        <v>0</v>
      </c>
      <c r="J939" t="n">
        <v>0</v>
      </c>
      <c r="K939" t="n">
        <v>0</v>
      </c>
      <c r="L939" t="n">
        <v>0</v>
      </c>
      <c r="M939" t="n">
        <v>0</v>
      </c>
      <c r="N939" t="n">
        <v>0</v>
      </c>
      <c r="O939" t="n">
        <v>0</v>
      </c>
      <c r="P939" t="n">
        <v>0</v>
      </c>
      <c r="Q939" t="n">
        <v>0</v>
      </c>
      <c r="R939" s="2" t="inlineStr"/>
    </row>
    <row r="940" ht="15" customHeight="1">
      <c r="A940" t="inlineStr">
        <is>
          <t>A 4860-2022</t>
        </is>
      </c>
      <c r="B940" s="1" t="n">
        <v>44592</v>
      </c>
      <c r="C940" s="1" t="n">
        <v>45189</v>
      </c>
      <c r="D940" t="inlineStr">
        <is>
          <t>STOCKHOLMS LÄN</t>
        </is>
      </c>
      <c r="E940" t="inlineStr">
        <is>
          <t>NORRTÄLJE</t>
        </is>
      </c>
      <c r="G940" t="n">
        <v>22.3</v>
      </c>
      <c r="H940" t="n">
        <v>0</v>
      </c>
      <c r="I940" t="n">
        <v>0</v>
      </c>
      <c r="J940" t="n">
        <v>0</v>
      </c>
      <c r="K940" t="n">
        <v>0</v>
      </c>
      <c r="L940" t="n">
        <v>0</v>
      </c>
      <c r="M940" t="n">
        <v>0</v>
      </c>
      <c r="N940" t="n">
        <v>0</v>
      </c>
      <c r="O940" t="n">
        <v>0</v>
      </c>
      <c r="P940" t="n">
        <v>0</v>
      </c>
      <c r="Q940" t="n">
        <v>0</v>
      </c>
      <c r="R940" s="2" t="inlineStr"/>
    </row>
    <row r="941" ht="15" customHeight="1">
      <c r="A941" t="inlineStr">
        <is>
          <t>A 5513-2022</t>
        </is>
      </c>
      <c r="B941" s="1" t="n">
        <v>44595</v>
      </c>
      <c r="C941" s="1" t="n">
        <v>45189</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5611-2022</t>
        </is>
      </c>
      <c r="B942" s="1" t="n">
        <v>44595</v>
      </c>
      <c r="C942" s="1" t="n">
        <v>45189</v>
      </c>
      <c r="D942" t="inlineStr">
        <is>
          <t>STOCKHOLMS LÄN</t>
        </is>
      </c>
      <c r="E942" t="inlineStr">
        <is>
          <t>NORRTÄLJE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5831-2022</t>
        </is>
      </c>
      <c r="B943" s="1" t="n">
        <v>44596</v>
      </c>
      <c r="C943" s="1" t="n">
        <v>45189</v>
      </c>
      <c r="D943" t="inlineStr">
        <is>
          <t>STOCKHOLMS LÄN</t>
        </is>
      </c>
      <c r="E943" t="inlineStr">
        <is>
          <t>NORRTÄLJE</t>
        </is>
      </c>
      <c r="G943" t="n">
        <v>4.8</v>
      </c>
      <c r="H943" t="n">
        <v>0</v>
      </c>
      <c r="I943" t="n">
        <v>0</v>
      </c>
      <c r="J943" t="n">
        <v>0</v>
      </c>
      <c r="K943" t="n">
        <v>0</v>
      </c>
      <c r="L943" t="n">
        <v>0</v>
      </c>
      <c r="M943" t="n">
        <v>0</v>
      </c>
      <c r="N943" t="n">
        <v>0</v>
      </c>
      <c r="O943" t="n">
        <v>0</v>
      </c>
      <c r="P943" t="n">
        <v>0</v>
      </c>
      <c r="Q943" t="n">
        <v>0</v>
      </c>
      <c r="R943" s="2" t="inlineStr"/>
    </row>
    <row r="944" ht="15" customHeight="1">
      <c r="A944" t="inlineStr">
        <is>
          <t>A 6332-2022</t>
        </is>
      </c>
      <c r="B944" s="1" t="n">
        <v>44600</v>
      </c>
      <c r="C944" s="1" t="n">
        <v>45189</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7565-2022</t>
        </is>
      </c>
      <c r="B945" s="1" t="n">
        <v>44607</v>
      </c>
      <c r="C945" s="1" t="n">
        <v>45189</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8024-2022</t>
        </is>
      </c>
      <c r="B946" s="1" t="n">
        <v>44609</v>
      </c>
      <c r="C946" s="1" t="n">
        <v>45189</v>
      </c>
      <c r="D946" t="inlineStr">
        <is>
          <t>STOCKHOLMS LÄN</t>
        </is>
      </c>
      <c r="E946" t="inlineStr">
        <is>
          <t>NORRTÄLJE</t>
        </is>
      </c>
      <c r="F946" t="inlineStr">
        <is>
          <t>Kyrkan</t>
        </is>
      </c>
      <c r="G946" t="n">
        <v>28.2</v>
      </c>
      <c r="H946" t="n">
        <v>0</v>
      </c>
      <c r="I946" t="n">
        <v>0</v>
      </c>
      <c r="J946" t="n">
        <v>0</v>
      </c>
      <c r="K946" t="n">
        <v>0</v>
      </c>
      <c r="L946" t="n">
        <v>0</v>
      </c>
      <c r="M946" t="n">
        <v>0</v>
      </c>
      <c r="N946" t="n">
        <v>0</v>
      </c>
      <c r="O946" t="n">
        <v>0</v>
      </c>
      <c r="P946" t="n">
        <v>0</v>
      </c>
      <c r="Q946" t="n">
        <v>0</v>
      </c>
      <c r="R946" s="2" t="inlineStr"/>
    </row>
    <row r="947" ht="15" customHeight="1">
      <c r="A947" t="inlineStr">
        <is>
          <t>A 8160-2022</t>
        </is>
      </c>
      <c r="B947" s="1" t="n">
        <v>44609</v>
      </c>
      <c r="C947" s="1" t="n">
        <v>45189</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8433-2022</t>
        </is>
      </c>
      <c r="B948" s="1" t="n">
        <v>44611</v>
      </c>
      <c r="C948" s="1" t="n">
        <v>45189</v>
      </c>
      <c r="D948" t="inlineStr">
        <is>
          <t>STOCKHOLMS LÄN</t>
        </is>
      </c>
      <c r="E948" t="inlineStr">
        <is>
          <t>NORRTÄLJE</t>
        </is>
      </c>
      <c r="G948" t="n">
        <v>0.9</v>
      </c>
      <c r="H948" t="n">
        <v>0</v>
      </c>
      <c r="I948" t="n">
        <v>0</v>
      </c>
      <c r="J948" t="n">
        <v>0</v>
      </c>
      <c r="K948" t="n">
        <v>0</v>
      </c>
      <c r="L948" t="n">
        <v>0</v>
      </c>
      <c r="M948" t="n">
        <v>0</v>
      </c>
      <c r="N948" t="n">
        <v>0</v>
      </c>
      <c r="O948" t="n">
        <v>0</v>
      </c>
      <c r="P948" t="n">
        <v>0</v>
      </c>
      <c r="Q948" t="n">
        <v>0</v>
      </c>
      <c r="R948" s="2" t="inlineStr"/>
    </row>
    <row r="949" ht="15" customHeight="1">
      <c r="A949" t="inlineStr">
        <is>
          <t>A 8644-2022</t>
        </is>
      </c>
      <c r="B949" s="1" t="n">
        <v>44613</v>
      </c>
      <c r="C949" s="1" t="n">
        <v>45189</v>
      </c>
      <c r="D949" t="inlineStr">
        <is>
          <t>STOCKHOLMS LÄN</t>
        </is>
      </c>
      <c r="E949" t="inlineStr">
        <is>
          <t>NORRTÄLJE</t>
        </is>
      </c>
      <c r="G949" t="n">
        <v>5.7</v>
      </c>
      <c r="H949" t="n">
        <v>0</v>
      </c>
      <c r="I949" t="n">
        <v>0</v>
      </c>
      <c r="J949" t="n">
        <v>0</v>
      </c>
      <c r="K949" t="n">
        <v>0</v>
      </c>
      <c r="L949" t="n">
        <v>0</v>
      </c>
      <c r="M949" t="n">
        <v>0</v>
      </c>
      <c r="N949" t="n">
        <v>0</v>
      </c>
      <c r="O949" t="n">
        <v>0</v>
      </c>
      <c r="P949" t="n">
        <v>0</v>
      </c>
      <c r="Q949" t="n">
        <v>0</v>
      </c>
      <c r="R949" s="2" t="inlineStr"/>
    </row>
    <row r="950" ht="15" customHeight="1">
      <c r="A950" t="inlineStr">
        <is>
          <t>A 8725-2022</t>
        </is>
      </c>
      <c r="B950" s="1" t="n">
        <v>44613</v>
      </c>
      <c r="C950" s="1" t="n">
        <v>45189</v>
      </c>
      <c r="D950" t="inlineStr">
        <is>
          <t>STOCKHOLMS LÄN</t>
        </is>
      </c>
      <c r="E950" t="inlineStr">
        <is>
          <t>NORRTÄLJE</t>
        </is>
      </c>
      <c r="G950" t="n">
        <v>7.1</v>
      </c>
      <c r="H950" t="n">
        <v>0</v>
      </c>
      <c r="I950" t="n">
        <v>0</v>
      </c>
      <c r="J950" t="n">
        <v>0</v>
      </c>
      <c r="K950" t="n">
        <v>0</v>
      </c>
      <c r="L950" t="n">
        <v>0</v>
      </c>
      <c r="M950" t="n">
        <v>0</v>
      </c>
      <c r="N950" t="n">
        <v>0</v>
      </c>
      <c r="O950" t="n">
        <v>0</v>
      </c>
      <c r="P950" t="n">
        <v>0</v>
      </c>
      <c r="Q950" t="n">
        <v>0</v>
      </c>
      <c r="R950" s="2" t="inlineStr"/>
    </row>
    <row r="951" ht="15" customHeight="1">
      <c r="A951" t="inlineStr">
        <is>
          <t>A 9654-2022</t>
        </is>
      </c>
      <c r="B951" s="1" t="n">
        <v>44617</v>
      </c>
      <c r="C951" s="1" t="n">
        <v>45189</v>
      </c>
      <c r="D951" t="inlineStr">
        <is>
          <t>STOCKHOLMS LÄN</t>
        </is>
      </c>
      <c r="E951" t="inlineStr">
        <is>
          <t>NORRTÄLJE</t>
        </is>
      </c>
      <c r="G951" t="n">
        <v>6.4</v>
      </c>
      <c r="H951" t="n">
        <v>0</v>
      </c>
      <c r="I951" t="n">
        <v>0</v>
      </c>
      <c r="J951" t="n">
        <v>0</v>
      </c>
      <c r="K951" t="n">
        <v>0</v>
      </c>
      <c r="L951" t="n">
        <v>0</v>
      </c>
      <c r="M951" t="n">
        <v>0</v>
      </c>
      <c r="N951" t="n">
        <v>0</v>
      </c>
      <c r="O951" t="n">
        <v>0</v>
      </c>
      <c r="P951" t="n">
        <v>0</v>
      </c>
      <c r="Q951" t="n">
        <v>0</v>
      </c>
      <c r="R951" s="2" t="inlineStr"/>
    </row>
    <row r="952" ht="15" customHeight="1">
      <c r="A952" t="inlineStr">
        <is>
          <t>A 10098-2022</t>
        </is>
      </c>
      <c r="B952" s="1" t="n">
        <v>44621</v>
      </c>
      <c r="C952" s="1" t="n">
        <v>45189</v>
      </c>
      <c r="D952" t="inlineStr">
        <is>
          <t>STOCKHOLMS LÄN</t>
        </is>
      </c>
      <c r="E952" t="inlineStr">
        <is>
          <t>NORRTÄLJE</t>
        </is>
      </c>
      <c r="G952" t="n">
        <v>2.2</v>
      </c>
      <c r="H952" t="n">
        <v>0</v>
      </c>
      <c r="I952" t="n">
        <v>0</v>
      </c>
      <c r="J952" t="n">
        <v>0</v>
      </c>
      <c r="K952" t="n">
        <v>0</v>
      </c>
      <c r="L952" t="n">
        <v>0</v>
      </c>
      <c r="M952" t="n">
        <v>0</v>
      </c>
      <c r="N952" t="n">
        <v>0</v>
      </c>
      <c r="O952" t="n">
        <v>0</v>
      </c>
      <c r="P952" t="n">
        <v>0</v>
      </c>
      <c r="Q952" t="n">
        <v>0</v>
      </c>
      <c r="R952" s="2" t="inlineStr"/>
    </row>
    <row r="953" ht="15" customHeight="1">
      <c r="A953" t="inlineStr">
        <is>
          <t>A 9988-2022</t>
        </is>
      </c>
      <c r="B953" s="1" t="n">
        <v>44621</v>
      </c>
      <c r="C953" s="1" t="n">
        <v>45189</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45189</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10521-2022</t>
        </is>
      </c>
      <c r="B955" s="1" t="n">
        <v>44623</v>
      </c>
      <c r="C955" s="1" t="n">
        <v>45189</v>
      </c>
      <c r="D955" t="inlineStr">
        <is>
          <t>STOCKHOLMS LÄN</t>
        </is>
      </c>
      <c r="E955" t="inlineStr">
        <is>
          <t>NORRTÄLJE</t>
        </is>
      </c>
      <c r="G955" t="n">
        <v>2.9</v>
      </c>
      <c r="H955" t="n">
        <v>0</v>
      </c>
      <c r="I955" t="n">
        <v>0</v>
      </c>
      <c r="J955" t="n">
        <v>0</v>
      </c>
      <c r="K955" t="n">
        <v>0</v>
      </c>
      <c r="L955" t="n">
        <v>0</v>
      </c>
      <c r="M955" t="n">
        <v>0</v>
      </c>
      <c r="N955" t="n">
        <v>0</v>
      </c>
      <c r="O955" t="n">
        <v>0</v>
      </c>
      <c r="P955" t="n">
        <v>0</v>
      </c>
      <c r="Q955" t="n">
        <v>0</v>
      </c>
      <c r="R955" s="2" t="inlineStr"/>
    </row>
    <row r="956" ht="15" customHeight="1">
      <c r="A956" t="inlineStr">
        <is>
          <t>A 10711-2022</t>
        </is>
      </c>
      <c r="B956" s="1" t="n">
        <v>44626</v>
      </c>
      <c r="C956" s="1" t="n">
        <v>45189</v>
      </c>
      <c r="D956" t="inlineStr">
        <is>
          <t>STOCKHOLMS LÄN</t>
        </is>
      </c>
      <c r="E956" t="inlineStr">
        <is>
          <t>NORRTÄLJE</t>
        </is>
      </c>
      <c r="G956" t="n">
        <v>0.4</v>
      </c>
      <c r="H956" t="n">
        <v>0</v>
      </c>
      <c r="I956" t="n">
        <v>0</v>
      </c>
      <c r="J956" t="n">
        <v>0</v>
      </c>
      <c r="K956" t="n">
        <v>0</v>
      </c>
      <c r="L956" t="n">
        <v>0</v>
      </c>
      <c r="M956" t="n">
        <v>0</v>
      </c>
      <c r="N956" t="n">
        <v>0</v>
      </c>
      <c r="O956" t="n">
        <v>0</v>
      </c>
      <c r="P956" t="n">
        <v>0</v>
      </c>
      <c r="Q956" t="n">
        <v>0</v>
      </c>
      <c r="R956" s="2" t="inlineStr"/>
    </row>
    <row r="957" ht="15" customHeight="1">
      <c r="A957" t="inlineStr">
        <is>
          <t>A 10710-2022</t>
        </is>
      </c>
      <c r="B957" s="1" t="n">
        <v>44626</v>
      </c>
      <c r="C957" s="1" t="n">
        <v>45189</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11150-2022</t>
        </is>
      </c>
      <c r="B958" s="1" t="n">
        <v>44629</v>
      </c>
      <c r="C958" s="1" t="n">
        <v>45189</v>
      </c>
      <c r="D958" t="inlineStr">
        <is>
          <t>STOCKHOLMS LÄN</t>
        </is>
      </c>
      <c r="E958" t="inlineStr">
        <is>
          <t>NORRTÄLJE</t>
        </is>
      </c>
      <c r="F958" t="inlineStr">
        <is>
          <t>Övriga Aktiebolag</t>
        </is>
      </c>
      <c r="G958" t="n">
        <v>6.5</v>
      </c>
      <c r="H958" t="n">
        <v>0</v>
      </c>
      <c r="I958" t="n">
        <v>0</v>
      </c>
      <c r="J958" t="n">
        <v>0</v>
      </c>
      <c r="K958" t="n">
        <v>0</v>
      </c>
      <c r="L958" t="n">
        <v>0</v>
      </c>
      <c r="M958" t="n">
        <v>0</v>
      </c>
      <c r="N958" t="n">
        <v>0</v>
      </c>
      <c r="O958" t="n">
        <v>0</v>
      </c>
      <c r="P958" t="n">
        <v>0</v>
      </c>
      <c r="Q958" t="n">
        <v>0</v>
      </c>
      <c r="R958" s="2" t="inlineStr"/>
    </row>
    <row r="959" ht="15" customHeight="1">
      <c r="A959" t="inlineStr">
        <is>
          <t>A 11229-2022</t>
        </is>
      </c>
      <c r="B959" s="1" t="n">
        <v>44629</v>
      </c>
      <c r="C959" s="1" t="n">
        <v>45189</v>
      </c>
      <c r="D959" t="inlineStr">
        <is>
          <t>STOCKHOLMS LÄN</t>
        </is>
      </c>
      <c r="E959" t="inlineStr">
        <is>
          <t>NORRTÄLJE</t>
        </is>
      </c>
      <c r="F959" t="inlineStr">
        <is>
          <t>Övriga Aktiebolag</t>
        </is>
      </c>
      <c r="G959" t="n">
        <v>4.1</v>
      </c>
      <c r="H959" t="n">
        <v>0</v>
      </c>
      <c r="I959" t="n">
        <v>0</v>
      </c>
      <c r="J959" t="n">
        <v>0</v>
      </c>
      <c r="K959" t="n">
        <v>0</v>
      </c>
      <c r="L959" t="n">
        <v>0</v>
      </c>
      <c r="M959" t="n">
        <v>0</v>
      </c>
      <c r="N959" t="n">
        <v>0</v>
      </c>
      <c r="O959" t="n">
        <v>0</v>
      </c>
      <c r="P959" t="n">
        <v>0</v>
      </c>
      <c r="Q959" t="n">
        <v>0</v>
      </c>
      <c r="R959" s="2" t="inlineStr"/>
    </row>
    <row r="960" ht="15" customHeight="1">
      <c r="A960" t="inlineStr">
        <is>
          <t>A 11533-2022</t>
        </is>
      </c>
      <c r="B960" s="1" t="n">
        <v>44631</v>
      </c>
      <c r="C960" s="1" t="n">
        <v>45189</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11821-2022</t>
        </is>
      </c>
      <c r="B961" s="1" t="n">
        <v>44634</v>
      </c>
      <c r="C961" s="1" t="n">
        <v>45189</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11900-2022</t>
        </is>
      </c>
      <c r="B962" s="1" t="n">
        <v>44635</v>
      </c>
      <c r="C962" s="1" t="n">
        <v>45189</v>
      </c>
      <c r="D962" t="inlineStr">
        <is>
          <t>STOCKHOLMS LÄN</t>
        </is>
      </c>
      <c r="E962" t="inlineStr">
        <is>
          <t>NORRTÄLJE</t>
        </is>
      </c>
      <c r="G962" t="n">
        <v>2.4</v>
      </c>
      <c r="H962" t="n">
        <v>0</v>
      </c>
      <c r="I962" t="n">
        <v>0</v>
      </c>
      <c r="J962" t="n">
        <v>0</v>
      </c>
      <c r="K962" t="n">
        <v>0</v>
      </c>
      <c r="L962" t="n">
        <v>0</v>
      </c>
      <c r="M962" t="n">
        <v>0</v>
      </c>
      <c r="N962" t="n">
        <v>0</v>
      </c>
      <c r="O962" t="n">
        <v>0</v>
      </c>
      <c r="P962" t="n">
        <v>0</v>
      </c>
      <c r="Q962" t="n">
        <v>0</v>
      </c>
      <c r="R962" s="2" t="inlineStr"/>
    </row>
    <row r="963" ht="15" customHeight="1">
      <c r="A963" t="inlineStr">
        <is>
          <t>A 12270-2022</t>
        </is>
      </c>
      <c r="B963" s="1" t="n">
        <v>44637</v>
      </c>
      <c r="C963" s="1" t="n">
        <v>45189</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12355-2022</t>
        </is>
      </c>
      <c r="B964" s="1" t="n">
        <v>44637</v>
      </c>
      <c r="C964" s="1" t="n">
        <v>45189</v>
      </c>
      <c r="D964" t="inlineStr">
        <is>
          <t>STOCKHOLMS LÄN</t>
        </is>
      </c>
      <c r="E964" t="inlineStr">
        <is>
          <t>NORRTÄLJE</t>
        </is>
      </c>
      <c r="G964" t="n">
        <v>10.4</v>
      </c>
      <c r="H964" t="n">
        <v>0</v>
      </c>
      <c r="I964" t="n">
        <v>0</v>
      </c>
      <c r="J964" t="n">
        <v>0</v>
      </c>
      <c r="K964" t="n">
        <v>0</v>
      </c>
      <c r="L964" t="n">
        <v>0</v>
      </c>
      <c r="M964" t="n">
        <v>0</v>
      </c>
      <c r="N964" t="n">
        <v>0</v>
      </c>
      <c r="O964" t="n">
        <v>0</v>
      </c>
      <c r="P964" t="n">
        <v>0</v>
      </c>
      <c r="Q964" t="n">
        <v>0</v>
      </c>
      <c r="R964" s="2" t="inlineStr"/>
    </row>
    <row r="965" ht="15" customHeight="1">
      <c r="A965" t="inlineStr">
        <is>
          <t>A 12357-2022</t>
        </is>
      </c>
      <c r="B965" s="1" t="n">
        <v>44637</v>
      </c>
      <c r="C965" s="1" t="n">
        <v>45189</v>
      </c>
      <c r="D965" t="inlineStr">
        <is>
          <t>STOCKHOLMS LÄN</t>
        </is>
      </c>
      <c r="E965" t="inlineStr">
        <is>
          <t>NORRTÄLJE</t>
        </is>
      </c>
      <c r="G965" t="n">
        <v>1</v>
      </c>
      <c r="H965" t="n">
        <v>0</v>
      </c>
      <c r="I965" t="n">
        <v>0</v>
      </c>
      <c r="J965" t="n">
        <v>0</v>
      </c>
      <c r="K965" t="n">
        <v>0</v>
      </c>
      <c r="L965" t="n">
        <v>0</v>
      </c>
      <c r="M965" t="n">
        <v>0</v>
      </c>
      <c r="N965" t="n">
        <v>0</v>
      </c>
      <c r="O965" t="n">
        <v>0</v>
      </c>
      <c r="P965" t="n">
        <v>0</v>
      </c>
      <c r="Q965" t="n">
        <v>0</v>
      </c>
      <c r="R965" s="2" t="inlineStr"/>
    </row>
    <row r="966" ht="15" customHeight="1">
      <c r="A966" t="inlineStr">
        <is>
          <t>A 12314-2022</t>
        </is>
      </c>
      <c r="B966" s="1" t="n">
        <v>44637</v>
      </c>
      <c r="C966" s="1" t="n">
        <v>45189</v>
      </c>
      <c r="D966" t="inlineStr">
        <is>
          <t>STOCKHOLMS LÄN</t>
        </is>
      </c>
      <c r="E966" t="inlineStr">
        <is>
          <t>NORRTÄLJE</t>
        </is>
      </c>
      <c r="G966" t="n">
        <v>1.8</v>
      </c>
      <c r="H966" t="n">
        <v>0</v>
      </c>
      <c r="I966" t="n">
        <v>0</v>
      </c>
      <c r="J966" t="n">
        <v>0</v>
      </c>
      <c r="K966" t="n">
        <v>0</v>
      </c>
      <c r="L966" t="n">
        <v>0</v>
      </c>
      <c r="M966" t="n">
        <v>0</v>
      </c>
      <c r="N966" t="n">
        <v>0</v>
      </c>
      <c r="O966" t="n">
        <v>0</v>
      </c>
      <c r="P966" t="n">
        <v>0</v>
      </c>
      <c r="Q966" t="n">
        <v>0</v>
      </c>
      <c r="R966" s="2" t="inlineStr"/>
    </row>
    <row r="967" ht="15" customHeight="1">
      <c r="A967" t="inlineStr">
        <is>
          <t>A 62765-2022</t>
        </is>
      </c>
      <c r="B967" s="1" t="n">
        <v>44637</v>
      </c>
      <c r="C967" s="1" t="n">
        <v>45189</v>
      </c>
      <c r="D967" t="inlineStr">
        <is>
          <t>STOCKHOLMS LÄN</t>
        </is>
      </c>
      <c r="E967" t="inlineStr">
        <is>
          <t>NORRTÄLJE</t>
        </is>
      </c>
      <c r="G967" t="n">
        <v>2.7</v>
      </c>
      <c r="H967" t="n">
        <v>0</v>
      </c>
      <c r="I967" t="n">
        <v>0</v>
      </c>
      <c r="J967" t="n">
        <v>0</v>
      </c>
      <c r="K967" t="n">
        <v>0</v>
      </c>
      <c r="L967" t="n">
        <v>0</v>
      </c>
      <c r="M967" t="n">
        <v>0</v>
      </c>
      <c r="N967" t="n">
        <v>0</v>
      </c>
      <c r="O967" t="n">
        <v>0</v>
      </c>
      <c r="P967" t="n">
        <v>0</v>
      </c>
      <c r="Q967" t="n">
        <v>0</v>
      </c>
      <c r="R967" s="2" t="inlineStr"/>
    </row>
    <row r="968" ht="15" customHeight="1">
      <c r="A968" t="inlineStr">
        <is>
          <t>A 12268-2022</t>
        </is>
      </c>
      <c r="B968" s="1" t="n">
        <v>44637</v>
      </c>
      <c r="C968" s="1" t="n">
        <v>45189</v>
      </c>
      <c r="D968" t="inlineStr">
        <is>
          <t>STOCKHOLMS LÄN</t>
        </is>
      </c>
      <c r="E968" t="inlineStr">
        <is>
          <t>NORRTÄLJE</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12816-2022</t>
        </is>
      </c>
      <c r="B969" s="1" t="n">
        <v>44642</v>
      </c>
      <c r="C969" s="1" t="n">
        <v>45189</v>
      </c>
      <c r="D969" t="inlineStr">
        <is>
          <t>STOCKHOLMS LÄN</t>
        </is>
      </c>
      <c r="E969" t="inlineStr">
        <is>
          <t>NORRTÄLJE</t>
        </is>
      </c>
      <c r="G969" t="n">
        <v>4.4</v>
      </c>
      <c r="H969" t="n">
        <v>0</v>
      </c>
      <c r="I969" t="n">
        <v>0</v>
      </c>
      <c r="J969" t="n">
        <v>0</v>
      </c>
      <c r="K969" t="n">
        <v>0</v>
      </c>
      <c r="L969" t="n">
        <v>0</v>
      </c>
      <c r="M969" t="n">
        <v>0</v>
      </c>
      <c r="N969" t="n">
        <v>0</v>
      </c>
      <c r="O969" t="n">
        <v>0</v>
      </c>
      <c r="P969" t="n">
        <v>0</v>
      </c>
      <c r="Q969" t="n">
        <v>0</v>
      </c>
      <c r="R969" s="2" t="inlineStr"/>
    </row>
    <row r="970" ht="15" customHeight="1">
      <c r="A970" t="inlineStr">
        <is>
          <t>A 12877-2022</t>
        </is>
      </c>
      <c r="B970" s="1" t="n">
        <v>44642</v>
      </c>
      <c r="C970" s="1" t="n">
        <v>45189</v>
      </c>
      <c r="D970" t="inlineStr">
        <is>
          <t>STOCKHOLMS LÄN</t>
        </is>
      </c>
      <c r="E970" t="inlineStr">
        <is>
          <t>NORRTÄLJE</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13053-2022</t>
        </is>
      </c>
      <c r="B971" s="1" t="n">
        <v>44643</v>
      </c>
      <c r="C971" s="1" t="n">
        <v>45189</v>
      </c>
      <c r="D971" t="inlineStr">
        <is>
          <t>STOCKHOLMS LÄN</t>
        </is>
      </c>
      <c r="E971" t="inlineStr">
        <is>
          <t>NORRTÄLJE</t>
        </is>
      </c>
      <c r="G971" t="n">
        <v>2.8</v>
      </c>
      <c r="H971" t="n">
        <v>0</v>
      </c>
      <c r="I971" t="n">
        <v>0</v>
      </c>
      <c r="J971" t="n">
        <v>0</v>
      </c>
      <c r="K971" t="n">
        <v>0</v>
      </c>
      <c r="L971" t="n">
        <v>0</v>
      </c>
      <c r="M971" t="n">
        <v>0</v>
      </c>
      <c r="N971" t="n">
        <v>0</v>
      </c>
      <c r="O971" t="n">
        <v>0</v>
      </c>
      <c r="P971" t="n">
        <v>0</v>
      </c>
      <c r="Q971" t="n">
        <v>0</v>
      </c>
      <c r="R971" s="2" t="inlineStr"/>
    </row>
    <row r="972" ht="15" customHeight="1">
      <c r="A972" t="inlineStr">
        <is>
          <t>A 13077-2022</t>
        </is>
      </c>
      <c r="B972" s="1" t="n">
        <v>44643</v>
      </c>
      <c r="C972" s="1" t="n">
        <v>45189</v>
      </c>
      <c r="D972" t="inlineStr">
        <is>
          <t>STOCKHOLMS LÄN</t>
        </is>
      </c>
      <c r="E972" t="inlineStr">
        <is>
          <t>NORRTÄLJE</t>
        </is>
      </c>
      <c r="G972" t="n">
        <v>8.199999999999999</v>
      </c>
      <c r="H972" t="n">
        <v>0</v>
      </c>
      <c r="I972" t="n">
        <v>0</v>
      </c>
      <c r="J972" t="n">
        <v>0</v>
      </c>
      <c r="K972" t="n">
        <v>0</v>
      </c>
      <c r="L972" t="n">
        <v>0</v>
      </c>
      <c r="M972" t="n">
        <v>0</v>
      </c>
      <c r="N972" t="n">
        <v>0</v>
      </c>
      <c r="O972" t="n">
        <v>0</v>
      </c>
      <c r="P972" t="n">
        <v>0</v>
      </c>
      <c r="Q972" t="n">
        <v>0</v>
      </c>
      <c r="R972" s="2" t="inlineStr"/>
    </row>
    <row r="973" ht="15" customHeight="1">
      <c r="A973" t="inlineStr">
        <is>
          <t>A 13089-2022</t>
        </is>
      </c>
      <c r="B973" s="1" t="n">
        <v>44643</v>
      </c>
      <c r="C973" s="1" t="n">
        <v>45189</v>
      </c>
      <c r="D973" t="inlineStr">
        <is>
          <t>STOCKHOLMS LÄN</t>
        </is>
      </c>
      <c r="E973" t="inlineStr">
        <is>
          <t>NORRTÄLJE</t>
        </is>
      </c>
      <c r="G973" t="n">
        <v>4.5</v>
      </c>
      <c r="H973" t="n">
        <v>0</v>
      </c>
      <c r="I973" t="n">
        <v>0</v>
      </c>
      <c r="J973" t="n">
        <v>0</v>
      </c>
      <c r="K973" t="n">
        <v>0</v>
      </c>
      <c r="L973" t="n">
        <v>0</v>
      </c>
      <c r="M973" t="n">
        <v>0</v>
      </c>
      <c r="N973" t="n">
        <v>0</v>
      </c>
      <c r="O973" t="n">
        <v>0</v>
      </c>
      <c r="P973" t="n">
        <v>0</v>
      </c>
      <c r="Q973" t="n">
        <v>0</v>
      </c>
      <c r="R973" s="2" t="inlineStr"/>
    </row>
    <row r="974" ht="15" customHeight="1">
      <c r="A974" t="inlineStr">
        <is>
          <t>A 13106-2022</t>
        </is>
      </c>
      <c r="B974" s="1" t="n">
        <v>44644</v>
      </c>
      <c r="C974" s="1" t="n">
        <v>45189</v>
      </c>
      <c r="D974" t="inlineStr">
        <is>
          <t>STOCKHOLMS LÄN</t>
        </is>
      </c>
      <c r="E974" t="inlineStr">
        <is>
          <t>NORRTÄLJE</t>
        </is>
      </c>
      <c r="G974" t="n">
        <v>2.8</v>
      </c>
      <c r="H974" t="n">
        <v>0</v>
      </c>
      <c r="I974" t="n">
        <v>0</v>
      </c>
      <c r="J974" t="n">
        <v>0</v>
      </c>
      <c r="K974" t="n">
        <v>0</v>
      </c>
      <c r="L974" t="n">
        <v>0</v>
      </c>
      <c r="M974" t="n">
        <v>0</v>
      </c>
      <c r="N974" t="n">
        <v>0</v>
      </c>
      <c r="O974" t="n">
        <v>0</v>
      </c>
      <c r="P974" t="n">
        <v>0</v>
      </c>
      <c r="Q974" t="n">
        <v>0</v>
      </c>
      <c r="R974" s="2" t="inlineStr"/>
    </row>
    <row r="975" ht="15" customHeight="1">
      <c r="A975" t="inlineStr">
        <is>
          <t>A 13278-2022</t>
        </is>
      </c>
      <c r="B975" s="1" t="n">
        <v>44644</v>
      </c>
      <c r="C975" s="1" t="n">
        <v>45189</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13276-2022</t>
        </is>
      </c>
      <c r="B976" s="1" t="n">
        <v>44644</v>
      </c>
      <c r="C976" s="1" t="n">
        <v>45189</v>
      </c>
      <c r="D976" t="inlineStr">
        <is>
          <t>STOCKHOLMS LÄN</t>
        </is>
      </c>
      <c r="E976" t="inlineStr">
        <is>
          <t>NORRTÄLJE</t>
        </is>
      </c>
      <c r="G976" t="n">
        <v>0.7</v>
      </c>
      <c r="H976" t="n">
        <v>0</v>
      </c>
      <c r="I976" t="n">
        <v>0</v>
      </c>
      <c r="J976" t="n">
        <v>0</v>
      </c>
      <c r="K976" t="n">
        <v>0</v>
      </c>
      <c r="L976" t="n">
        <v>0</v>
      </c>
      <c r="M976" t="n">
        <v>0</v>
      </c>
      <c r="N976" t="n">
        <v>0</v>
      </c>
      <c r="O976" t="n">
        <v>0</v>
      </c>
      <c r="P976" t="n">
        <v>0</v>
      </c>
      <c r="Q976" t="n">
        <v>0</v>
      </c>
      <c r="R976" s="2" t="inlineStr"/>
    </row>
    <row r="977" ht="15" customHeight="1">
      <c r="A977" t="inlineStr">
        <is>
          <t>A 13395-2022</t>
        </is>
      </c>
      <c r="B977" s="1" t="n">
        <v>44645</v>
      </c>
      <c r="C977" s="1" t="n">
        <v>45189</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13701-2022</t>
        </is>
      </c>
      <c r="B978" s="1" t="n">
        <v>44648</v>
      </c>
      <c r="C978" s="1" t="n">
        <v>45189</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13718-2022</t>
        </is>
      </c>
      <c r="B979" s="1" t="n">
        <v>44649</v>
      </c>
      <c r="C979" s="1" t="n">
        <v>45189</v>
      </c>
      <c r="D979" t="inlineStr">
        <is>
          <t>STOCKHOLMS LÄN</t>
        </is>
      </c>
      <c r="E979" t="inlineStr">
        <is>
          <t>NORRTÄLJE</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14724-2022</t>
        </is>
      </c>
      <c r="B980" s="1" t="n">
        <v>44656</v>
      </c>
      <c r="C980" s="1" t="n">
        <v>45189</v>
      </c>
      <c r="D980" t="inlineStr">
        <is>
          <t>STOCKHOLMS LÄN</t>
        </is>
      </c>
      <c r="E980" t="inlineStr">
        <is>
          <t>NORRTÄLJE</t>
        </is>
      </c>
      <c r="F980" t="inlineStr">
        <is>
          <t>Sveaskog</t>
        </is>
      </c>
      <c r="G980" t="n">
        <v>9</v>
      </c>
      <c r="H980" t="n">
        <v>0</v>
      </c>
      <c r="I980" t="n">
        <v>0</v>
      </c>
      <c r="J980" t="n">
        <v>0</v>
      </c>
      <c r="K980" t="n">
        <v>0</v>
      </c>
      <c r="L980" t="n">
        <v>0</v>
      </c>
      <c r="M980" t="n">
        <v>0</v>
      </c>
      <c r="N980" t="n">
        <v>0</v>
      </c>
      <c r="O980" t="n">
        <v>0</v>
      </c>
      <c r="P980" t="n">
        <v>0</v>
      </c>
      <c r="Q980" t="n">
        <v>0</v>
      </c>
      <c r="R980" s="2" t="inlineStr"/>
    </row>
    <row r="981" ht="15" customHeight="1">
      <c r="A981" t="inlineStr">
        <is>
          <t>A 14869-2022</t>
        </is>
      </c>
      <c r="B981" s="1" t="n">
        <v>44656</v>
      </c>
      <c r="C981" s="1" t="n">
        <v>45189</v>
      </c>
      <c r="D981" t="inlineStr">
        <is>
          <t>STOCKHOLMS LÄN</t>
        </is>
      </c>
      <c r="E981" t="inlineStr">
        <is>
          <t>NORRTÄLJE</t>
        </is>
      </c>
      <c r="F981" t="inlineStr">
        <is>
          <t>Holmen skog AB</t>
        </is>
      </c>
      <c r="G981" t="n">
        <v>9.1</v>
      </c>
      <c r="H981" t="n">
        <v>0</v>
      </c>
      <c r="I981" t="n">
        <v>0</v>
      </c>
      <c r="J981" t="n">
        <v>0</v>
      </c>
      <c r="K981" t="n">
        <v>0</v>
      </c>
      <c r="L981" t="n">
        <v>0</v>
      </c>
      <c r="M981" t="n">
        <v>0</v>
      </c>
      <c r="N981" t="n">
        <v>0</v>
      </c>
      <c r="O981" t="n">
        <v>0</v>
      </c>
      <c r="P981" t="n">
        <v>0</v>
      </c>
      <c r="Q981" t="n">
        <v>0</v>
      </c>
      <c r="R981" s="2" t="inlineStr"/>
    </row>
    <row r="982" ht="15" customHeight="1">
      <c r="A982" t="inlineStr">
        <is>
          <t>A 14716-2022</t>
        </is>
      </c>
      <c r="B982" s="1" t="n">
        <v>44656</v>
      </c>
      <c r="C982" s="1" t="n">
        <v>45189</v>
      </c>
      <c r="D982" t="inlineStr">
        <is>
          <t>STOCKHOLMS LÄN</t>
        </is>
      </c>
      <c r="E982" t="inlineStr">
        <is>
          <t>NORRTÄLJE</t>
        </is>
      </c>
      <c r="F982" t="inlineStr">
        <is>
          <t>Sveaskog</t>
        </is>
      </c>
      <c r="G982" t="n">
        <v>6.5</v>
      </c>
      <c r="H982" t="n">
        <v>0</v>
      </c>
      <c r="I982" t="n">
        <v>0</v>
      </c>
      <c r="J982" t="n">
        <v>0</v>
      </c>
      <c r="K982" t="n">
        <v>0</v>
      </c>
      <c r="L982" t="n">
        <v>0</v>
      </c>
      <c r="M982" t="n">
        <v>0</v>
      </c>
      <c r="N982" t="n">
        <v>0</v>
      </c>
      <c r="O982" t="n">
        <v>0</v>
      </c>
      <c r="P982" t="n">
        <v>0</v>
      </c>
      <c r="Q982" t="n">
        <v>0</v>
      </c>
      <c r="R982" s="2" t="inlineStr"/>
    </row>
    <row r="983" ht="15" customHeight="1">
      <c r="A983" t="inlineStr">
        <is>
          <t>A 15225-2022</t>
        </is>
      </c>
      <c r="B983" s="1" t="n">
        <v>44658</v>
      </c>
      <c r="C983" s="1" t="n">
        <v>45189</v>
      </c>
      <c r="D983" t="inlineStr">
        <is>
          <t>STOCKHOLMS LÄN</t>
        </is>
      </c>
      <c r="E983" t="inlineStr">
        <is>
          <t>NORRTÄLJE</t>
        </is>
      </c>
      <c r="G983" t="n">
        <v>1.7</v>
      </c>
      <c r="H983" t="n">
        <v>0</v>
      </c>
      <c r="I983" t="n">
        <v>0</v>
      </c>
      <c r="J983" t="n">
        <v>0</v>
      </c>
      <c r="K983" t="n">
        <v>0</v>
      </c>
      <c r="L983" t="n">
        <v>0</v>
      </c>
      <c r="M983" t="n">
        <v>0</v>
      </c>
      <c r="N983" t="n">
        <v>0</v>
      </c>
      <c r="O983" t="n">
        <v>0</v>
      </c>
      <c r="P983" t="n">
        <v>0</v>
      </c>
      <c r="Q983" t="n">
        <v>0</v>
      </c>
      <c r="R983" s="2" t="inlineStr"/>
    </row>
    <row r="984" ht="15" customHeight="1">
      <c r="A984" t="inlineStr">
        <is>
          <t>A 15226-2022</t>
        </is>
      </c>
      <c r="B984" s="1" t="n">
        <v>44658</v>
      </c>
      <c r="C984" s="1" t="n">
        <v>45189</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15861-2022</t>
        </is>
      </c>
      <c r="B985" s="1" t="n">
        <v>44664</v>
      </c>
      <c r="C985" s="1" t="n">
        <v>45189</v>
      </c>
      <c r="D985" t="inlineStr">
        <is>
          <t>STOCKHOLMS LÄN</t>
        </is>
      </c>
      <c r="E985" t="inlineStr">
        <is>
          <t>NORRTÄLJE</t>
        </is>
      </c>
      <c r="G985" t="n">
        <v>10.2</v>
      </c>
      <c r="H985" t="n">
        <v>0</v>
      </c>
      <c r="I985" t="n">
        <v>0</v>
      </c>
      <c r="J985" t="n">
        <v>0</v>
      </c>
      <c r="K985" t="n">
        <v>0</v>
      </c>
      <c r="L985" t="n">
        <v>0</v>
      </c>
      <c r="M985" t="n">
        <v>0</v>
      </c>
      <c r="N985" t="n">
        <v>0</v>
      </c>
      <c r="O985" t="n">
        <v>0</v>
      </c>
      <c r="P985" t="n">
        <v>0</v>
      </c>
      <c r="Q985" t="n">
        <v>0</v>
      </c>
      <c r="R985" s="2" t="inlineStr"/>
    </row>
    <row r="986" ht="15" customHeight="1">
      <c r="A986" t="inlineStr">
        <is>
          <t>A 16202-2022</t>
        </is>
      </c>
      <c r="B986" s="1" t="n">
        <v>44670</v>
      </c>
      <c r="C986" s="1" t="n">
        <v>45189</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16224-2022</t>
        </is>
      </c>
      <c r="B987" s="1" t="n">
        <v>44670</v>
      </c>
      <c r="C987" s="1" t="n">
        <v>45189</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16442-2022</t>
        </is>
      </c>
      <c r="B988" s="1" t="n">
        <v>44671</v>
      </c>
      <c r="C988" s="1" t="n">
        <v>45189</v>
      </c>
      <c r="D988" t="inlineStr">
        <is>
          <t>STOCKHOLMS LÄN</t>
        </is>
      </c>
      <c r="E988" t="inlineStr">
        <is>
          <t>NORRTÄLJE</t>
        </is>
      </c>
      <c r="G988" t="n">
        <v>4.8</v>
      </c>
      <c r="H988" t="n">
        <v>0</v>
      </c>
      <c r="I988" t="n">
        <v>0</v>
      </c>
      <c r="J988" t="n">
        <v>0</v>
      </c>
      <c r="K988" t="n">
        <v>0</v>
      </c>
      <c r="L988" t="n">
        <v>0</v>
      </c>
      <c r="M988" t="n">
        <v>0</v>
      </c>
      <c r="N988" t="n">
        <v>0</v>
      </c>
      <c r="O988" t="n">
        <v>0</v>
      </c>
      <c r="P988" t="n">
        <v>0</v>
      </c>
      <c r="Q988" t="n">
        <v>0</v>
      </c>
      <c r="R988" s="2" t="inlineStr"/>
    </row>
    <row r="989" ht="15" customHeight="1">
      <c r="A989" t="inlineStr">
        <is>
          <t>A 16534-2022</t>
        </is>
      </c>
      <c r="B989" s="1" t="n">
        <v>44672</v>
      </c>
      <c r="C989" s="1" t="n">
        <v>45189</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16835-2022</t>
        </is>
      </c>
      <c r="B990" s="1" t="n">
        <v>44673</v>
      </c>
      <c r="C990" s="1" t="n">
        <v>45189</v>
      </c>
      <c r="D990" t="inlineStr">
        <is>
          <t>STOCKHOLMS LÄN</t>
        </is>
      </c>
      <c r="E990" t="inlineStr">
        <is>
          <t>NORRTÄLJE</t>
        </is>
      </c>
      <c r="G990" t="n">
        <v>0.9</v>
      </c>
      <c r="H990" t="n">
        <v>0</v>
      </c>
      <c r="I990" t="n">
        <v>0</v>
      </c>
      <c r="J990" t="n">
        <v>0</v>
      </c>
      <c r="K990" t="n">
        <v>0</v>
      </c>
      <c r="L990" t="n">
        <v>0</v>
      </c>
      <c r="M990" t="n">
        <v>0</v>
      </c>
      <c r="N990" t="n">
        <v>0</v>
      </c>
      <c r="O990" t="n">
        <v>0</v>
      </c>
      <c r="P990" t="n">
        <v>0</v>
      </c>
      <c r="Q990" t="n">
        <v>0</v>
      </c>
      <c r="R990" s="2" t="inlineStr"/>
    </row>
    <row r="991" ht="15" customHeight="1">
      <c r="A991" t="inlineStr">
        <is>
          <t>A 17391-2022</t>
        </is>
      </c>
      <c r="B991" s="1" t="n">
        <v>44678</v>
      </c>
      <c r="C991" s="1" t="n">
        <v>45189</v>
      </c>
      <c r="D991" t="inlineStr">
        <is>
          <t>STOCKHOLMS LÄN</t>
        </is>
      </c>
      <c r="E991" t="inlineStr">
        <is>
          <t>NORRTÄLJE</t>
        </is>
      </c>
      <c r="G991" t="n">
        <v>2.8</v>
      </c>
      <c r="H991" t="n">
        <v>0</v>
      </c>
      <c r="I991" t="n">
        <v>0</v>
      </c>
      <c r="J991" t="n">
        <v>0</v>
      </c>
      <c r="K991" t="n">
        <v>0</v>
      </c>
      <c r="L991" t="n">
        <v>0</v>
      </c>
      <c r="M991" t="n">
        <v>0</v>
      </c>
      <c r="N991" t="n">
        <v>0</v>
      </c>
      <c r="O991" t="n">
        <v>0</v>
      </c>
      <c r="P991" t="n">
        <v>0</v>
      </c>
      <c r="Q991" t="n">
        <v>0</v>
      </c>
      <c r="R991" s="2" t="inlineStr"/>
    </row>
    <row r="992" ht="15" customHeight="1">
      <c r="A992" t="inlineStr">
        <is>
          <t>A 17390-2022</t>
        </is>
      </c>
      <c r="B992" s="1" t="n">
        <v>44678</v>
      </c>
      <c r="C992" s="1" t="n">
        <v>45189</v>
      </c>
      <c r="D992" t="inlineStr">
        <is>
          <t>STOCKHOLMS LÄN</t>
        </is>
      </c>
      <c r="E992" t="inlineStr">
        <is>
          <t>NORRTÄLJE</t>
        </is>
      </c>
      <c r="G992" t="n">
        <v>4.9</v>
      </c>
      <c r="H992" t="n">
        <v>0</v>
      </c>
      <c r="I992" t="n">
        <v>0</v>
      </c>
      <c r="J992" t="n">
        <v>0</v>
      </c>
      <c r="K992" t="n">
        <v>0</v>
      </c>
      <c r="L992" t="n">
        <v>0</v>
      </c>
      <c r="M992" t="n">
        <v>0</v>
      </c>
      <c r="N992" t="n">
        <v>0</v>
      </c>
      <c r="O992" t="n">
        <v>0</v>
      </c>
      <c r="P992" t="n">
        <v>0</v>
      </c>
      <c r="Q992" t="n">
        <v>0</v>
      </c>
      <c r="R992" s="2" t="inlineStr"/>
    </row>
    <row r="993" ht="15" customHeight="1">
      <c r="A993" t="inlineStr">
        <is>
          <t>A 17388-2022</t>
        </is>
      </c>
      <c r="B993" s="1" t="n">
        <v>44678</v>
      </c>
      <c r="C993" s="1" t="n">
        <v>45189</v>
      </c>
      <c r="D993" t="inlineStr">
        <is>
          <t>STOCKHOLMS LÄN</t>
        </is>
      </c>
      <c r="E993" t="inlineStr">
        <is>
          <t>NORRTÄLJE</t>
        </is>
      </c>
      <c r="G993" t="n">
        <v>2.4</v>
      </c>
      <c r="H993" t="n">
        <v>0</v>
      </c>
      <c r="I993" t="n">
        <v>0</v>
      </c>
      <c r="J993" t="n">
        <v>0</v>
      </c>
      <c r="K993" t="n">
        <v>0</v>
      </c>
      <c r="L993" t="n">
        <v>0</v>
      </c>
      <c r="M993" t="n">
        <v>0</v>
      </c>
      <c r="N993" t="n">
        <v>0</v>
      </c>
      <c r="O993" t="n">
        <v>0</v>
      </c>
      <c r="P993" t="n">
        <v>0</v>
      </c>
      <c r="Q993" t="n">
        <v>0</v>
      </c>
      <c r="R993" s="2" t="inlineStr"/>
    </row>
    <row r="994" ht="15" customHeight="1">
      <c r="A994" t="inlineStr">
        <is>
          <t>A 17612-2022</t>
        </is>
      </c>
      <c r="B994" s="1" t="n">
        <v>44680</v>
      </c>
      <c r="C994" s="1" t="n">
        <v>45189</v>
      </c>
      <c r="D994" t="inlineStr">
        <is>
          <t>STOCKHOLMS LÄN</t>
        </is>
      </c>
      <c r="E994" t="inlineStr">
        <is>
          <t>NORRTÄLJE</t>
        </is>
      </c>
      <c r="G994" t="n">
        <v>2.6</v>
      </c>
      <c r="H994" t="n">
        <v>0</v>
      </c>
      <c r="I994" t="n">
        <v>0</v>
      </c>
      <c r="J994" t="n">
        <v>0</v>
      </c>
      <c r="K994" t="n">
        <v>0</v>
      </c>
      <c r="L994" t="n">
        <v>0</v>
      </c>
      <c r="M994" t="n">
        <v>0</v>
      </c>
      <c r="N994" t="n">
        <v>0</v>
      </c>
      <c r="O994" t="n">
        <v>0</v>
      </c>
      <c r="P994" t="n">
        <v>0</v>
      </c>
      <c r="Q994" t="n">
        <v>0</v>
      </c>
      <c r="R994" s="2" t="inlineStr"/>
    </row>
    <row r="995" ht="15" customHeight="1">
      <c r="A995" t="inlineStr">
        <is>
          <t>A 17629-2022</t>
        </is>
      </c>
      <c r="B995" s="1" t="n">
        <v>44680</v>
      </c>
      <c r="C995" s="1" t="n">
        <v>45189</v>
      </c>
      <c r="D995" t="inlineStr">
        <is>
          <t>STOCKHOLMS LÄN</t>
        </is>
      </c>
      <c r="E995" t="inlineStr">
        <is>
          <t>NORRTÄLJE</t>
        </is>
      </c>
      <c r="G995" t="n">
        <v>0.6</v>
      </c>
      <c r="H995" t="n">
        <v>0</v>
      </c>
      <c r="I995" t="n">
        <v>0</v>
      </c>
      <c r="J995" t="n">
        <v>0</v>
      </c>
      <c r="K995" t="n">
        <v>0</v>
      </c>
      <c r="L995" t="n">
        <v>0</v>
      </c>
      <c r="M995" t="n">
        <v>0</v>
      </c>
      <c r="N995" t="n">
        <v>0</v>
      </c>
      <c r="O995" t="n">
        <v>0</v>
      </c>
      <c r="P995" t="n">
        <v>0</v>
      </c>
      <c r="Q995" t="n">
        <v>0</v>
      </c>
      <c r="R995" s="2" t="inlineStr"/>
    </row>
    <row r="996" ht="15" customHeight="1">
      <c r="A996" t="inlineStr">
        <is>
          <t>A 17803-2022</t>
        </is>
      </c>
      <c r="B996" s="1" t="n">
        <v>44683</v>
      </c>
      <c r="C996" s="1" t="n">
        <v>45189</v>
      </c>
      <c r="D996" t="inlineStr">
        <is>
          <t>STOCKHOLMS LÄN</t>
        </is>
      </c>
      <c r="E996" t="inlineStr">
        <is>
          <t>NORRTÄLJE</t>
        </is>
      </c>
      <c r="G996" t="n">
        <v>1.4</v>
      </c>
      <c r="H996" t="n">
        <v>0</v>
      </c>
      <c r="I996" t="n">
        <v>0</v>
      </c>
      <c r="J996" t="n">
        <v>0</v>
      </c>
      <c r="K996" t="n">
        <v>0</v>
      </c>
      <c r="L996" t="n">
        <v>0</v>
      </c>
      <c r="M996" t="n">
        <v>0</v>
      </c>
      <c r="N996" t="n">
        <v>0</v>
      </c>
      <c r="O996" t="n">
        <v>0</v>
      </c>
      <c r="P996" t="n">
        <v>0</v>
      </c>
      <c r="Q996" t="n">
        <v>0</v>
      </c>
      <c r="R996" s="2" t="inlineStr"/>
    </row>
    <row r="997" ht="15" customHeight="1">
      <c r="A997" t="inlineStr">
        <is>
          <t>A 17952-2022</t>
        </is>
      </c>
      <c r="B997" s="1" t="n">
        <v>44683</v>
      </c>
      <c r="C997" s="1" t="n">
        <v>45189</v>
      </c>
      <c r="D997" t="inlineStr">
        <is>
          <t>STOCKHOLMS LÄN</t>
        </is>
      </c>
      <c r="E997" t="inlineStr">
        <is>
          <t>NORRTÄLJE</t>
        </is>
      </c>
      <c r="G997" t="n">
        <v>51.1</v>
      </c>
      <c r="H997" t="n">
        <v>0</v>
      </c>
      <c r="I997" t="n">
        <v>0</v>
      </c>
      <c r="J997" t="n">
        <v>0</v>
      </c>
      <c r="K997" t="n">
        <v>0</v>
      </c>
      <c r="L997" t="n">
        <v>0</v>
      </c>
      <c r="M997" t="n">
        <v>0</v>
      </c>
      <c r="N997" t="n">
        <v>0</v>
      </c>
      <c r="O997" t="n">
        <v>0</v>
      </c>
      <c r="P997" t="n">
        <v>0</v>
      </c>
      <c r="Q997" t="n">
        <v>0</v>
      </c>
      <c r="R997" s="2" t="inlineStr"/>
    </row>
    <row r="998" ht="15" customHeight="1">
      <c r="A998" t="inlineStr">
        <is>
          <t>A 18092-2022</t>
        </is>
      </c>
      <c r="B998" s="1" t="n">
        <v>44684</v>
      </c>
      <c r="C998" s="1" t="n">
        <v>45189</v>
      </c>
      <c r="D998" t="inlineStr">
        <is>
          <t>STOCKHOLMS LÄN</t>
        </is>
      </c>
      <c r="E998" t="inlineStr">
        <is>
          <t>NORRTÄLJE</t>
        </is>
      </c>
      <c r="G998" t="n">
        <v>9.199999999999999</v>
      </c>
      <c r="H998" t="n">
        <v>0</v>
      </c>
      <c r="I998" t="n">
        <v>0</v>
      </c>
      <c r="J998" t="n">
        <v>0</v>
      </c>
      <c r="K998" t="n">
        <v>0</v>
      </c>
      <c r="L998" t="n">
        <v>0</v>
      </c>
      <c r="M998" t="n">
        <v>0</v>
      </c>
      <c r="N998" t="n">
        <v>0</v>
      </c>
      <c r="O998" t="n">
        <v>0</v>
      </c>
      <c r="P998" t="n">
        <v>0</v>
      </c>
      <c r="Q998" t="n">
        <v>0</v>
      </c>
      <c r="R998" s="2" t="inlineStr"/>
    </row>
    <row r="999" ht="15" customHeight="1">
      <c r="A999" t="inlineStr">
        <is>
          <t>A 18103-2022</t>
        </is>
      </c>
      <c r="B999" s="1" t="n">
        <v>44684</v>
      </c>
      <c r="C999" s="1" t="n">
        <v>45189</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18350-2022</t>
        </is>
      </c>
      <c r="B1000" s="1" t="n">
        <v>44685</v>
      </c>
      <c r="C1000" s="1" t="n">
        <v>45189</v>
      </c>
      <c r="D1000" t="inlineStr">
        <is>
          <t>STOCKHOLMS LÄN</t>
        </is>
      </c>
      <c r="E1000" t="inlineStr">
        <is>
          <t>NORRTÄLJE</t>
        </is>
      </c>
      <c r="F1000" t="inlineStr">
        <is>
          <t>Holmen skog AB</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18546-2022</t>
        </is>
      </c>
      <c r="B1001" s="1" t="n">
        <v>44686</v>
      </c>
      <c r="C1001" s="1" t="n">
        <v>45189</v>
      </c>
      <c r="D1001" t="inlineStr">
        <is>
          <t>STOCKHOLMS LÄN</t>
        </is>
      </c>
      <c r="E1001" t="inlineStr">
        <is>
          <t>NORRTÄLJE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18665-2022</t>
        </is>
      </c>
      <c r="B1002" s="1" t="n">
        <v>44687</v>
      </c>
      <c r="C1002" s="1" t="n">
        <v>45189</v>
      </c>
      <c r="D1002" t="inlineStr">
        <is>
          <t>STOCKHOLMS LÄN</t>
        </is>
      </c>
      <c r="E1002" t="inlineStr">
        <is>
          <t>NORRTÄLJE</t>
        </is>
      </c>
      <c r="F1002" t="inlineStr">
        <is>
          <t>Kyrkan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18787-2022</t>
        </is>
      </c>
      <c r="B1003" s="1" t="n">
        <v>44687</v>
      </c>
      <c r="C1003" s="1" t="n">
        <v>45189</v>
      </c>
      <c r="D1003" t="inlineStr">
        <is>
          <t>STOCKHOLMS LÄN</t>
        </is>
      </c>
      <c r="E1003" t="inlineStr">
        <is>
          <t>NORRTÄLJE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18894-2022</t>
        </is>
      </c>
      <c r="B1004" s="1" t="n">
        <v>44690</v>
      </c>
      <c r="C1004" s="1" t="n">
        <v>45189</v>
      </c>
      <c r="D1004" t="inlineStr">
        <is>
          <t>STOCKHOLMS LÄN</t>
        </is>
      </c>
      <c r="E1004" t="inlineStr">
        <is>
          <t>NORRTÄLJE</t>
        </is>
      </c>
      <c r="G1004" t="n">
        <v>3.6</v>
      </c>
      <c r="H1004" t="n">
        <v>0</v>
      </c>
      <c r="I1004" t="n">
        <v>0</v>
      </c>
      <c r="J1004" t="n">
        <v>0</v>
      </c>
      <c r="K1004" t="n">
        <v>0</v>
      </c>
      <c r="L1004" t="n">
        <v>0</v>
      </c>
      <c r="M1004" t="n">
        <v>0</v>
      </c>
      <c r="N1004" t="n">
        <v>0</v>
      </c>
      <c r="O1004" t="n">
        <v>0</v>
      </c>
      <c r="P1004" t="n">
        <v>0</v>
      </c>
      <c r="Q1004" t="n">
        <v>0</v>
      </c>
      <c r="R1004" s="2" t="inlineStr"/>
    </row>
    <row r="1005" ht="15" customHeight="1">
      <c r="A1005" t="inlineStr">
        <is>
          <t>A 18846-2022</t>
        </is>
      </c>
      <c r="B1005" s="1" t="n">
        <v>44690</v>
      </c>
      <c r="C1005" s="1" t="n">
        <v>45189</v>
      </c>
      <c r="D1005" t="inlineStr">
        <is>
          <t>STOCKHOLMS LÄN</t>
        </is>
      </c>
      <c r="E1005" t="inlineStr">
        <is>
          <t>NORRTÄLJE</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18905-2022</t>
        </is>
      </c>
      <c r="B1006" s="1" t="n">
        <v>44690</v>
      </c>
      <c r="C1006" s="1" t="n">
        <v>45189</v>
      </c>
      <c r="D1006" t="inlineStr">
        <is>
          <t>STOCKHOLMS LÄN</t>
        </is>
      </c>
      <c r="E1006" t="inlineStr">
        <is>
          <t>NORRTÄLJE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19116-2022</t>
        </is>
      </c>
      <c r="B1007" s="1" t="n">
        <v>44691</v>
      </c>
      <c r="C1007" s="1" t="n">
        <v>45189</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19580-2022</t>
        </is>
      </c>
      <c r="B1008" s="1" t="n">
        <v>44693</v>
      </c>
      <c r="C1008" s="1" t="n">
        <v>45189</v>
      </c>
      <c r="D1008" t="inlineStr">
        <is>
          <t>STOCKHOLMS LÄN</t>
        </is>
      </c>
      <c r="E1008" t="inlineStr">
        <is>
          <t>NORRTÄLJE</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19983-2022</t>
        </is>
      </c>
      <c r="B1009" s="1" t="n">
        <v>44697</v>
      </c>
      <c r="C1009" s="1" t="n">
        <v>45189</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19982-2022</t>
        </is>
      </c>
      <c r="B1010" s="1" t="n">
        <v>44697</v>
      </c>
      <c r="C1010" s="1" t="n">
        <v>45189</v>
      </c>
      <c r="D1010" t="inlineStr">
        <is>
          <t>STOCKHOLMS LÄN</t>
        </is>
      </c>
      <c r="E1010" t="inlineStr">
        <is>
          <t>NORRTÄLJE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20291-2022</t>
        </is>
      </c>
      <c r="B1011" s="1" t="n">
        <v>44698</v>
      </c>
      <c r="C1011" s="1" t="n">
        <v>45189</v>
      </c>
      <c r="D1011" t="inlineStr">
        <is>
          <t>STOCKHOLMS LÄN</t>
        </is>
      </c>
      <c r="E1011" t="inlineStr">
        <is>
          <t>NORRTÄLJE</t>
        </is>
      </c>
      <c r="F1011" t="inlineStr">
        <is>
          <t>Naturvårdsverket</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20121-2022</t>
        </is>
      </c>
      <c r="B1012" s="1" t="n">
        <v>44698</v>
      </c>
      <c r="C1012" s="1" t="n">
        <v>45189</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20129-2022</t>
        </is>
      </c>
      <c r="B1013" s="1" t="n">
        <v>44698</v>
      </c>
      <c r="C1013" s="1" t="n">
        <v>45189</v>
      </c>
      <c r="D1013" t="inlineStr">
        <is>
          <t>STOCKHOLMS LÄN</t>
        </is>
      </c>
      <c r="E1013" t="inlineStr">
        <is>
          <t>NORRTÄLJE</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20294-2022</t>
        </is>
      </c>
      <c r="B1014" s="1" t="n">
        <v>44698</v>
      </c>
      <c r="C1014" s="1" t="n">
        <v>45189</v>
      </c>
      <c r="D1014" t="inlineStr">
        <is>
          <t>STOCKHOLMS LÄN</t>
        </is>
      </c>
      <c r="E1014" t="inlineStr">
        <is>
          <t>NORRTÄLJE</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20295-2022</t>
        </is>
      </c>
      <c r="B1015" s="1" t="n">
        <v>44698</v>
      </c>
      <c r="C1015" s="1" t="n">
        <v>45189</v>
      </c>
      <c r="D1015" t="inlineStr">
        <is>
          <t>STOCKHOLMS LÄN</t>
        </is>
      </c>
      <c r="E1015" t="inlineStr">
        <is>
          <t>NORRTÄLJE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21158-2022</t>
        </is>
      </c>
      <c r="B1016" s="1" t="n">
        <v>44704</v>
      </c>
      <c r="C1016" s="1" t="n">
        <v>45189</v>
      </c>
      <c r="D1016" t="inlineStr">
        <is>
          <t>STOCKHOLMS LÄN</t>
        </is>
      </c>
      <c r="E1016" t="inlineStr">
        <is>
          <t>NORRTÄLJE</t>
        </is>
      </c>
      <c r="G1016" t="n">
        <v>17.8</v>
      </c>
      <c r="H1016" t="n">
        <v>0</v>
      </c>
      <c r="I1016" t="n">
        <v>0</v>
      </c>
      <c r="J1016" t="n">
        <v>0</v>
      </c>
      <c r="K1016" t="n">
        <v>0</v>
      </c>
      <c r="L1016" t="n">
        <v>0</v>
      </c>
      <c r="M1016" t="n">
        <v>0</v>
      </c>
      <c r="N1016" t="n">
        <v>0</v>
      </c>
      <c r="O1016" t="n">
        <v>0</v>
      </c>
      <c r="P1016" t="n">
        <v>0</v>
      </c>
      <c r="Q1016" t="n">
        <v>0</v>
      </c>
      <c r="R1016" s="2" t="inlineStr"/>
    </row>
    <row r="1017" ht="15" customHeight="1">
      <c r="A1017" t="inlineStr">
        <is>
          <t>A 21174-2022</t>
        </is>
      </c>
      <c r="B1017" s="1" t="n">
        <v>44704</v>
      </c>
      <c r="C1017" s="1" t="n">
        <v>45189</v>
      </c>
      <c r="D1017" t="inlineStr">
        <is>
          <t>STOCKHOLMS LÄN</t>
        </is>
      </c>
      <c r="E1017" t="inlineStr">
        <is>
          <t>NORRTÄLJE</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21102-2022</t>
        </is>
      </c>
      <c r="B1018" s="1" t="n">
        <v>44704</v>
      </c>
      <c r="C1018" s="1" t="n">
        <v>45189</v>
      </c>
      <c r="D1018" t="inlineStr">
        <is>
          <t>STOCKHOLMS LÄN</t>
        </is>
      </c>
      <c r="E1018" t="inlineStr">
        <is>
          <t>NORRTÄLJE</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21178-2022</t>
        </is>
      </c>
      <c r="B1019" s="1" t="n">
        <v>44704</v>
      </c>
      <c r="C1019" s="1" t="n">
        <v>45189</v>
      </c>
      <c r="D1019" t="inlineStr">
        <is>
          <t>STOCKHOLMS LÄN</t>
        </is>
      </c>
      <c r="E1019" t="inlineStr">
        <is>
          <t>NORRTÄLJE</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21480-2022</t>
        </is>
      </c>
      <c r="B1020" s="1" t="n">
        <v>44704</v>
      </c>
      <c r="C1020" s="1" t="n">
        <v>45189</v>
      </c>
      <c r="D1020" t="inlineStr">
        <is>
          <t>STOCKHOLMS LÄN</t>
        </is>
      </c>
      <c r="E1020" t="inlineStr">
        <is>
          <t>NORRTÄLJE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21726-2022</t>
        </is>
      </c>
      <c r="B1021" s="1" t="n">
        <v>44708</v>
      </c>
      <c r="C1021" s="1" t="n">
        <v>45189</v>
      </c>
      <c r="D1021" t="inlineStr">
        <is>
          <t>STOCKHOLMS LÄN</t>
        </is>
      </c>
      <c r="E1021" t="inlineStr">
        <is>
          <t>NORRTÄLJE</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21723-2022</t>
        </is>
      </c>
      <c r="B1022" s="1" t="n">
        <v>44708</v>
      </c>
      <c r="C1022" s="1" t="n">
        <v>45189</v>
      </c>
      <c r="D1022" t="inlineStr">
        <is>
          <t>STOCKHOLMS LÄN</t>
        </is>
      </c>
      <c r="E1022" t="inlineStr">
        <is>
          <t>NORRTÄLJE</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22072-2022</t>
        </is>
      </c>
      <c r="B1023" s="1" t="n">
        <v>44711</v>
      </c>
      <c r="C1023" s="1" t="n">
        <v>45189</v>
      </c>
      <c r="D1023" t="inlineStr">
        <is>
          <t>STOCKHOLMS LÄN</t>
        </is>
      </c>
      <c r="E1023" t="inlineStr">
        <is>
          <t>NORRTÄLJE</t>
        </is>
      </c>
      <c r="G1023" t="n">
        <v>9.6</v>
      </c>
      <c r="H1023" t="n">
        <v>0</v>
      </c>
      <c r="I1023" t="n">
        <v>0</v>
      </c>
      <c r="J1023" t="n">
        <v>0</v>
      </c>
      <c r="K1023" t="n">
        <v>0</v>
      </c>
      <c r="L1023" t="n">
        <v>0</v>
      </c>
      <c r="M1023" t="n">
        <v>0</v>
      </c>
      <c r="N1023" t="n">
        <v>0</v>
      </c>
      <c r="O1023" t="n">
        <v>0</v>
      </c>
      <c r="P1023" t="n">
        <v>0</v>
      </c>
      <c r="Q1023" t="n">
        <v>0</v>
      </c>
      <c r="R1023" s="2" t="inlineStr"/>
    </row>
    <row r="1024" ht="15" customHeight="1">
      <c r="A1024" t="inlineStr">
        <is>
          <t>A 22071-2022</t>
        </is>
      </c>
      <c r="B1024" s="1" t="n">
        <v>44711</v>
      </c>
      <c r="C1024" s="1" t="n">
        <v>45189</v>
      </c>
      <c r="D1024" t="inlineStr">
        <is>
          <t>STOCKHOLMS LÄN</t>
        </is>
      </c>
      <c r="E1024" t="inlineStr">
        <is>
          <t>NORRTÄLJE</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22503-2022</t>
        </is>
      </c>
      <c r="B1025" s="1" t="n">
        <v>44713</v>
      </c>
      <c r="C1025" s="1" t="n">
        <v>45189</v>
      </c>
      <c r="D1025" t="inlineStr">
        <is>
          <t>STOCKHOLMS LÄN</t>
        </is>
      </c>
      <c r="E1025" t="inlineStr">
        <is>
          <t>NORRTÄLJE</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22628-2022</t>
        </is>
      </c>
      <c r="B1026" s="1" t="n">
        <v>44714</v>
      </c>
      <c r="C1026" s="1" t="n">
        <v>45189</v>
      </c>
      <c r="D1026" t="inlineStr">
        <is>
          <t>STOCKHOLMS LÄN</t>
        </is>
      </c>
      <c r="E1026" t="inlineStr">
        <is>
          <t>NORRTÄLJE</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45189</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23770-2022</t>
        </is>
      </c>
      <c r="B1028" s="1" t="n">
        <v>44722</v>
      </c>
      <c r="C1028" s="1" t="n">
        <v>45189</v>
      </c>
      <c r="D1028" t="inlineStr">
        <is>
          <t>STOCKHOLMS LÄN</t>
        </is>
      </c>
      <c r="E1028" t="inlineStr">
        <is>
          <t>NORRTÄLJE</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23801-2022</t>
        </is>
      </c>
      <c r="B1029" s="1" t="n">
        <v>44722</v>
      </c>
      <c r="C1029" s="1" t="n">
        <v>45189</v>
      </c>
      <c r="D1029" t="inlineStr">
        <is>
          <t>STOCKHOLMS LÄN</t>
        </is>
      </c>
      <c r="E1029" t="inlineStr">
        <is>
          <t>NORRTÄLJE</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24101-2022</t>
        </is>
      </c>
      <c r="B1030" s="1" t="n">
        <v>44725</v>
      </c>
      <c r="C1030" s="1" t="n">
        <v>45189</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24534-2022</t>
        </is>
      </c>
      <c r="B1031" s="1" t="n">
        <v>44727</v>
      </c>
      <c r="C1031" s="1" t="n">
        <v>45189</v>
      </c>
      <c r="D1031" t="inlineStr">
        <is>
          <t>STOCKHOLMS LÄN</t>
        </is>
      </c>
      <c r="E1031" t="inlineStr">
        <is>
          <t>NORRTÄLJE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45189</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25525-2022</t>
        </is>
      </c>
      <c r="B1033" s="1" t="n">
        <v>44732</v>
      </c>
      <c r="C1033" s="1" t="n">
        <v>45189</v>
      </c>
      <c r="D1033" t="inlineStr">
        <is>
          <t>STOCKHOLMS LÄN</t>
        </is>
      </c>
      <c r="E1033" t="inlineStr">
        <is>
          <t>NORRTÄLJE</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25621-2022</t>
        </is>
      </c>
      <c r="B1034" s="1" t="n">
        <v>44732</v>
      </c>
      <c r="C1034" s="1" t="n">
        <v>45189</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26328-2022</t>
        </is>
      </c>
      <c r="B1035" s="1" t="n">
        <v>44735</v>
      </c>
      <c r="C1035" s="1" t="n">
        <v>45189</v>
      </c>
      <c r="D1035" t="inlineStr">
        <is>
          <t>STOCKHOLMS LÄN</t>
        </is>
      </c>
      <c r="E1035" t="inlineStr">
        <is>
          <t>NORRTÄLJE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26335-2022</t>
        </is>
      </c>
      <c r="B1036" s="1" t="n">
        <v>44735</v>
      </c>
      <c r="C1036" s="1" t="n">
        <v>45189</v>
      </c>
      <c r="D1036" t="inlineStr">
        <is>
          <t>STOCKHOLMS LÄN</t>
        </is>
      </c>
      <c r="E1036" t="inlineStr">
        <is>
          <t>NORRTÄLJE</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27538-2022</t>
        </is>
      </c>
      <c r="B1037" s="1" t="n">
        <v>44742</v>
      </c>
      <c r="C1037" s="1" t="n">
        <v>45189</v>
      </c>
      <c r="D1037" t="inlineStr">
        <is>
          <t>STOCKHOLMS LÄN</t>
        </is>
      </c>
      <c r="E1037" t="inlineStr">
        <is>
          <t>NORRTÄLJE</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28042-2022</t>
        </is>
      </c>
      <c r="B1038" s="1" t="n">
        <v>44744</v>
      </c>
      <c r="C1038" s="1" t="n">
        <v>45189</v>
      </c>
      <c r="D1038" t="inlineStr">
        <is>
          <t>STOCKHOLMS LÄN</t>
        </is>
      </c>
      <c r="E1038" t="inlineStr">
        <is>
          <t>NORRTÄLJE</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28209-2022</t>
        </is>
      </c>
      <c r="B1039" s="1" t="n">
        <v>44746</v>
      </c>
      <c r="C1039" s="1" t="n">
        <v>45189</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28365-2022</t>
        </is>
      </c>
      <c r="B1040" s="1" t="n">
        <v>44747</v>
      </c>
      <c r="C1040" s="1" t="n">
        <v>45189</v>
      </c>
      <c r="D1040" t="inlineStr">
        <is>
          <t>STOCKHOLMS LÄN</t>
        </is>
      </c>
      <c r="E1040" t="inlineStr">
        <is>
          <t>NORRTÄLJE</t>
        </is>
      </c>
      <c r="G1040" t="n">
        <v>5.1</v>
      </c>
      <c r="H1040" t="n">
        <v>0</v>
      </c>
      <c r="I1040" t="n">
        <v>0</v>
      </c>
      <c r="J1040" t="n">
        <v>0</v>
      </c>
      <c r="K1040" t="n">
        <v>0</v>
      </c>
      <c r="L1040" t="n">
        <v>0</v>
      </c>
      <c r="M1040" t="n">
        <v>0</v>
      </c>
      <c r="N1040" t="n">
        <v>0</v>
      </c>
      <c r="O1040" t="n">
        <v>0</v>
      </c>
      <c r="P1040" t="n">
        <v>0</v>
      </c>
      <c r="Q1040" t="n">
        <v>0</v>
      </c>
      <c r="R1040" s="2" t="inlineStr"/>
    </row>
    <row r="1041" ht="15" customHeight="1">
      <c r="A1041" t="inlineStr">
        <is>
          <t>A 29070-2022</t>
        </is>
      </c>
      <c r="B1041" s="1" t="n">
        <v>44750</v>
      </c>
      <c r="C1041" s="1" t="n">
        <v>45189</v>
      </c>
      <c r="D1041" t="inlineStr">
        <is>
          <t>STOCKHOLMS LÄN</t>
        </is>
      </c>
      <c r="E1041" t="inlineStr">
        <is>
          <t>NORRTÄLJE</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29278-2022</t>
        </is>
      </c>
      <c r="B1042" s="1" t="n">
        <v>44750</v>
      </c>
      <c r="C1042" s="1" t="n">
        <v>45189</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29362-2022</t>
        </is>
      </c>
      <c r="B1043" s="1" t="n">
        <v>44753</v>
      </c>
      <c r="C1043" s="1" t="n">
        <v>45189</v>
      </c>
      <c r="D1043" t="inlineStr">
        <is>
          <t>STOCKHOLMS LÄN</t>
        </is>
      </c>
      <c r="E1043" t="inlineStr">
        <is>
          <t>NORRTÄLJE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30283-2022</t>
        </is>
      </c>
      <c r="B1044" s="1" t="n">
        <v>44760</v>
      </c>
      <c r="C1044" s="1" t="n">
        <v>45189</v>
      </c>
      <c r="D1044" t="inlineStr">
        <is>
          <t>STOCKHOLMS LÄN</t>
        </is>
      </c>
      <c r="E1044" t="inlineStr">
        <is>
          <t>NORRTÄLJE</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30338-2022</t>
        </is>
      </c>
      <c r="B1045" s="1" t="n">
        <v>44760</v>
      </c>
      <c r="C1045" s="1" t="n">
        <v>45189</v>
      </c>
      <c r="D1045" t="inlineStr">
        <is>
          <t>STOCKHOLMS LÄN</t>
        </is>
      </c>
      <c r="E1045" t="inlineStr">
        <is>
          <t>NORRTÄLJE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30290-2022</t>
        </is>
      </c>
      <c r="B1046" s="1" t="n">
        <v>44760</v>
      </c>
      <c r="C1046" s="1" t="n">
        <v>45189</v>
      </c>
      <c r="D1046" t="inlineStr">
        <is>
          <t>STOCKHOLMS LÄN</t>
        </is>
      </c>
      <c r="E1046" t="inlineStr">
        <is>
          <t>NORRTÄLJE</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30286-2022</t>
        </is>
      </c>
      <c r="B1047" s="1" t="n">
        <v>44760</v>
      </c>
      <c r="C1047" s="1" t="n">
        <v>45189</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30802-2022</t>
        </is>
      </c>
      <c r="B1048" s="1" t="n">
        <v>44764</v>
      </c>
      <c r="C1048" s="1" t="n">
        <v>45189</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30750-2022</t>
        </is>
      </c>
      <c r="B1049" s="1" t="n">
        <v>44764</v>
      </c>
      <c r="C1049" s="1" t="n">
        <v>45189</v>
      </c>
      <c r="D1049" t="inlineStr">
        <is>
          <t>STOCKHOLMS LÄN</t>
        </is>
      </c>
      <c r="E1049" t="inlineStr">
        <is>
          <t>NORRTÄLJE</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31052-2022</t>
        </is>
      </c>
      <c r="B1050" s="1" t="n">
        <v>44769</v>
      </c>
      <c r="C1050" s="1" t="n">
        <v>45189</v>
      </c>
      <c r="D1050" t="inlineStr">
        <is>
          <t>STOCKHOLMS LÄN</t>
        </is>
      </c>
      <c r="E1050" t="inlineStr">
        <is>
          <t>NORRTÄLJE</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31057-2022</t>
        </is>
      </c>
      <c r="B1051" s="1" t="n">
        <v>44769</v>
      </c>
      <c r="C1051" s="1" t="n">
        <v>45189</v>
      </c>
      <c r="D1051" t="inlineStr">
        <is>
          <t>STOCKHOLMS LÄN</t>
        </is>
      </c>
      <c r="E1051" t="inlineStr">
        <is>
          <t>NORRTÄLJE</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31283-2022</t>
        </is>
      </c>
      <c r="B1052" s="1" t="n">
        <v>44771</v>
      </c>
      <c r="C1052" s="1" t="n">
        <v>45189</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31236-2022</t>
        </is>
      </c>
      <c r="B1053" s="1" t="n">
        <v>44771</v>
      </c>
      <c r="C1053" s="1" t="n">
        <v>45189</v>
      </c>
      <c r="D1053" t="inlineStr">
        <is>
          <t>STOCKHOLMS LÄN</t>
        </is>
      </c>
      <c r="E1053" t="inlineStr">
        <is>
          <t>NORRTÄLJE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31281-2022</t>
        </is>
      </c>
      <c r="B1054" s="1" t="n">
        <v>44771</v>
      </c>
      <c r="C1054" s="1" t="n">
        <v>45189</v>
      </c>
      <c r="D1054" t="inlineStr">
        <is>
          <t>STOCKHOLMS LÄN</t>
        </is>
      </c>
      <c r="E1054" t="inlineStr">
        <is>
          <t>NORRTÄLJE</t>
        </is>
      </c>
      <c r="F1054" t="inlineStr">
        <is>
          <t>Holmen skog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31559-2022</t>
        </is>
      </c>
      <c r="B1055" s="1" t="n">
        <v>44775</v>
      </c>
      <c r="C1055" s="1" t="n">
        <v>45189</v>
      </c>
      <c r="D1055" t="inlineStr">
        <is>
          <t>STOCKHOLMS LÄN</t>
        </is>
      </c>
      <c r="E1055" t="inlineStr">
        <is>
          <t>NORRTÄLJE</t>
        </is>
      </c>
      <c r="G1055" t="n">
        <v>5.6</v>
      </c>
      <c r="H1055" t="n">
        <v>0</v>
      </c>
      <c r="I1055" t="n">
        <v>0</v>
      </c>
      <c r="J1055" t="n">
        <v>0</v>
      </c>
      <c r="K1055" t="n">
        <v>0</v>
      </c>
      <c r="L1055" t="n">
        <v>0</v>
      </c>
      <c r="M1055" t="n">
        <v>0</v>
      </c>
      <c r="N1055" t="n">
        <v>0</v>
      </c>
      <c r="O1055" t="n">
        <v>0</v>
      </c>
      <c r="P1055" t="n">
        <v>0</v>
      </c>
      <c r="Q1055" t="n">
        <v>0</v>
      </c>
      <c r="R1055" s="2" t="inlineStr"/>
    </row>
    <row r="1056" ht="15" customHeight="1">
      <c r="A1056" t="inlineStr">
        <is>
          <t>A 31807-2022</t>
        </is>
      </c>
      <c r="B1056" s="1" t="n">
        <v>44776</v>
      </c>
      <c r="C1056" s="1" t="n">
        <v>45189</v>
      </c>
      <c r="D1056" t="inlineStr">
        <is>
          <t>STOCKHOLMS LÄN</t>
        </is>
      </c>
      <c r="E1056" t="inlineStr">
        <is>
          <t>NORRTÄLJE</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31924-2022</t>
        </is>
      </c>
      <c r="B1057" s="1" t="n">
        <v>44777</v>
      </c>
      <c r="C1057" s="1" t="n">
        <v>45189</v>
      </c>
      <c r="D1057" t="inlineStr">
        <is>
          <t>STOCKHOLMS LÄN</t>
        </is>
      </c>
      <c r="E1057" t="inlineStr">
        <is>
          <t>NORRTÄLJE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31936-2022</t>
        </is>
      </c>
      <c r="B1058" s="1" t="n">
        <v>44777</v>
      </c>
      <c r="C1058" s="1" t="n">
        <v>45189</v>
      </c>
      <c r="D1058" t="inlineStr">
        <is>
          <t>STOCKHOLMS LÄN</t>
        </is>
      </c>
      <c r="E1058" t="inlineStr">
        <is>
          <t>NORRTÄLJE</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31934-2022</t>
        </is>
      </c>
      <c r="B1059" s="1" t="n">
        <v>44777</v>
      </c>
      <c r="C1059" s="1" t="n">
        <v>45189</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31939-2022</t>
        </is>
      </c>
      <c r="B1060" s="1" t="n">
        <v>44777</v>
      </c>
      <c r="C1060" s="1" t="n">
        <v>45189</v>
      </c>
      <c r="D1060" t="inlineStr">
        <is>
          <t>STOCKHOLMS LÄN</t>
        </is>
      </c>
      <c r="E1060" t="inlineStr">
        <is>
          <t>NORRTÄLJE</t>
        </is>
      </c>
      <c r="G1060" t="n">
        <v>13.5</v>
      </c>
      <c r="H1060" t="n">
        <v>0</v>
      </c>
      <c r="I1060" t="n">
        <v>0</v>
      </c>
      <c r="J1060" t="n">
        <v>0</v>
      </c>
      <c r="K1060" t="n">
        <v>0</v>
      </c>
      <c r="L1060" t="n">
        <v>0</v>
      </c>
      <c r="M1060" t="n">
        <v>0</v>
      </c>
      <c r="N1060" t="n">
        <v>0</v>
      </c>
      <c r="O1060" t="n">
        <v>0</v>
      </c>
      <c r="P1060" t="n">
        <v>0</v>
      </c>
      <c r="Q1060" t="n">
        <v>0</v>
      </c>
      <c r="R1060" s="2" t="inlineStr"/>
    </row>
    <row r="1061" ht="15" customHeight="1">
      <c r="A1061" t="inlineStr">
        <is>
          <t>A 31926-2022</t>
        </is>
      </c>
      <c r="B1061" s="1" t="n">
        <v>44777</v>
      </c>
      <c r="C1061" s="1" t="n">
        <v>45189</v>
      </c>
      <c r="D1061" t="inlineStr">
        <is>
          <t>STOCKHOLMS LÄN</t>
        </is>
      </c>
      <c r="E1061" t="inlineStr">
        <is>
          <t>NORRTÄLJE</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31938-2022</t>
        </is>
      </c>
      <c r="B1062" s="1" t="n">
        <v>44777</v>
      </c>
      <c r="C1062" s="1" t="n">
        <v>45189</v>
      </c>
      <c r="D1062" t="inlineStr">
        <is>
          <t>STOCKHOLMS LÄN</t>
        </is>
      </c>
      <c r="E1062" t="inlineStr">
        <is>
          <t>NORRTÄLJE</t>
        </is>
      </c>
      <c r="G1062" t="n">
        <v>7.8</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45189</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32103-2022</t>
        </is>
      </c>
      <c r="B1064" s="1" t="n">
        <v>44778</v>
      </c>
      <c r="C1064" s="1" t="n">
        <v>45189</v>
      </c>
      <c r="D1064" t="inlineStr">
        <is>
          <t>STOCKHOLMS LÄN</t>
        </is>
      </c>
      <c r="E1064" t="inlineStr">
        <is>
          <t>NORRTÄLJE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32514-2022</t>
        </is>
      </c>
      <c r="B1065" s="1" t="n">
        <v>44782</v>
      </c>
      <c r="C1065" s="1" t="n">
        <v>45189</v>
      </c>
      <c r="D1065" t="inlineStr">
        <is>
          <t>STOCKHOLMS LÄN</t>
        </is>
      </c>
      <c r="E1065" t="inlineStr">
        <is>
          <t>NORRTÄLJE</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32705-2022</t>
        </is>
      </c>
      <c r="B1066" s="1" t="n">
        <v>44783</v>
      </c>
      <c r="C1066" s="1" t="n">
        <v>45189</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33149-2022</t>
        </is>
      </c>
      <c r="B1067" s="1" t="n">
        <v>44785</v>
      </c>
      <c r="C1067" s="1" t="n">
        <v>45189</v>
      </c>
      <c r="D1067" t="inlineStr">
        <is>
          <t>STOCKHOLMS LÄN</t>
        </is>
      </c>
      <c r="E1067" t="inlineStr">
        <is>
          <t>NORRTÄLJE</t>
        </is>
      </c>
      <c r="F1067" t="inlineStr">
        <is>
          <t>Holmen skog AB</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33793-2022</t>
        </is>
      </c>
      <c r="B1068" s="1" t="n">
        <v>44790</v>
      </c>
      <c r="C1068" s="1" t="n">
        <v>45189</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33895-2022</t>
        </is>
      </c>
      <c r="B1069" s="1" t="n">
        <v>44790</v>
      </c>
      <c r="C1069" s="1" t="n">
        <v>45189</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34773-2022</t>
        </is>
      </c>
      <c r="B1070" s="1" t="n">
        <v>44795</v>
      </c>
      <c r="C1070" s="1" t="n">
        <v>45189</v>
      </c>
      <c r="D1070" t="inlineStr">
        <is>
          <t>STOCKHOLMS LÄN</t>
        </is>
      </c>
      <c r="E1070" t="inlineStr">
        <is>
          <t>NORRTÄLJE</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35161-2022</t>
        </is>
      </c>
      <c r="B1071" s="1" t="n">
        <v>44797</v>
      </c>
      <c r="C1071" s="1" t="n">
        <v>45189</v>
      </c>
      <c r="D1071" t="inlineStr">
        <is>
          <t>STOCKHOLMS LÄN</t>
        </is>
      </c>
      <c r="E1071" t="inlineStr">
        <is>
          <t>NORRTÄLJE</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35121-2022</t>
        </is>
      </c>
      <c r="B1072" s="1" t="n">
        <v>44797</v>
      </c>
      <c r="C1072" s="1" t="n">
        <v>45189</v>
      </c>
      <c r="D1072" t="inlineStr">
        <is>
          <t>STOCKHOLMS LÄN</t>
        </is>
      </c>
      <c r="E1072" t="inlineStr">
        <is>
          <t>NORRTÄLJE</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36269-2022</t>
        </is>
      </c>
      <c r="B1073" s="1" t="n">
        <v>44803</v>
      </c>
      <c r="C1073" s="1" t="n">
        <v>45189</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36308-2022</t>
        </is>
      </c>
      <c r="B1074" s="1" t="n">
        <v>44803</v>
      </c>
      <c r="C1074" s="1" t="n">
        <v>45189</v>
      </c>
      <c r="D1074" t="inlineStr">
        <is>
          <t>STOCKHOLMS LÄN</t>
        </is>
      </c>
      <c r="E1074" t="inlineStr">
        <is>
          <t>NORRTÄLJE</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37550-2022</t>
        </is>
      </c>
      <c r="B1075" s="1" t="n">
        <v>44809</v>
      </c>
      <c r="C1075" s="1" t="n">
        <v>45189</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37679-2022</t>
        </is>
      </c>
      <c r="B1076" s="1" t="n">
        <v>44810</v>
      </c>
      <c r="C1076" s="1" t="n">
        <v>45189</v>
      </c>
      <c r="D1076" t="inlineStr">
        <is>
          <t>STOCKHOLMS LÄN</t>
        </is>
      </c>
      <c r="E1076" t="inlineStr">
        <is>
          <t>NORRTÄLJE</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38590-2022</t>
        </is>
      </c>
      <c r="B1077" s="1" t="n">
        <v>44813</v>
      </c>
      <c r="C1077" s="1" t="n">
        <v>45189</v>
      </c>
      <c r="D1077" t="inlineStr">
        <is>
          <t>STOCKHOLMS LÄN</t>
        </is>
      </c>
      <c r="E1077" t="inlineStr">
        <is>
          <t>NORRTÄLJE</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38612-2022</t>
        </is>
      </c>
      <c r="B1078" s="1" t="n">
        <v>44813</v>
      </c>
      <c r="C1078" s="1" t="n">
        <v>45189</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38449-2022</t>
        </is>
      </c>
      <c r="B1079" s="1" t="n">
        <v>44813</v>
      </c>
      <c r="C1079" s="1" t="n">
        <v>45189</v>
      </c>
      <c r="D1079" t="inlineStr">
        <is>
          <t>STOCKHOLMS LÄN</t>
        </is>
      </c>
      <c r="E1079" t="inlineStr">
        <is>
          <t>NORRTÄLJE</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38721-2022</t>
        </is>
      </c>
      <c r="B1080" s="1" t="n">
        <v>44815</v>
      </c>
      <c r="C1080" s="1" t="n">
        <v>45189</v>
      </c>
      <c r="D1080" t="inlineStr">
        <is>
          <t>STOCKHOLMS LÄN</t>
        </is>
      </c>
      <c r="E1080" t="inlineStr">
        <is>
          <t>NORRTÄLJE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38985-2022</t>
        </is>
      </c>
      <c r="B1081" s="1" t="n">
        <v>44816</v>
      </c>
      <c r="C1081" s="1" t="n">
        <v>45189</v>
      </c>
      <c r="D1081" t="inlineStr">
        <is>
          <t>STOCKHOLMS LÄN</t>
        </is>
      </c>
      <c r="E1081" t="inlineStr">
        <is>
          <t>NORRTÄLJE</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38759-2022</t>
        </is>
      </c>
      <c r="B1082" s="1" t="n">
        <v>44816</v>
      </c>
      <c r="C1082" s="1" t="n">
        <v>45189</v>
      </c>
      <c r="D1082" t="inlineStr">
        <is>
          <t>STOCKHOLMS LÄN</t>
        </is>
      </c>
      <c r="E1082" t="inlineStr">
        <is>
          <t>NORRTÄLJE</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38927-2022</t>
        </is>
      </c>
      <c r="B1083" s="1" t="n">
        <v>44816</v>
      </c>
      <c r="C1083" s="1" t="n">
        <v>45189</v>
      </c>
      <c r="D1083" t="inlineStr">
        <is>
          <t>STOCKHOLMS LÄN</t>
        </is>
      </c>
      <c r="E1083" t="inlineStr">
        <is>
          <t>NORRTÄLJE</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38990-2022</t>
        </is>
      </c>
      <c r="B1084" s="1" t="n">
        <v>44816</v>
      </c>
      <c r="C1084" s="1" t="n">
        <v>45189</v>
      </c>
      <c r="D1084" t="inlineStr">
        <is>
          <t>STOCKHOLMS LÄN</t>
        </is>
      </c>
      <c r="E1084" t="inlineStr">
        <is>
          <t>NORRTÄLJE</t>
        </is>
      </c>
      <c r="G1084" t="n">
        <v>5.7</v>
      </c>
      <c r="H1084" t="n">
        <v>0</v>
      </c>
      <c r="I1084" t="n">
        <v>0</v>
      </c>
      <c r="J1084" t="n">
        <v>0</v>
      </c>
      <c r="K1084" t="n">
        <v>0</v>
      </c>
      <c r="L1084" t="n">
        <v>0</v>
      </c>
      <c r="M1084" t="n">
        <v>0</v>
      </c>
      <c r="N1084" t="n">
        <v>0</v>
      </c>
      <c r="O1084" t="n">
        <v>0</v>
      </c>
      <c r="P1084" t="n">
        <v>0</v>
      </c>
      <c r="Q1084" t="n">
        <v>0</v>
      </c>
      <c r="R1084" s="2" t="inlineStr"/>
    </row>
    <row r="1085" ht="15" customHeight="1">
      <c r="A1085" t="inlineStr">
        <is>
          <t>A 39869-2022</t>
        </is>
      </c>
      <c r="B1085" s="1" t="n">
        <v>44819</v>
      </c>
      <c r="C1085" s="1" t="n">
        <v>45189</v>
      </c>
      <c r="D1085" t="inlineStr">
        <is>
          <t>STOCKHOLMS LÄN</t>
        </is>
      </c>
      <c r="E1085" t="inlineStr">
        <is>
          <t>NORRTÄLJE</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39854-2022</t>
        </is>
      </c>
      <c r="B1086" s="1" t="n">
        <v>44819</v>
      </c>
      <c r="C1086" s="1" t="n">
        <v>45189</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39867-2022</t>
        </is>
      </c>
      <c r="B1087" s="1" t="n">
        <v>44819</v>
      </c>
      <c r="C1087" s="1" t="n">
        <v>45189</v>
      </c>
      <c r="D1087" t="inlineStr">
        <is>
          <t>STOCKHOLMS LÄN</t>
        </is>
      </c>
      <c r="E1087" t="inlineStr">
        <is>
          <t>NORRTÄLJE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40504-2022</t>
        </is>
      </c>
      <c r="B1088" s="1" t="n">
        <v>44823</v>
      </c>
      <c r="C1088" s="1" t="n">
        <v>45189</v>
      </c>
      <c r="D1088" t="inlineStr">
        <is>
          <t>STOCKHOLMS LÄN</t>
        </is>
      </c>
      <c r="E1088" t="inlineStr">
        <is>
          <t>NORRTÄLJE</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40419-2022</t>
        </is>
      </c>
      <c r="B1089" s="1" t="n">
        <v>44823</v>
      </c>
      <c r="C1089" s="1" t="n">
        <v>45189</v>
      </c>
      <c r="D1089" t="inlineStr">
        <is>
          <t>STOCKHOLMS LÄN</t>
        </is>
      </c>
      <c r="E1089" t="inlineStr">
        <is>
          <t>NORRTÄLJE</t>
        </is>
      </c>
      <c r="F1089" t="inlineStr">
        <is>
          <t>Holmen skog AB</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40503-2022</t>
        </is>
      </c>
      <c r="B1090" s="1" t="n">
        <v>44823</v>
      </c>
      <c r="C1090" s="1" t="n">
        <v>45189</v>
      </c>
      <c r="D1090" t="inlineStr">
        <is>
          <t>STOCKHOLMS LÄN</t>
        </is>
      </c>
      <c r="E1090" t="inlineStr">
        <is>
          <t>NORRTÄLJE</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41398-2022</t>
        </is>
      </c>
      <c r="B1091" s="1" t="n">
        <v>44826</v>
      </c>
      <c r="C1091" s="1" t="n">
        <v>45189</v>
      </c>
      <c r="D1091" t="inlineStr">
        <is>
          <t>STOCKHOLMS LÄN</t>
        </is>
      </c>
      <c r="E1091" t="inlineStr">
        <is>
          <t>NORRTÄLJE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42126-2022</t>
        </is>
      </c>
      <c r="B1092" s="1" t="n">
        <v>44830</v>
      </c>
      <c r="C1092" s="1" t="n">
        <v>45189</v>
      </c>
      <c r="D1092" t="inlineStr">
        <is>
          <t>STOCKHOLMS LÄN</t>
        </is>
      </c>
      <c r="E1092" t="inlineStr">
        <is>
          <t>NORRTÄLJE</t>
        </is>
      </c>
      <c r="F1092" t="inlineStr">
        <is>
          <t>Holmen skog AB</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42867-2022</t>
        </is>
      </c>
      <c r="B1093" s="1" t="n">
        <v>44832</v>
      </c>
      <c r="C1093" s="1" t="n">
        <v>45189</v>
      </c>
      <c r="D1093" t="inlineStr">
        <is>
          <t>STOCKHOLMS LÄN</t>
        </is>
      </c>
      <c r="E1093" t="inlineStr">
        <is>
          <t>NORRTÄLJE</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43036-2022</t>
        </is>
      </c>
      <c r="B1094" s="1" t="n">
        <v>44833</v>
      </c>
      <c r="C1094" s="1" t="n">
        <v>45189</v>
      </c>
      <c r="D1094" t="inlineStr">
        <is>
          <t>STOCKHOLMS LÄN</t>
        </is>
      </c>
      <c r="E1094" t="inlineStr">
        <is>
          <t>NORRTÄLJE</t>
        </is>
      </c>
      <c r="F1094" t="inlineStr">
        <is>
          <t>Kyrkan</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43374-2022</t>
        </is>
      </c>
      <c r="B1095" s="1" t="n">
        <v>44834</v>
      </c>
      <c r="C1095" s="1" t="n">
        <v>45189</v>
      </c>
      <c r="D1095" t="inlineStr">
        <is>
          <t>STOCKHOLMS LÄN</t>
        </is>
      </c>
      <c r="E1095" t="inlineStr">
        <is>
          <t>NORRTÄLJE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43972-2022</t>
        </is>
      </c>
      <c r="B1096" s="1" t="n">
        <v>44838</v>
      </c>
      <c r="C1096" s="1" t="n">
        <v>45189</v>
      </c>
      <c r="D1096" t="inlineStr">
        <is>
          <t>STOCKHOLMS LÄN</t>
        </is>
      </c>
      <c r="E1096" t="inlineStr">
        <is>
          <t>NORRTÄLJE</t>
        </is>
      </c>
      <c r="F1096" t="inlineStr">
        <is>
          <t>Holmen skog AB</t>
        </is>
      </c>
      <c r="G1096" t="n">
        <v>8.6</v>
      </c>
      <c r="H1096" t="n">
        <v>0</v>
      </c>
      <c r="I1096" t="n">
        <v>0</v>
      </c>
      <c r="J1096" t="n">
        <v>0</v>
      </c>
      <c r="K1096" t="n">
        <v>0</v>
      </c>
      <c r="L1096" t="n">
        <v>0</v>
      </c>
      <c r="M1096" t="n">
        <v>0</v>
      </c>
      <c r="N1096" t="n">
        <v>0</v>
      </c>
      <c r="O1096" t="n">
        <v>0</v>
      </c>
      <c r="P1096" t="n">
        <v>0</v>
      </c>
      <c r="Q1096" t="n">
        <v>0</v>
      </c>
      <c r="R1096" s="2" t="inlineStr"/>
    </row>
    <row r="1097" ht="15" customHeight="1">
      <c r="A1097" t="inlineStr">
        <is>
          <t>A 44349-2022</t>
        </is>
      </c>
      <c r="B1097" s="1" t="n">
        <v>44839</v>
      </c>
      <c r="C1097" s="1" t="n">
        <v>45189</v>
      </c>
      <c r="D1097" t="inlineStr">
        <is>
          <t>STOCKHOLMS LÄN</t>
        </is>
      </c>
      <c r="E1097" t="inlineStr">
        <is>
          <t>NORRTÄLJE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45261-2022</t>
        </is>
      </c>
      <c r="B1098" s="1" t="n">
        <v>44840</v>
      </c>
      <c r="C1098" s="1" t="n">
        <v>45189</v>
      </c>
      <c r="D1098" t="inlineStr">
        <is>
          <t>STOCKHOLMS LÄN</t>
        </is>
      </c>
      <c r="E1098" t="inlineStr">
        <is>
          <t>NORRTÄLJE</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45255-2022</t>
        </is>
      </c>
      <c r="B1099" s="1" t="n">
        <v>44840</v>
      </c>
      <c r="C1099" s="1" t="n">
        <v>45189</v>
      </c>
      <c r="D1099" t="inlineStr">
        <is>
          <t>STOCKHOLMS LÄN</t>
        </is>
      </c>
      <c r="E1099" t="inlineStr">
        <is>
          <t>NORRTÄLJE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46914-2022</t>
        </is>
      </c>
      <c r="B1100" s="1" t="n">
        <v>44851</v>
      </c>
      <c r="C1100" s="1" t="n">
        <v>45189</v>
      </c>
      <c r="D1100" t="inlineStr">
        <is>
          <t>STOCKHOLMS LÄN</t>
        </is>
      </c>
      <c r="E1100" t="inlineStr">
        <is>
          <t>NORRTÄLJE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47626-2022</t>
        </is>
      </c>
      <c r="B1101" s="1" t="n">
        <v>44854</v>
      </c>
      <c r="C1101" s="1" t="n">
        <v>45189</v>
      </c>
      <c r="D1101" t="inlineStr">
        <is>
          <t>STOCKHOLMS LÄN</t>
        </is>
      </c>
      <c r="E1101" t="inlineStr">
        <is>
          <t>NORRTÄLJE</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48316-2022</t>
        </is>
      </c>
      <c r="B1102" s="1" t="n">
        <v>44854</v>
      </c>
      <c r="C1102" s="1" t="n">
        <v>45189</v>
      </c>
      <c r="D1102" t="inlineStr">
        <is>
          <t>STOCKHOLMS LÄN</t>
        </is>
      </c>
      <c r="E1102" t="inlineStr">
        <is>
          <t>NORRTÄLJE</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47929-2022</t>
        </is>
      </c>
      <c r="B1103" s="1" t="n">
        <v>44855</v>
      </c>
      <c r="C1103" s="1" t="n">
        <v>45189</v>
      </c>
      <c r="D1103" t="inlineStr">
        <is>
          <t>STOCKHOLMS LÄN</t>
        </is>
      </c>
      <c r="E1103" t="inlineStr">
        <is>
          <t>NORRTÄLJE</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48161-2022</t>
        </is>
      </c>
      <c r="B1104" s="1" t="n">
        <v>44858</v>
      </c>
      <c r="C1104" s="1" t="n">
        <v>45189</v>
      </c>
      <c r="D1104" t="inlineStr">
        <is>
          <t>STOCKHOLMS LÄN</t>
        </is>
      </c>
      <c r="E1104" t="inlineStr">
        <is>
          <t>NORRTÄLJE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48492-2022</t>
        </is>
      </c>
      <c r="B1105" s="1" t="n">
        <v>44858</v>
      </c>
      <c r="C1105" s="1" t="n">
        <v>45189</v>
      </c>
      <c r="D1105" t="inlineStr">
        <is>
          <t>STOCKHOLMS LÄN</t>
        </is>
      </c>
      <c r="E1105" t="inlineStr">
        <is>
          <t>NORRTÄLJE</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48490-2022</t>
        </is>
      </c>
      <c r="B1106" s="1" t="n">
        <v>44858</v>
      </c>
      <c r="C1106" s="1" t="n">
        <v>45189</v>
      </c>
      <c r="D1106" t="inlineStr">
        <is>
          <t>STOCKHOLMS LÄN</t>
        </is>
      </c>
      <c r="E1106" t="inlineStr">
        <is>
          <t>NORRTÄLJE</t>
        </is>
      </c>
      <c r="G1106" t="n">
        <v>15.8</v>
      </c>
      <c r="H1106" t="n">
        <v>0</v>
      </c>
      <c r="I1106" t="n">
        <v>0</v>
      </c>
      <c r="J1106" t="n">
        <v>0</v>
      </c>
      <c r="K1106" t="n">
        <v>0</v>
      </c>
      <c r="L1106" t="n">
        <v>0</v>
      </c>
      <c r="M1106" t="n">
        <v>0</v>
      </c>
      <c r="N1106" t="n">
        <v>0</v>
      </c>
      <c r="O1106" t="n">
        <v>0</v>
      </c>
      <c r="P1106" t="n">
        <v>0</v>
      </c>
      <c r="Q1106" t="n">
        <v>0</v>
      </c>
      <c r="R1106" s="2" t="inlineStr"/>
    </row>
    <row r="1107" ht="15" customHeight="1">
      <c r="A1107" t="inlineStr">
        <is>
          <t>A 50065-2022</t>
        </is>
      </c>
      <c r="B1107" s="1" t="n">
        <v>44865</v>
      </c>
      <c r="C1107" s="1" t="n">
        <v>45189</v>
      </c>
      <c r="D1107" t="inlineStr">
        <is>
          <t>STOCKHOLMS LÄN</t>
        </is>
      </c>
      <c r="E1107" t="inlineStr">
        <is>
          <t>NORRTÄLJE</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51653-2022</t>
        </is>
      </c>
      <c r="B1108" s="1" t="n">
        <v>44867</v>
      </c>
      <c r="C1108" s="1" t="n">
        <v>45189</v>
      </c>
      <c r="D1108" t="inlineStr">
        <is>
          <t>STOCKHOLMS LÄN</t>
        </is>
      </c>
      <c r="E1108" t="inlineStr">
        <is>
          <t>NORRTÄLJE</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50970-2022</t>
        </is>
      </c>
      <c r="B1109" s="1" t="n">
        <v>44867</v>
      </c>
      <c r="C1109" s="1" t="n">
        <v>45189</v>
      </c>
      <c r="D1109" t="inlineStr">
        <is>
          <t>STOCKHOLMS LÄN</t>
        </is>
      </c>
      <c r="E1109" t="inlineStr">
        <is>
          <t>NORRTÄLJE</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52130-2022</t>
        </is>
      </c>
      <c r="B1110" s="1" t="n">
        <v>44868</v>
      </c>
      <c r="C1110" s="1" t="n">
        <v>45189</v>
      </c>
      <c r="D1110" t="inlineStr">
        <is>
          <t>STOCKHOLMS LÄN</t>
        </is>
      </c>
      <c r="E1110" t="inlineStr">
        <is>
          <t>NORRTÄLJE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52133-2022</t>
        </is>
      </c>
      <c r="B1111" s="1" t="n">
        <v>44868</v>
      </c>
      <c r="C1111" s="1" t="n">
        <v>45189</v>
      </c>
      <c r="D1111" t="inlineStr">
        <is>
          <t>STOCKHOLMS LÄN</t>
        </is>
      </c>
      <c r="E1111" t="inlineStr">
        <is>
          <t>NORRTÄLJE</t>
        </is>
      </c>
      <c r="G1111" t="n">
        <v>11.5</v>
      </c>
      <c r="H1111" t="n">
        <v>0</v>
      </c>
      <c r="I1111" t="n">
        <v>0</v>
      </c>
      <c r="J1111" t="n">
        <v>0</v>
      </c>
      <c r="K1111" t="n">
        <v>0</v>
      </c>
      <c r="L1111" t="n">
        <v>0</v>
      </c>
      <c r="M1111" t="n">
        <v>0</v>
      </c>
      <c r="N1111" t="n">
        <v>0</v>
      </c>
      <c r="O1111" t="n">
        <v>0</v>
      </c>
      <c r="P1111" t="n">
        <v>0</v>
      </c>
      <c r="Q1111" t="n">
        <v>0</v>
      </c>
      <c r="R1111" s="2" t="inlineStr"/>
    </row>
    <row r="1112" ht="15" customHeight="1">
      <c r="A1112" t="inlineStr">
        <is>
          <t>A 52139-2022</t>
        </is>
      </c>
      <c r="B1112" s="1" t="n">
        <v>44868</v>
      </c>
      <c r="C1112" s="1" t="n">
        <v>45189</v>
      </c>
      <c r="D1112" t="inlineStr">
        <is>
          <t>STOCKHOLMS LÄN</t>
        </is>
      </c>
      <c r="E1112" t="inlineStr">
        <is>
          <t>NORRTÄLJE</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52260-2022</t>
        </is>
      </c>
      <c r="B1113" s="1" t="n">
        <v>44869</v>
      </c>
      <c r="C1113" s="1" t="n">
        <v>45189</v>
      </c>
      <c r="D1113" t="inlineStr">
        <is>
          <t>STOCKHOLMS LÄN</t>
        </is>
      </c>
      <c r="E1113" t="inlineStr">
        <is>
          <t>NORRTÄLJE</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53461-2022</t>
        </is>
      </c>
      <c r="B1114" s="1" t="n">
        <v>44879</v>
      </c>
      <c r="C1114" s="1" t="n">
        <v>45189</v>
      </c>
      <c r="D1114" t="inlineStr">
        <is>
          <t>STOCKHOLMS LÄN</t>
        </is>
      </c>
      <c r="E1114" t="inlineStr">
        <is>
          <t>NORRTÄLJE</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54169-2022</t>
        </is>
      </c>
      <c r="B1115" s="1" t="n">
        <v>44881</v>
      </c>
      <c r="C1115" s="1" t="n">
        <v>45189</v>
      </c>
      <c r="D1115" t="inlineStr">
        <is>
          <t>STOCKHOLMS LÄN</t>
        </is>
      </c>
      <c r="E1115" t="inlineStr">
        <is>
          <t>NORRTÄLJE</t>
        </is>
      </c>
      <c r="G1115" t="n">
        <v>3.7</v>
      </c>
      <c r="H1115" t="n">
        <v>0</v>
      </c>
      <c r="I1115" t="n">
        <v>0</v>
      </c>
      <c r="J1115" t="n">
        <v>0</v>
      </c>
      <c r="K1115" t="n">
        <v>0</v>
      </c>
      <c r="L1115" t="n">
        <v>0</v>
      </c>
      <c r="M1115" t="n">
        <v>0</v>
      </c>
      <c r="N1115" t="n">
        <v>0</v>
      </c>
      <c r="O1115" t="n">
        <v>0</v>
      </c>
      <c r="P1115" t="n">
        <v>0</v>
      </c>
      <c r="Q1115" t="n">
        <v>0</v>
      </c>
      <c r="R1115" s="2" t="inlineStr"/>
    </row>
    <row r="1116" ht="15" customHeight="1">
      <c r="A1116" t="inlineStr">
        <is>
          <t>A 54358-2022</t>
        </is>
      </c>
      <c r="B1116" s="1" t="n">
        <v>44882</v>
      </c>
      <c r="C1116" s="1" t="n">
        <v>45189</v>
      </c>
      <c r="D1116" t="inlineStr">
        <is>
          <t>STOCKHOLMS LÄN</t>
        </is>
      </c>
      <c r="E1116" t="inlineStr">
        <is>
          <t>NORRTÄLJE</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54427-2022</t>
        </is>
      </c>
      <c r="B1117" s="1" t="n">
        <v>44882</v>
      </c>
      <c r="C1117" s="1" t="n">
        <v>45189</v>
      </c>
      <c r="D1117" t="inlineStr">
        <is>
          <t>STOCKHOLMS LÄN</t>
        </is>
      </c>
      <c r="E1117" t="inlineStr">
        <is>
          <t>NORRTÄLJE</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54355-2022</t>
        </is>
      </c>
      <c r="B1118" s="1" t="n">
        <v>44882</v>
      </c>
      <c r="C1118" s="1" t="n">
        <v>45189</v>
      </c>
      <c r="D1118" t="inlineStr">
        <is>
          <t>STOCKHOLMS LÄN</t>
        </is>
      </c>
      <c r="E1118" t="inlineStr">
        <is>
          <t>NORRTÄLJE</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55266-2022</t>
        </is>
      </c>
      <c r="B1119" s="1" t="n">
        <v>44887</v>
      </c>
      <c r="C1119" s="1" t="n">
        <v>45189</v>
      </c>
      <c r="D1119" t="inlineStr">
        <is>
          <t>STOCKHOLMS LÄN</t>
        </is>
      </c>
      <c r="E1119" t="inlineStr">
        <is>
          <t>NORRTÄLJE</t>
        </is>
      </c>
      <c r="G1119" t="n">
        <v>11.4</v>
      </c>
      <c r="H1119" t="n">
        <v>0</v>
      </c>
      <c r="I1119" t="n">
        <v>0</v>
      </c>
      <c r="J1119" t="n">
        <v>0</v>
      </c>
      <c r="K1119" t="n">
        <v>0</v>
      </c>
      <c r="L1119" t="n">
        <v>0</v>
      </c>
      <c r="M1119" t="n">
        <v>0</v>
      </c>
      <c r="N1119" t="n">
        <v>0</v>
      </c>
      <c r="O1119" t="n">
        <v>0</v>
      </c>
      <c r="P1119" t="n">
        <v>0</v>
      </c>
      <c r="Q1119" t="n">
        <v>0</v>
      </c>
      <c r="R1119" s="2" t="inlineStr"/>
    </row>
    <row r="1120" ht="15" customHeight="1">
      <c r="A1120" t="inlineStr">
        <is>
          <t>A 55696-2022</t>
        </is>
      </c>
      <c r="B1120" s="1" t="n">
        <v>44888</v>
      </c>
      <c r="C1120" s="1" t="n">
        <v>45189</v>
      </c>
      <c r="D1120" t="inlineStr">
        <is>
          <t>STOCKHOLMS LÄN</t>
        </is>
      </c>
      <c r="E1120" t="inlineStr">
        <is>
          <t>NORRTÄLJE</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57037-2022</t>
        </is>
      </c>
      <c r="B1121" s="1" t="n">
        <v>44895</v>
      </c>
      <c r="C1121" s="1" t="n">
        <v>45189</v>
      </c>
      <c r="D1121" t="inlineStr">
        <is>
          <t>STOCKHOLMS LÄN</t>
        </is>
      </c>
      <c r="E1121" t="inlineStr">
        <is>
          <t>NORRTÄLJE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59767-2022</t>
        </is>
      </c>
      <c r="B1122" s="1" t="n">
        <v>44900</v>
      </c>
      <c r="C1122" s="1" t="n">
        <v>45189</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58260-2022</t>
        </is>
      </c>
      <c r="B1123" s="1" t="n">
        <v>44901</v>
      </c>
      <c r="C1123" s="1" t="n">
        <v>45189</v>
      </c>
      <c r="D1123" t="inlineStr">
        <is>
          <t>STOCKHOLMS LÄN</t>
        </is>
      </c>
      <c r="E1123" t="inlineStr">
        <is>
          <t>NORRTÄLJE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58302-2022</t>
        </is>
      </c>
      <c r="B1124" s="1" t="n">
        <v>44901</v>
      </c>
      <c r="C1124" s="1" t="n">
        <v>45189</v>
      </c>
      <c r="D1124" t="inlineStr">
        <is>
          <t>STOCKHOLMS LÄN</t>
        </is>
      </c>
      <c r="E1124" t="inlineStr">
        <is>
          <t>NORRTÄLJE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58492-2022</t>
        </is>
      </c>
      <c r="B1125" s="1" t="n">
        <v>44902</v>
      </c>
      <c r="C1125" s="1" t="n">
        <v>45189</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58993-2022</t>
        </is>
      </c>
      <c r="B1126" s="1" t="n">
        <v>44903</v>
      </c>
      <c r="C1126" s="1" t="n">
        <v>45189</v>
      </c>
      <c r="D1126" t="inlineStr">
        <is>
          <t>STOCKHOLMS LÄN</t>
        </is>
      </c>
      <c r="E1126" t="inlineStr">
        <is>
          <t>NORRTÄLJE</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45189</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60840-2022</t>
        </is>
      </c>
      <c r="B1128" s="1" t="n">
        <v>44914</v>
      </c>
      <c r="C1128" s="1" t="n">
        <v>45189</v>
      </c>
      <c r="D1128" t="inlineStr">
        <is>
          <t>STOCKHOLMS LÄN</t>
        </is>
      </c>
      <c r="E1128" t="inlineStr">
        <is>
          <t>NORRTÄLJE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62206-2022</t>
        </is>
      </c>
      <c r="B1129" s="1" t="n">
        <v>44922</v>
      </c>
      <c r="C1129" s="1" t="n">
        <v>45189</v>
      </c>
      <c r="D1129" t="inlineStr">
        <is>
          <t>STOCKHOLMS LÄN</t>
        </is>
      </c>
      <c r="E1129" t="inlineStr">
        <is>
          <t>NORRTÄLJE</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574-2023</t>
        </is>
      </c>
      <c r="B1130" s="1" t="n">
        <v>44925</v>
      </c>
      <c r="C1130" s="1" t="n">
        <v>45189</v>
      </c>
      <c r="D1130" t="inlineStr">
        <is>
          <t>STOCKHOLMS LÄN</t>
        </is>
      </c>
      <c r="E1130" t="inlineStr">
        <is>
          <t>NORRTÄLJE</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576-2023</t>
        </is>
      </c>
      <c r="B1131" s="1" t="n">
        <v>44925</v>
      </c>
      <c r="C1131" s="1" t="n">
        <v>45189</v>
      </c>
      <c r="D1131" t="inlineStr">
        <is>
          <t>STOCKHOLMS LÄN</t>
        </is>
      </c>
      <c r="E1131" t="inlineStr">
        <is>
          <t>NORRTÄLJE</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873-2023</t>
        </is>
      </c>
      <c r="B1132" s="1" t="n">
        <v>44931</v>
      </c>
      <c r="C1132" s="1" t="n">
        <v>45189</v>
      </c>
      <c r="D1132" t="inlineStr">
        <is>
          <t>STOCKHOLMS LÄN</t>
        </is>
      </c>
      <c r="E1132" t="inlineStr">
        <is>
          <t>NORRTÄLJE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951-2023</t>
        </is>
      </c>
      <c r="B1133" s="1" t="n">
        <v>44934</v>
      </c>
      <c r="C1133" s="1" t="n">
        <v>45189</v>
      </c>
      <c r="D1133" t="inlineStr">
        <is>
          <t>STOCKHOLMS LÄN</t>
        </is>
      </c>
      <c r="E1133" t="inlineStr">
        <is>
          <t>NORRTÄLJE</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1183-2023</t>
        </is>
      </c>
      <c r="B1134" s="1" t="n">
        <v>44935</v>
      </c>
      <c r="C1134" s="1" t="n">
        <v>45189</v>
      </c>
      <c r="D1134" t="inlineStr">
        <is>
          <t>STOCKHOLMS LÄN</t>
        </is>
      </c>
      <c r="E1134" t="inlineStr">
        <is>
          <t>NORRTÄLJE</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1335-2023</t>
        </is>
      </c>
      <c r="B1135" s="1" t="n">
        <v>44936</v>
      </c>
      <c r="C1135" s="1" t="n">
        <v>45189</v>
      </c>
      <c r="D1135" t="inlineStr">
        <is>
          <t>STOCKHOLMS LÄN</t>
        </is>
      </c>
      <c r="E1135" t="inlineStr">
        <is>
          <t>NORRTÄLJE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1448-2023</t>
        </is>
      </c>
      <c r="B1136" s="1" t="n">
        <v>44937</v>
      </c>
      <c r="C1136" s="1" t="n">
        <v>45189</v>
      </c>
      <c r="D1136" t="inlineStr">
        <is>
          <t>STOCKHOLMS LÄN</t>
        </is>
      </c>
      <c r="E1136" t="inlineStr">
        <is>
          <t>NORRTÄLJE</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1847-2023</t>
        </is>
      </c>
      <c r="B1137" s="1" t="n">
        <v>44938</v>
      </c>
      <c r="C1137" s="1" t="n">
        <v>45189</v>
      </c>
      <c r="D1137" t="inlineStr">
        <is>
          <t>STOCKHOLMS LÄN</t>
        </is>
      </c>
      <c r="E1137" t="inlineStr">
        <is>
          <t>NORRTÄLJE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1740-2023</t>
        </is>
      </c>
      <c r="B1138" s="1" t="n">
        <v>44938</v>
      </c>
      <c r="C1138" s="1" t="n">
        <v>45189</v>
      </c>
      <c r="D1138" t="inlineStr">
        <is>
          <t>STOCKHOLMS LÄN</t>
        </is>
      </c>
      <c r="E1138" t="inlineStr">
        <is>
          <t>NORRTÄLJE</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2854-2023</t>
        </is>
      </c>
      <c r="B1139" s="1" t="n">
        <v>44945</v>
      </c>
      <c r="C1139" s="1" t="n">
        <v>45189</v>
      </c>
      <c r="D1139" t="inlineStr">
        <is>
          <t>STOCKHOLMS LÄN</t>
        </is>
      </c>
      <c r="E1139" t="inlineStr">
        <is>
          <t>NORRTÄLJE</t>
        </is>
      </c>
      <c r="G1139" t="n">
        <v>14.5</v>
      </c>
      <c r="H1139" t="n">
        <v>0</v>
      </c>
      <c r="I1139" t="n">
        <v>0</v>
      </c>
      <c r="J1139" t="n">
        <v>0</v>
      </c>
      <c r="K1139" t="n">
        <v>0</v>
      </c>
      <c r="L1139" t="n">
        <v>0</v>
      </c>
      <c r="M1139" t="n">
        <v>0</v>
      </c>
      <c r="N1139" t="n">
        <v>0</v>
      </c>
      <c r="O1139" t="n">
        <v>0</v>
      </c>
      <c r="P1139" t="n">
        <v>0</v>
      </c>
      <c r="Q1139" t="n">
        <v>0</v>
      </c>
      <c r="R1139" s="2" t="inlineStr"/>
    </row>
    <row r="1140" ht="15" customHeight="1">
      <c r="A1140" t="inlineStr">
        <is>
          <t>A 2890-2023</t>
        </is>
      </c>
      <c r="B1140" s="1" t="n">
        <v>44945</v>
      </c>
      <c r="C1140" s="1" t="n">
        <v>45189</v>
      </c>
      <c r="D1140" t="inlineStr">
        <is>
          <t>STOCKHOLMS LÄN</t>
        </is>
      </c>
      <c r="E1140" t="inlineStr">
        <is>
          <t>NORRTÄLJE</t>
        </is>
      </c>
      <c r="F1140" t="inlineStr">
        <is>
          <t>Holmen skog AB</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3383-2023</t>
        </is>
      </c>
      <c r="B1141" s="1" t="n">
        <v>44949</v>
      </c>
      <c r="C1141" s="1" t="n">
        <v>45189</v>
      </c>
      <c r="D1141" t="inlineStr">
        <is>
          <t>STOCKHOLMS LÄN</t>
        </is>
      </c>
      <c r="E1141" t="inlineStr">
        <is>
          <t>NORRTÄLJE</t>
        </is>
      </c>
      <c r="G1141" t="n">
        <v>14.6</v>
      </c>
      <c r="H1141" t="n">
        <v>0</v>
      </c>
      <c r="I1141" t="n">
        <v>0</v>
      </c>
      <c r="J1141" t="n">
        <v>0</v>
      </c>
      <c r="K1141" t="n">
        <v>0</v>
      </c>
      <c r="L1141" t="n">
        <v>0</v>
      </c>
      <c r="M1141" t="n">
        <v>0</v>
      </c>
      <c r="N1141" t="n">
        <v>0</v>
      </c>
      <c r="O1141" t="n">
        <v>0</v>
      </c>
      <c r="P1141" t="n">
        <v>0</v>
      </c>
      <c r="Q1141" t="n">
        <v>0</v>
      </c>
      <c r="R1141" s="2" t="inlineStr"/>
    </row>
    <row r="1142" ht="15" customHeight="1">
      <c r="A1142" t="inlineStr">
        <is>
          <t>A 3444-2023</t>
        </is>
      </c>
      <c r="B1142" s="1" t="n">
        <v>44949</v>
      </c>
      <c r="C1142" s="1" t="n">
        <v>45189</v>
      </c>
      <c r="D1142" t="inlineStr">
        <is>
          <t>STOCKHOLMS LÄN</t>
        </is>
      </c>
      <c r="E1142" t="inlineStr">
        <is>
          <t>NORRTÄLJE</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4058-2023</t>
        </is>
      </c>
      <c r="B1143" s="1" t="n">
        <v>44952</v>
      </c>
      <c r="C1143" s="1" t="n">
        <v>45189</v>
      </c>
      <c r="D1143" t="inlineStr">
        <is>
          <t>STOCKHOLMS LÄN</t>
        </is>
      </c>
      <c r="E1143" t="inlineStr">
        <is>
          <t>NORRTÄLJE</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4194-2023</t>
        </is>
      </c>
      <c r="B1144" s="1" t="n">
        <v>44953</v>
      </c>
      <c r="C1144" s="1" t="n">
        <v>45189</v>
      </c>
      <c r="D1144" t="inlineStr">
        <is>
          <t>STOCKHOLMS LÄN</t>
        </is>
      </c>
      <c r="E1144" t="inlineStr">
        <is>
          <t>NORRTÄLJE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4168-2023</t>
        </is>
      </c>
      <c r="B1145" s="1" t="n">
        <v>44953</v>
      </c>
      <c r="C1145" s="1" t="n">
        <v>45189</v>
      </c>
      <c r="D1145" t="inlineStr">
        <is>
          <t>STOCKHOLMS LÄN</t>
        </is>
      </c>
      <c r="E1145" t="inlineStr">
        <is>
          <t>NORRTÄLJE</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4364-2023</t>
        </is>
      </c>
      <c r="B1146" s="1" t="n">
        <v>44954</v>
      </c>
      <c r="C1146" s="1" t="n">
        <v>45189</v>
      </c>
      <c r="D1146" t="inlineStr">
        <is>
          <t>STOCKHOLMS LÄN</t>
        </is>
      </c>
      <c r="E1146" t="inlineStr">
        <is>
          <t>NORRTÄLJE</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4596-2023</t>
        </is>
      </c>
      <c r="B1147" s="1" t="n">
        <v>44956</v>
      </c>
      <c r="C1147" s="1" t="n">
        <v>45189</v>
      </c>
      <c r="D1147" t="inlineStr">
        <is>
          <t>STOCKHOLMS LÄN</t>
        </is>
      </c>
      <c r="E1147" t="inlineStr">
        <is>
          <t>NORRTÄLJE</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4438-2023</t>
        </is>
      </c>
      <c r="B1148" s="1" t="n">
        <v>44956</v>
      </c>
      <c r="C1148" s="1" t="n">
        <v>45189</v>
      </c>
      <c r="D1148" t="inlineStr">
        <is>
          <t>STOCKHOLMS LÄN</t>
        </is>
      </c>
      <c r="E1148" t="inlineStr">
        <is>
          <t>NORRTÄLJE</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4593-2023</t>
        </is>
      </c>
      <c r="B1149" s="1" t="n">
        <v>44956</v>
      </c>
      <c r="C1149" s="1" t="n">
        <v>45189</v>
      </c>
      <c r="D1149" t="inlineStr">
        <is>
          <t>STOCKHOLMS LÄN</t>
        </is>
      </c>
      <c r="E1149" t="inlineStr">
        <is>
          <t>NORRTÄLJE</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5137-2023</t>
        </is>
      </c>
      <c r="B1150" s="1" t="n">
        <v>44958</v>
      </c>
      <c r="C1150" s="1" t="n">
        <v>45189</v>
      </c>
      <c r="D1150" t="inlineStr">
        <is>
          <t>STOCKHOLMS LÄN</t>
        </is>
      </c>
      <c r="E1150" t="inlineStr">
        <is>
          <t>NORRTÄLJE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6312-2023</t>
        </is>
      </c>
      <c r="B1151" s="1" t="n">
        <v>44959</v>
      </c>
      <c r="C1151" s="1" t="n">
        <v>45189</v>
      </c>
      <c r="D1151" t="inlineStr">
        <is>
          <t>STOCKHOLMS LÄN</t>
        </is>
      </c>
      <c r="E1151" t="inlineStr">
        <is>
          <t>NORRTÄLJE</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5501-2023</t>
        </is>
      </c>
      <c r="B1152" s="1" t="n">
        <v>44960</v>
      </c>
      <c r="C1152" s="1" t="n">
        <v>45189</v>
      </c>
      <c r="D1152" t="inlineStr">
        <is>
          <t>STOCKHOLMS LÄN</t>
        </is>
      </c>
      <c r="E1152" t="inlineStr">
        <is>
          <t>NORRTÄLJE</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6496-2023</t>
        </is>
      </c>
      <c r="B1153" s="1" t="n">
        <v>44960</v>
      </c>
      <c r="C1153" s="1" t="n">
        <v>45189</v>
      </c>
      <c r="D1153" t="inlineStr">
        <is>
          <t>STOCKHOLMS LÄN</t>
        </is>
      </c>
      <c r="E1153" t="inlineStr">
        <is>
          <t>NORRTÄLJE</t>
        </is>
      </c>
      <c r="G1153" t="n">
        <v>4.1</v>
      </c>
      <c r="H1153" t="n">
        <v>0</v>
      </c>
      <c r="I1153" t="n">
        <v>0</v>
      </c>
      <c r="J1153" t="n">
        <v>0</v>
      </c>
      <c r="K1153" t="n">
        <v>0</v>
      </c>
      <c r="L1153" t="n">
        <v>0</v>
      </c>
      <c r="M1153" t="n">
        <v>0</v>
      </c>
      <c r="N1153" t="n">
        <v>0</v>
      </c>
      <c r="O1153" t="n">
        <v>0</v>
      </c>
      <c r="P1153" t="n">
        <v>0</v>
      </c>
      <c r="Q1153" t="n">
        <v>0</v>
      </c>
      <c r="R1153" s="2" t="inlineStr"/>
    </row>
    <row r="1154" ht="15" customHeight="1">
      <c r="A1154" t="inlineStr">
        <is>
          <t>A 5732-2023</t>
        </is>
      </c>
      <c r="B1154" s="1" t="n">
        <v>44962</v>
      </c>
      <c r="C1154" s="1" t="n">
        <v>45189</v>
      </c>
      <c r="D1154" t="inlineStr">
        <is>
          <t>STOCKHOLMS LÄN</t>
        </is>
      </c>
      <c r="E1154" t="inlineStr">
        <is>
          <t>NORRTÄLJE</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5839-2023</t>
        </is>
      </c>
      <c r="B1155" s="1" t="n">
        <v>44963</v>
      </c>
      <c r="C1155" s="1" t="n">
        <v>45189</v>
      </c>
      <c r="D1155" t="inlineStr">
        <is>
          <t>STOCKHOLMS LÄN</t>
        </is>
      </c>
      <c r="E1155" t="inlineStr">
        <is>
          <t>NORRTÄLJE</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5823-2023</t>
        </is>
      </c>
      <c r="B1156" s="1" t="n">
        <v>44963</v>
      </c>
      <c r="C1156" s="1" t="n">
        <v>45189</v>
      </c>
      <c r="D1156" t="inlineStr">
        <is>
          <t>STOCKHOLMS LÄN</t>
        </is>
      </c>
      <c r="E1156" t="inlineStr">
        <is>
          <t>NORRTÄLJE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7230-2023</t>
        </is>
      </c>
      <c r="B1157" s="1" t="n">
        <v>44965</v>
      </c>
      <c r="C1157" s="1" t="n">
        <v>45189</v>
      </c>
      <c r="D1157" t="inlineStr">
        <is>
          <t>STOCKHOLMS LÄN</t>
        </is>
      </c>
      <c r="E1157" t="inlineStr">
        <is>
          <t>NORRTÄLJE</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7101-2023</t>
        </is>
      </c>
      <c r="B1158" s="1" t="n">
        <v>44970</v>
      </c>
      <c r="C1158" s="1" t="n">
        <v>45189</v>
      </c>
      <c r="D1158" t="inlineStr">
        <is>
          <t>STOCKHOLMS LÄN</t>
        </is>
      </c>
      <c r="E1158" t="inlineStr">
        <is>
          <t>NORRTÄLJE</t>
        </is>
      </c>
      <c r="F1158" t="inlineStr">
        <is>
          <t>Sveaskog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7190-2023</t>
        </is>
      </c>
      <c r="B1159" s="1" t="n">
        <v>44970</v>
      </c>
      <c r="C1159" s="1" t="n">
        <v>45189</v>
      </c>
      <c r="D1159" t="inlineStr">
        <is>
          <t>STOCKHOLMS LÄN</t>
        </is>
      </c>
      <c r="E1159" t="inlineStr">
        <is>
          <t>NORRTÄLJE</t>
        </is>
      </c>
      <c r="F1159" t="inlineStr">
        <is>
          <t>Sveaskog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7093-2023</t>
        </is>
      </c>
      <c r="B1160" s="1" t="n">
        <v>44970</v>
      </c>
      <c r="C1160" s="1" t="n">
        <v>45189</v>
      </c>
      <c r="D1160" t="inlineStr">
        <is>
          <t>STOCKHOLMS LÄN</t>
        </is>
      </c>
      <c r="E1160" t="inlineStr">
        <is>
          <t>NORRTÄLJE</t>
        </is>
      </c>
      <c r="F1160" t="inlineStr">
        <is>
          <t>Sveaskog</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7120-2023</t>
        </is>
      </c>
      <c r="B1161" s="1" t="n">
        <v>44970</v>
      </c>
      <c r="C1161" s="1" t="n">
        <v>45189</v>
      </c>
      <c r="D1161" t="inlineStr">
        <is>
          <t>STOCKHOLMS LÄN</t>
        </is>
      </c>
      <c r="E1161" t="inlineStr">
        <is>
          <t>NORRTÄLJE</t>
        </is>
      </c>
      <c r="F1161" t="inlineStr">
        <is>
          <t>Sveaskog</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8296-2023</t>
        </is>
      </c>
      <c r="B1162" s="1" t="n">
        <v>44974</v>
      </c>
      <c r="C1162" s="1" t="n">
        <v>45189</v>
      </c>
      <c r="D1162" t="inlineStr">
        <is>
          <t>STOCKHOLMS LÄN</t>
        </is>
      </c>
      <c r="E1162" t="inlineStr">
        <is>
          <t>NORRTÄLJE</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45189</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9401-2023</t>
        </is>
      </c>
      <c r="B1164" s="1" t="n">
        <v>44977</v>
      </c>
      <c r="C1164" s="1" t="n">
        <v>45189</v>
      </c>
      <c r="D1164" t="inlineStr">
        <is>
          <t>STOCKHOLMS LÄN</t>
        </is>
      </c>
      <c r="E1164" t="inlineStr">
        <is>
          <t>NORRTÄLJE</t>
        </is>
      </c>
      <c r="G1164" t="n">
        <v>8.300000000000001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8899-2023</t>
        </is>
      </c>
      <c r="B1165" s="1" t="n">
        <v>44979</v>
      </c>
      <c r="C1165" s="1" t="n">
        <v>45189</v>
      </c>
      <c r="D1165" t="inlineStr">
        <is>
          <t>STOCKHOLMS LÄN</t>
        </is>
      </c>
      <c r="E1165" t="inlineStr">
        <is>
          <t>NORRTÄLJE</t>
        </is>
      </c>
      <c r="F1165" t="inlineStr">
        <is>
          <t>Naturvårdsverket</t>
        </is>
      </c>
      <c r="G1165" t="n">
        <v>14.9</v>
      </c>
      <c r="H1165" t="n">
        <v>0</v>
      </c>
      <c r="I1165" t="n">
        <v>0</v>
      </c>
      <c r="J1165" t="n">
        <v>0</v>
      </c>
      <c r="K1165" t="n">
        <v>0</v>
      </c>
      <c r="L1165" t="n">
        <v>0</v>
      </c>
      <c r="M1165" t="n">
        <v>0</v>
      </c>
      <c r="N1165" t="n">
        <v>0</v>
      </c>
      <c r="O1165" t="n">
        <v>0</v>
      </c>
      <c r="P1165" t="n">
        <v>0</v>
      </c>
      <c r="Q1165" t="n">
        <v>0</v>
      </c>
      <c r="R1165" s="2" t="inlineStr"/>
    </row>
    <row r="1166" ht="15" customHeight="1">
      <c r="A1166" t="inlineStr">
        <is>
          <t>A 9189-2023</t>
        </is>
      </c>
      <c r="B1166" s="1" t="n">
        <v>44980</v>
      </c>
      <c r="C1166" s="1" t="n">
        <v>45189</v>
      </c>
      <c r="D1166" t="inlineStr">
        <is>
          <t>STOCKHOLMS LÄN</t>
        </is>
      </c>
      <c r="E1166" t="inlineStr">
        <is>
          <t>NORRTÄLJE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9329-2023</t>
        </is>
      </c>
      <c r="B1167" s="1" t="n">
        <v>44980</v>
      </c>
      <c r="C1167" s="1" t="n">
        <v>45189</v>
      </c>
      <c r="D1167" t="inlineStr">
        <is>
          <t>STOCKHOLMS LÄN</t>
        </is>
      </c>
      <c r="E1167" t="inlineStr">
        <is>
          <t>NORRTÄLJE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9184-2023</t>
        </is>
      </c>
      <c r="B1168" s="1" t="n">
        <v>44980</v>
      </c>
      <c r="C1168" s="1" t="n">
        <v>45189</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9255-2023</t>
        </is>
      </c>
      <c r="B1169" s="1" t="n">
        <v>44980</v>
      </c>
      <c r="C1169" s="1" t="n">
        <v>45189</v>
      </c>
      <c r="D1169" t="inlineStr">
        <is>
          <t>STOCKHOLMS LÄN</t>
        </is>
      </c>
      <c r="E1169" t="inlineStr">
        <is>
          <t>NORRTÄLJE</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9793-2023</t>
        </is>
      </c>
      <c r="B1170" s="1" t="n">
        <v>44984</v>
      </c>
      <c r="C1170" s="1" t="n">
        <v>45189</v>
      </c>
      <c r="D1170" t="inlineStr">
        <is>
          <t>STOCKHOLMS LÄN</t>
        </is>
      </c>
      <c r="E1170" t="inlineStr">
        <is>
          <t>NORRTÄLJE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9945-2023</t>
        </is>
      </c>
      <c r="B1171" s="1" t="n">
        <v>44985</v>
      </c>
      <c r="C1171" s="1" t="n">
        <v>45189</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9965-2023</t>
        </is>
      </c>
      <c r="B1172" s="1" t="n">
        <v>44985</v>
      </c>
      <c r="C1172" s="1" t="n">
        <v>45189</v>
      </c>
      <c r="D1172" t="inlineStr">
        <is>
          <t>STOCKHOLMS LÄN</t>
        </is>
      </c>
      <c r="E1172" t="inlineStr">
        <is>
          <t>NORRTÄLJE</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9914-2023</t>
        </is>
      </c>
      <c r="B1173" s="1" t="n">
        <v>44985</v>
      </c>
      <c r="C1173" s="1" t="n">
        <v>45189</v>
      </c>
      <c r="D1173" t="inlineStr">
        <is>
          <t>STOCKHOLMS LÄN</t>
        </is>
      </c>
      <c r="E1173" t="inlineStr">
        <is>
          <t>NORRTÄLJE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10105-2023</t>
        </is>
      </c>
      <c r="B1174" s="1" t="n">
        <v>44986</v>
      </c>
      <c r="C1174" s="1" t="n">
        <v>45189</v>
      </c>
      <c r="D1174" t="inlineStr">
        <is>
          <t>STOCKHOLMS LÄN</t>
        </is>
      </c>
      <c r="E1174" t="inlineStr">
        <is>
          <t>NORRTÄLJE</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11280-2023</t>
        </is>
      </c>
      <c r="B1175" s="1" t="n">
        <v>44992</v>
      </c>
      <c r="C1175" s="1" t="n">
        <v>45189</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11940-2023</t>
        </is>
      </c>
      <c r="B1176" s="1" t="n">
        <v>44995</v>
      </c>
      <c r="C1176" s="1" t="n">
        <v>45189</v>
      </c>
      <c r="D1176" t="inlineStr">
        <is>
          <t>STOCKHOLMS LÄN</t>
        </is>
      </c>
      <c r="E1176" t="inlineStr">
        <is>
          <t>NORRTÄLJE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13360-2023</t>
        </is>
      </c>
      <c r="B1177" s="1" t="n">
        <v>45005</v>
      </c>
      <c r="C1177" s="1" t="n">
        <v>45189</v>
      </c>
      <c r="D1177" t="inlineStr">
        <is>
          <t>STOCKHOLMS LÄN</t>
        </is>
      </c>
      <c r="E1177" t="inlineStr">
        <is>
          <t>NORRTÄLJE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13354-2023</t>
        </is>
      </c>
      <c r="B1178" s="1" t="n">
        <v>45005</v>
      </c>
      <c r="C1178" s="1" t="n">
        <v>45189</v>
      </c>
      <c r="D1178" t="inlineStr">
        <is>
          <t>STOCKHOLMS LÄN</t>
        </is>
      </c>
      <c r="E1178" t="inlineStr">
        <is>
          <t>NORRTÄLJE</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13860-2023</t>
        </is>
      </c>
      <c r="B1179" s="1" t="n">
        <v>45007</v>
      </c>
      <c r="C1179" s="1" t="n">
        <v>45189</v>
      </c>
      <c r="D1179" t="inlineStr">
        <is>
          <t>STOCKHOLMS LÄN</t>
        </is>
      </c>
      <c r="E1179" t="inlineStr">
        <is>
          <t>NORRTÄLJE</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13977-2023</t>
        </is>
      </c>
      <c r="B1180" s="1" t="n">
        <v>45008</v>
      </c>
      <c r="C1180" s="1" t="n">
        <v>45189</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14135-2023</t>
        </is>
      </c>
      <c r="B1181" s="1" t="n">
        <v>45009</v>
      </c>
      <c r="C1181" s="1" t="n">
        <v>45189</v>
      </c>
      <c r="D1181" t="inlineStr">
        <is>
          <t>STOCKHOLMS LÄN</t>
        </is>
      </c>
      <c r="E1181" t="inlineStr">
        <is>
          <t>NORRTÄLJE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15459-2023</t>
        </is>
      </c>
      <c r="B1182" s="1" t="n">
        <v>45020</v>
      </c>
      <c r="C1182" s="1" t="n">
        <v>45189</v>
      </c>
      <c r="D1182" t="inlineStr">
        <is>
          <t>STOCKHOLMS LÄN</t>
        </is>
      </c>
      <c r="E1182" t="inlineStr">
        <is>
          <t>NORRTÄLJE</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15447-2023</t>
        </is>
      </c>
      <c r="B1183" s="1" t="n">
        <v>45020</v>
      </c>
      <c r="C1183" s="1" t="n">
        <v>45189</v>
      </c>
      <c r="D1183" t="inlineStr">
        <is>
          <t>STOCKHOLMS LÄN</t>
        </is>
      </c>
      <c r="E1183" t="inlineStr">
        <is>
          <t>NORRTÄLJE</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15655-2023</t>
        </is>
      </c>
      <c r="B1184" s="1" t="n">
        <v>45021</v>
      </c>
      <c r="C1184" s="1" t="n">
        <v>45189</v>
      </c>
      <c r="D1184" t="inlineStr">
        <is>
          <t>STOCKHOLMS LÄN</t>
        </is>
      </c>
      <c r="E1184" t="inlineStr">
        <is>
          <t>NORRTÄLJE</t>
        </is>
      </c>
      <c r="F1184" t="inlineStr">
        <is>
          <t>Holmen skog AB</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15915-2023</t>
        </is>
      </c>
      <c r="B1185" s="1" t="n">
        <v>45022</v>
      </c>
      <c r="C1185" s="1" t="n">
        <v>45189</v>
      </c>
      <c r="D1185" t="inlineStr">
        <is>
          <t>STOCKHOLMS LÄN</t>
        </is>
      </c>
      <c r="E1185" t="inlineStr">
        <is>
          <t>NORRTÄLJE</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15905-2023</t>
        </is>
      </c>
      <c r="B1186" s="1" t="n">
        <v>45022</v>
      </c>
      <c r="C1186" s="1" t="n">
        <v>45189</v>
      </c>
      <c r="D1186" t="inlineStr">
        <is>
          <t>STOCKHOLMS LÄN</t>
        </is>
      </c>
      <c r="E1186" t="inlineStr">
        <is>
          <t>NORRTÄLJE</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16977-2023</t>
        </is>
      </c>
      <c r="B1187" s="1" t="n">
        <v>45033</v>
      </c>
      <c r="C1187" s="1" t="n">
        <v>45189</v>
      </c>
      <c r="D1187" t="inlineStr">
        <is>
          <t>STOCKHOLMS LÄN</t>
        </is>
      </c>
      <c r="E1187" t="inlineStr">
        <is>
          <t>NORRTÄLJE</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16980-2023</t>
        </is>
      </c>
      <c r="B1188" s="1" t="n">
        <v>45033</v>
      </c>
      <c r="C1188" s="1" t="n">
        <v>45189</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17984-2023</t>
        </is>
      </c>
      <c r="B1189" s="1" t="n">
        <v>45040</v>
      </c>
      <c r="C1189" s="1" t="n">
        <v>45189</v>
      </c>
      <c r="D1189" t="inlineStr">
        <is>
          <t>STOCKHOLMS LÄN</t>
        </is>
      </c>
      <c r="E1189" t="inlineStr">
        <is>
          <t>NORRTÄLJE</t>
        </is>
      </c>
      <c r="F1189" t="inlineStr">
        <is>
          <t>Holmen skog AB</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18023-2023</t>
        </is>
      </c>
      <c r="B1190" s="1" t="n">
        <v>45040</v>
      </c>
      <c r="C1190" s="1" t="n">
        <v>45189</v>
      </c>
      <c r="D1190" t="inlineStr">
        <is>
          <t>STOCKHOLMS LÄN</t>
        </is>
      </c>
      <c r="E1190" t="inlineStr">
        <is>
          <t>NORRTÄLJE</t>
        </is>
      </c>
      <c r="F1190" t="inlineStr">
        <is>
          <t>Sveaskog</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18895-2023</t>
        </is>
      </c>
      <c r="B1191" s="1" t="n">
        <v>45044</v>
      </c>
      <c r="C1191" s="1" t="n">
        <v>45189</v>
      </c>
      <c r="D1191" t="inlineStr">
        <is>
          <t>STOCKHOLMS LÄN</t>
        </is>
      </c>
      <c r="E1191" t="inlineStr">
        <is>
          <t>NORRTÄLJE</t>
        </is>
      </c>
      <c r="F1191" t="inlineStr">
        <is>
          <t>Kommuner</t>
        </is>
      </c>
      <c r="G1191" t="n">
        <v>12.7</v>
      </c>
      <c r="H1191" t="n">
        <v>0</v>
      </c>
      <c r="I1191" t="n">
        <v>0</v>
      </c>
      <c r="J1191" t="n">
        <v>0</v>
      </c>
      <c r="K1191" t="n">
        <v>0</v>
      </c>
      <c r="L1191" t="n">
        <v>0</v>
      </c>
      <c r="M1191" t="n">
        <v>0</v>
      </c>
      <c r="N1191" t="n">
        <v>0</v>
      </c>
      <c r="O1191" t="n">
        <v>0</v>
      </c>
      <c r="P1191" t="n">
        <v>0</v>
      </c>
      <c r="Q1191" t="n">
        <v>0</v>
      </c>
      <c r="R1191" s="2" t="inlineStr"/>
    </row>
    <row r="1192" ht="15" customHeight="1">
      <c r="A1192" t="inlineStr">
        <is>
          <t>A 19058-2023</t>
        </is>
      </c>
      <c r="B1192" s="1" t="n">
        <v>45048</v>
      </c>
      <c r="C1192" s="1" t="n">
        <v>45189</v>
      </c>
      <c r="D1192" t="inlineStr">
        <is>
          <t>STOCKHOLMS LÄN</t>
        </is>
      </c>
      <c r="E1192" t="inlineStr">
        <is>
          <t>NORRTÄLJE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19074-2023</t>
        </is>
      </c>
      <c r="B1193" s="1" t="n">
        <v>45048</v>
      </c>
      <c r="C1193" s="1" t="n">
        <v>45189</v>
      </c>
      <c r="D1193" t="inlineStr">
        <is>
          <t>STOCKHOLMS LÄN</t>
        </is>
      </c>
      <c r="E1193" t="inlineStr">
        <is>
          <t>NORRTÄLJE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19702-2023</t>
        </is>
      </c>
      <c r="B1194" s="1" t="n">
        <v>45051</v>
      </c>
      <c r="C1194" s="1" t="n">
        <v>45189</v>
      </c>
      <c r="D1194" t="inlineStr">
        <is>
          <t>STOCKHOLMS LÄN</t>
        </is>
      </c>
      <c r="E1194" t="inlineStr">
        <is>
          <t>NORRTÄLJE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19632-2023</t>
        </is>
      </c>
      <c r="B1195" s="1" t="n">
        <v>45051</v>
      </c>
      <c r="C1195" s="1" t="n">
        <v>45189</v>
      </c>
      <c r="D1195" t="inlineStr">
        <is>
          <t>STOCKHOLMS LÄN</t>
        </is>
      </c>
      <c r="E1195" t="inlineStr">
        <is>
          <t>NORRTÄLJE</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19719-2023</t>
        </is>
      </c>
      <c r="B1196" s="1" t="n">
        <v>45051</v>
      </c>
      <c r="C1196" s="1" t="n">
        <v>45189</v>
      </c>
      <c r="D1196" t="inlineStr">
        <is>
          <t>STOCKHOLMS LÄN</t>
        </is>
      </c>
      <c r="E1196" t="inlineStr">
        <is>
          <t>NORRTÄLJE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19854-2023</t>
        </is>
      </c>
      <c r="B1197" s="1" t="n">
        <v>45053</v>
      </c>
      <c r="C1197" s="1" t="n">
        <v>45189</v>
      </c>
      <c r="D1197" t="inlineStr">
        <is>
          <t>STOCKHOLMS LÄN</t>
        </is>
      </c>
      <c r="E1197" t="inlineStr">
        <is>
          <t>NORRTÄLJE</t>
        </is>
      </c>
      <c r="G1197" t="n">
        <v>15.8</v>
      </c>
      <c r="H1197" t="n">
        <v>0</v>
      </c>
      <c r="I1197" t="n">
        <v>0</v>
      </c>
      <c r="J1197" t="n">
        <v>0</v>
      </c>
      <c r="K1197" t="n">
        <v>0</v>
      </c>
      <c r="L1197" t="n">
        <v>0</v>
      </c>
      <c r="M1197" t="n">
        <v>0</v>
      </c>
      <c r="N1197" t="n">
        <v>0</v>
      </c>
      <c r="O1197" t="n">
        <v>0</v>
      </c>
      <c r="P1197" t="n">
        <v>0</v>
      </c>
      <c r="Q1197" t="n">
        <v>0</v>
      </c>
      <c r="R1197" s="2" t="inlineStr"/>
    </row>
    <row r="1198" ht="15" customHeight="1">
      <c r="A1198" t="inlineStr">
        <is>
          <t>A 20015-2023</t>
        </is>
      </c>
      <c r="B1198" s="1" t="n">
        <v>45054</v>
      </c>
      <c r="C1198" s="1" t="n">
        <v>45189</v>
      </c>
      <c r="D1198" t="inlineStr">
        <is>
          <t>STOCKHOLMS LÄN</t>
        </is>
      </c>
      <c r="E1198" t="inlineStr">
        <is>
          <t>NORRTÄLJE</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19951-2023</t>
        </is>
      </c>
      <c r="B1199" s="1" t="n">
        <v>45054</v>
      </c>
      <c r="C1199" s="1" t="n">
        <v>45189</v>
      </c>
      <c r="D1199" t="inlineStr">
        <is>
          <t>STOCKHOLMS LÄN</t>
        </is>
      </c>
      <c r="E1199" t="inlineStr">
        <is>
          <t>NORRTÄLJE</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19971-2023</t>
        </is>
      </c>
      <c r="B1200" s="1" t="n">
        <v>45054</v>
      </c>
      <c r="C1200" s="1" t="n">
        <v>45189</v>
      </c>
      <c r="D1200" t="inlineStr">
        <is>
          <t>STOCKHOLMS LÄN</t>
        </is>
      </c>
      <c r="E1200" t="inlineStr">
        <is>
          <t>NORRTÄLJE</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19994-2023</t>
        </is>
      </c>
      <c r="B1201" s="1" t="n">
        <v>45054</v>
      </c>
      <c r="C1201" s="1" t="n">
        <v>45189</v>
      </c>
      <c r="D1201" t="inlineStr">
        <is>
          <t>STOCKHOLMS LÄN</t>
        </is>
      </c>
      <c r="E1201" t="inlineStr">
        <is>
          <t>NORRTÄLJE</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20004-2023</t>
        </is>
      </c>
      <c r="B1202" s="1" t="n">
        <v>45054</v>
      </c>
      <c r="C1202" s="1" t="n">
        <v>45189</v>
      </c>
      <c r="D1202" t="inlineStr">
        <is>
          <t>STOCKHOLMS LÄN</t>
        </is>
      </c>
      <c r="E1202" t="inlineStr">
        <is>
          <t>NORRTÄLJE</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20304-2023</t>
        </is>
      </c>
      <c r="B1203" s="1" t="n">
        <v>45056</v>
      </c>
      <c r="C1203" s="1" t="n">
        <v>45189</v>
      </c>
      <c r="D1203" t="inlineStr">
        <is>
          <t>STOCKHOLMS LÄN</t>
        </is>
      </c>
      <c r="E1203" t="inlineStr">
        <is>
          <t>NORRTÄLJE</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20535-2023</t>
        </is>
      </c>
      <c r="B1204" s="1" t="n">
        <v>45057</v>
      </c>
      <c r="C1204" s="1" t="n">
        <v>45189</v>
      </c>
      <c r="D1204" t="inlineStr">
        <is>
          <t>STOCKHOLMS LÄN</t>
        </is>
      </c>
      <c r="E1204" t="inlineStr">
        <is>
          <t>NORRTÄLJE</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21237-2023</t>
        </is>
      </c>
      <c r="B1205" s="1" t="n">
        <v>45062</v>
      </c>
      <c r="C1205" s="1" t="n">
        <v>45189</v>
      </c>
      <c r="D1205" t="inlineStr">
        <is>
          <t>STOCKHOLMS LÄN</t>
        </is>
      </c>
      <c r="E1205" t="inlineStr">
        <is>
          <t>NORRTÄLJE</t>
        </is>
      </c>
      <c r="F1205" t="inlineStr">
        <is>
          <t>Övriga Aktiebolag</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21431-2023</t>
        </is>
      </c>
      <c r="B1206" s="1" t="n">
        <v>45063</v>
      </c>
      <c r="C1206" s="1" t="n">
        <v>45189</v>
      </c>
      <c r="D1206" t="inlineStr">
        <is>
          <t>STOCKHOLMS LÄN</t>
        </is>
      </c>
      <c r="E1206" t="inlineStr">
        <is>
          <t>NORRTÄLJE</t>
        </is>
      </c>
      <c r="F1206" t="inlineStr">
        <is>
          <t>Holmen skog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21732-2023</t>
        </is>
      </c>
      <c r="B1207" s="1" t="n">
        <v>45063</v>
      </c>
      <c r="C1207" s="1" t="n">
        <v>45189</v>
      </c>
      <c r="D1207" t="inlineStr">
        <is>
          <t>STOCKHOLMS LÄN</t>
        </is>
      </c>
      <c r="E1207" t="inlineStr">
        <is>
          <t>NORRTÄLJE</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21435-2023</t>
        </is>
      </c>
      <c r="B1208" s="1" t="n">
        <v>45063</v>
      </c>
      <c r="C1208" s="1" t="n">
        <v>45189</v>
      </c>
      <c r="D1208" t="inlineStr">
        <is>
          <t>STOCKHOLMS LÄN</t>
        </is>
      </c>
      <c r="E1208" t="inlineStr">
        <is>
          <t>NORRTÄLJE</t>
        </is>
      </c>
      <c r="G1208" t="n">
        <v>19.1</v>
      </c>
      <c r="H1208" t="n">
        <v>0</v>
      </c>
      <c r="I1208" t="n">
        <v>0</v>
      </c>
      <c r="J1208" t="n">
        <v>0</v>
      </c>
      <c r="K1208" t="n">
        <v>0</v>
      </c>
      <c r="L1208" t="n">
        <v>0</v>
      </c>
      <c r="M1208" t="n">
        <v>0</v>
      </c>
      <c r="N1208" t="n">
        <v>0</v>
      </c>
      <c r="O1208" t="n">
        <v>0</v>
      </c>
      <c r="P1208" t="n">
        <v>0</v>
      </c>
      <c r="Q1208" t="n">
        <v>0</v>
      </c>
      <c r="R1208" s="2" t="inlineStr"/>
    </row>
    <row r="1209" ht="15" customHeight="1">
      <c r="A1209" t="inlineStr">
        <is>
          <t>A 21733-2023</t>
        </is>
      </c>
      <c r="B1209" s="1" t="n">
        <v>45063</v>
      </c>
      <c r="C1209" s="1" t="n">
        <v>45189</v>
      </c>
      <c r="D1209" t="inlineStr">
        <is>
          <t>STOCKHOLMS LÄN</t>
        </is>
      </c>
      <c r="E1209" t="inlineStr">
        <is>
          <t>NORRTÄLJE</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21731-2023</t>
        </is>
      </c>
      <c r="B1210" s="1" t="n">
        <v>45063</v>
      </c>
      <c r="C1210" s="1" t="n">
        <v>45189</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21716-2023</t>
        </is>
      </c>
      <c r="B1211" s="1" t="n">
        <v>45065</v>
      </c>
      <c r="C1211" s="1" t="n">
        <v>45189</v>
      </c>
      <c r="D1211" t="inlineStr">
        <is>
          <t>STOCKHOLMS LÄN</t>
        </is>
      </c>
      <c r="E1211" t="inlineStr">
        <is>
          <t>NORRTÄLJE</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21718-2023</t>
        </is>
      </c>
      <c r="B1212" s="1" t="n">
        <v>45065</v>
      </c>
      <c r="C1212" s="1" t="n">
        <v>45189</v>
      </c>
      <c r="D1212" t="inlineStr">
        <is>
          <t>STOCKHOLMS LÄN</t>
        </is>
      </c>
      <c r="E1212" t="inlineStr">
        <is>
          <t>NORRTÄLJE</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21744-2023</t>
        </is>
      </c>
      <c r="B1213" s="1" t="n">
        <v>45065</v>
      </c>
      <c r="C1213" s="1" t="n">
        <v>45189</v>
      </c>
      <c r="D1213" t="inlineStr">
        <is>
          <t>STOCKHOLMS LÄN</t>
        </is>
      </c>
      <c r="E1213" t="inlineStr">
        <is>
          <t>NORRTÄLJE</t>
        </is>
      </c>
      <c r="F1213" t="inlineStr">
        <is>
          <t>Holmen skog AB</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21720-2023</t>
        </is>
      </c>
      <c r="B1214" s="1" t="n">
        <v>45065</v>
      </c>
      <c r="C1214" s="1" t="n">
        <v>45189</v>
      </c>
      <c r="D1214" t="inlineStr">
        <is>
          <t>STOCKHOLMS LÄN</t>
        </is>
      </c>
      <c r="E1214" t="inlineStr">
        <is>
          <t>NORRTÄLJE</t>
        </is>
      </c>
      <c r="G1214" t="n">
        <v>13.6</v>
      </c>
      <c r="H1214" t="n">
        <v>0</v>
      </c>
      <c r="I1214" t="n">
        <v>0</v>
      </c>
      <c r="J1214" t="n">
        <v>0</v>
      </c>
      <c r="K1214" t="n">
        <v>0</v>
      </c>
      <c r="L1214" t="n">
        <v>0</v>
      </c>
      <c r="M1214" t="n">
        <v>0</v>
      </c>
      <c r="N1214" t="n">
        <v>0</v>
      </c>
      <c r="O1214" t="n">
        <v>0</v>
      </c>
      <c r="P1214" t="n">
        <v>0</v>
      </c>
      <c r="Q1214" t="n">
        <v>0</v>
      </c>
      <c r="R1214" s="2" t="inlineStr"/>
    </row>
    <row r="1215" ht="15" customHeight="1">
      <c r="A1215" t="inlineStr">
        <is>
          <t>A 21825-2023</t>
        </is>
      </c>
      <c r="B1215" s="1" t="n">
        <v>45068</v>
      </c>
      <c r="C1215" s="1" t="n">
        <v>45189</v>
      </c>
      <c r="D1215" t="inlineStr">
        <is>
          <t>STOCKHOLMS LÄN</t>
        </is>
      </c>
      <c r="E1215" t="inlineStr">
        <is>
          <t>NORRTÄLJE</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21993-2023</t>
        </is>
      </c>
      <c r="B1216" s="1" t="n">
        <v>45068</v>
      </c>
      <c r="C1216" s="1" t="n">
        <v>45189</v>
      </c>
      <c r="D1216" t="inlineStr">
        <is>
          <t>STOCKHOLMS LÄN</t>
        </is>
      </c>
      <c r="E1216" t="inlineStr">
        <is>
          <t>NORRTÄLJE</t>
        </is>
      </c>
      <c r="G1216" t="n">
        <v>17.2</v>
      </c>
      <c r="H1216" t="n">
        <v>0</v>
      </c>
      <c r="I1216" t="n">
        <v>0</v>
      </c>
      <c r="J1216" t="n">
        <v>0</v>
      </c>
      <c r="K1216" t="n">
        <v>0</v>
      </c>
      <c r="L1216" t="n">
        <v>0</v>
      </c>
      <c r="M1216" t="n">
        <v>0</v>
      </c>
      <c r="N1216" t="n">
        <v>0</v>
      </c>
      <c r="O1216" t="n">
        <v>0</v>
      </c>
      <c r="P1216" t="n">
        <v>0</v>
      </c>
      <c r="Q1216" t="n">
        <v>0</v>
      </c>
      <c r="R1216" s="2" t="inlineStr"/>
    </row>
    <row r="1217" ht="15" customHeight="1">
      <c r="A1217" t="inlineStr">
        <is>
          <t>A 21832-2023</t>
        </is>
      </c>
      <c r="B1217" s="1" t="n">
        <v>45068</v>
      </c>
      <c r="C1217" s="1" t="n">
        <v>45189</v>
      </c>
      <c r="D1217" t="inlineStr">
        <is>
          <t>STOCKHOLMS LÄN</t>
        </is>
      </c>
      <c r="E1217" t="inlineStr">
        <is>
          <t>NORRTÄLJE</t>
        </is>
      </c>
      <c r="G1217" t="n">
        <v>7.8</v>
      </c>
      <c r="H1217" t="n">
        <v>0</v>
      </c>
      <c r="I1217" t="n">
        <v>0</v>
      </c>
      <c r="J1217" t="n">
        <v>0</v>
      </c>
      <c r="K1217" t="n">
        <v>0</v>
      </c>
      <c r="L1217" t="n">
        <v>0</v>
      </c>
      <c r="M1217" t="n">
        <v>0</v>
      </c>
      <c r="N1217" t="n">
        <v>0</v>
      </c>
      <c r="O1217" t="n">
        <v>0</v>
      </c>
      <c r="P1217" t="n">
        <v>0</v>
      </c>
      <c r="Q1217" t="n">
        <v>0</v>
      </c>
      <c r="R1217" s="2" t="inlineStr"/>
    </row>
    <row r="1218" ht="15" customHeight="1">
      <c r="A1218" t="inlineStr">
        <is>
          <t>A 21897-2023</t>
        </is>
      </c>
      <c r="B1218" s="1" t="n">
        <v>45068</v>
      </c>
      <c r="C1218" s="1" t="n">
        <v>45189</v>
      </c>
      <c r="D1218" t="inlineStr">
        <is>
          <t>STOCKHOLMS LÄN</t>
        </is>
      </c>
      <c r="E1218" t="inlineStr">
        <is>
          <t>NORRTÄLJE</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22157-2023</t>
        </is>
      </c>
      <c r="B1219" s="1" t="n">
        <v>45069</v>
      </c>
      <c r="C1219" s="1" t="n">
        <v>45189</v>
      </c>
      <c r="D1219" t="inlineStr">
        <is>
          <t>STOCKHOLMS LÄN</t>
        </is>
      </c>
      <c r="E1219" t="inlineStr">
        <is>
          <t>NORRTÄLJE</t>
        </is>
      </c>
      <c r="G1219" t="n">
        <v>0.6</v>
      </c>
      <c r="H1219" t="n">
        <v>0</v>
      </c>
      <c r="I1219" t="n">
        <v>0</v>
      </c>
      <c r="J1219" t="n">
        <v>0</v>
      </c>
      <c r="K1219" t="n">
        <v>0</v>
      </c>
      <c r="L1219" t="n">
        <v>0</v>
      </c>
      <c r="M1219" t="n">
        <v>0</v>
      </c>
      <c r="N1219" t="n">
        <v>0</v>
      </c>
      <c r="O1219" t="n">
        <v>0</v>
      </c>
      <c r="P1219" t="n">
        <v>0</v>
      </c>
      <c r="Q1219" t="n">
        <v>0</v>
      </c>
      <c r="R1219" s="2" t="inlineStr"/>
      <c r="U1219">
        <f>HYPERLINK("https://klasma.github.io/Logging_NORRTALJE/knärot/A 22157-2023.png", "A 22157-2023")</f>
        <v/>
      </c>
      <c r="V1219">
        <f>HYPERLINK("https://klasma.github.io/Logging_NORRTALJE/klagomål/A 22157-2023.docx", "A 22157-2023")</f>
        <v/>
      </c>
      <c r="W1219">
        <f>HYPERLINK("https://klasma.github.io/Logging_NORRTALJE/klagomålsmail/A 22157-2023.docx", "A 22157-2023")</f>
        <v/>
      </c>
      <c r="X1219">
        <f>HYPERLINK("https://klasma.github.io/Logging_NORRTALJE/tillsyn/A 22157-2023.docx", "A 22157-2023")</f>
        <v/>
      </c>
      <c r="Y1219">
        <f>HYPERLINK("https://klasma.github.io/Logging_NORRTALJE/tillsynsmail/A 22157-2023.docx", "A 22157-2023")</f>
        <v/>
      </c>
    </row>
    <row r="1220" ht="15" customHeight="1">
      <c r="A1220" t="inlineStr">
        <is>
          <t>A 22175-2023</t>
        </is>
      </c>
      <c r="B1220" s="1" t="n">
        <v>45069</v>
      </c>
      <c r="C1220" s="1" t="n">
        <v>45189</v>
      </c>
      <c r="D1220" t="inlineStr">
        <is>
          <t>STOCKHOLMS LÄN</t>
        </is>
      </c>
      <c r="E1220" t="inlineStr">
        <is>
          <t>NORRTÄLJE</t>
        </is>
      </c>
      <c r="G1220" t="n">
        <v>32.7</v>
      </c>
      <c r="H1220" t="n">
        <v>0</v>
      </c>
      <c r="I1220" t="n">
        <v>0</v>
      </c>
      <c r="J1220" t="n">
        <v>0</v>
      </c>
      <c r="K1220" t="n">
        <v>0</v>
      </c>
      <c r="L1220" t="n">
        <v>0</v>
      </c>
      <c r="M1220" t="n">
        <v>0</v>
      </c>
      <c r="N1220" t="n">
        <v>0</v>
      </c>
      <c r="O1220" t="n">
        <v>0</v>
      </c>
      <c r="P1220" t="n">
        <v>0</v>
      </c>
      <c r="Q1220" t="n">
        <v>0</v>
      </c>
      <c r="R1220" s="2" t="inlineStr"/>
    </row>
    <row r="1221" ht="15" customHeight="1">
      <c r="A1221" t="inlineStr">
        <is>
          <t>A 22456-2023</t>
        </is>
      </c>
      <c r="B1221" s="1" t="n">
        <v>45070</v>
      </c>
      <c r="C1221" s="1" t="n">
        <v>45189</v>
      </c>
      <c r="D1221" t="inlineStr">
        <is>
          <t>STOCKHOLMS LÄN</t>
        </is>
      </c>
      <c r="E1221" t="inlineStr">
        <is>
          <t>NORRTÄLJE</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22249-2023</t>
        </is>
      </c>
      <c r="B1222" s="1" t="n">
        <v>45070</v>
      </c>
      <c r="C1222" s="1" t="n">
        <v>45189</v>
      </c>
      <c r="D1222" t="inlineStr">
        <is>
          <t>STOCKHOLMS LÄN</t>
        </is>
      </c>
      <c r="E1222" t="inlineStr">
        <is>
          <t>NORRTÄLJE</t>
        </is>
      </c>
      <c r="F1222" t="inlineStr">
        <is>
          <t>Övriga Aktiebolag</t>
        </is>
      </c>
      <c r="G1222" t="n">
        <v>17.7</v>
      </c>
      <c r="H1222" t="n">
        <v>0</v>
      </c>
      <c r="I1222" t="n">
        <v>0</v>
      </c>
      <c r="J1222" t="n">
        <v>0</v>
      </c>
      <c r="K1222" t="n">
        <v>0</v>
      </c>
      <c r="L1222" t="n">
        <v>0</v>
      </c>
      <c r="M1222" t="n">
        <v>0</v>
      </c>
      <c r="N1222" t="n">
        <v>0</v>
      </c>
      <c r="O1222" t="n">
        <v>0</v>
      </c>
      <c r="P1222" t="n">
        <v>0</v>
      </c>
      <c r="Q1222" t="n">
        <v>0</v>
      </c>
      <c r="R1222" s="2" t="inlineStr"/>
    </row>
    <row r="1223" ht="15" customHeight="1">
      <c r="A1223" t="inlineStr">
        <is>
          <t>A 22398-2023</t>
        </is>
      </c>
      <c r="B1223" s="1" t="n">
        <v>45070</v>
      </c>
      <c r="C1223" s="1" t="n">
        <v>45189</v>
      </c>
      <c r="D1223" t="inlineStr">
        <is>
          <t>STOCKHOLMS LÄN</t>
        </is>
      </c>
      <c r="E1223" t="inlineStr">
        <is>
          <t>NORRTÄLJE</t>
        </is>
      </c>
      <c r="F1223" t="inlineStr">
        <is>
          <t>Övriga Aktiebolag</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22406-2023</t>
        </is>
      </c>
      <c r="B1224" s="1" t="n">
        <v>45070</v>
      </c>
      <c r="C1224" s="1" t="n">
        <v>45189</v>
      </c>
      <c r="D1224" t="inlineStr">
        <is>
          <t>STOCKHOLMS LÄN</t>
        </is>
      </c>
      <c r="E1224" t="inlineStr">
        <is>
          <t>NORRTÄLJE</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22376-2023</t>
        </is>
      </c>
      <c r="B1225" s="1" t="n">
        <v>45070</v>
      </c>
      <c r="C1225" s="1" t="n">
        <v>45189</v>
      </c>
      <c r="D1225" t="inlineStr">
        <is>
          <t>STOCKHOLMS LÄN</t>
        </is>
      </c>
      <c r="E1225" t="inlineStr">
        <is>
          <t>NORRTÄLJE</t>
        </is>
      </c>
      <c r="F1225" t="inlineStr">
        <is>
          <t>Kommuner</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22553-2023</t>
        </is>
      </c>
      <c r="B1226" s="1" t="n">
        <v>45071</v>
      </c>
      <c r="C1226" s="1" t="n">
        <v>45189</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23060-2023</t>
        </is>
      </c>
      <c r="B1227" s="1" t="n">
        <v>45075</v>
      </c>
      <c r="C1227" s="1" t="n">
        <v>45189</v>
      </c>
      <c r="D1227" t="inlineStr">
        <is>
          <t>STOCKHOLMS LÄN</t>
        </is>
      </c>
      <c r="E1227" t="inlineStr">
        <is>
          <t>NORRTÄLJE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23263-2023</t>
        </is>
      </c>
      <c r="B1228" s="1" t="n">
        <v>45075</v>
      </c>
      <c r="C1228" s="1" t="n">
        <v>45189</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23056-2023</t>
        </is>
      </c>
      <c r="B1229" s="1" t="n">
        <v>45075</v>
      </c>
      <c r="C1229" s="1" t="n">
        <v>45189</v>
      </c>
      <c r="D1229" t="inlineStr">
        <is>
          <t>STOCKHOLMS LÄN</t>
        </is>
      </c>
      <c r="E1229" t="inlineStr">
        <is>
          <t>NORRTÄLJE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23070-2023</t>
        </is>
      </c>
      <c r="B1230" s="1" t="n">
        <v>45075</v>
      </c>
      <c r="C1230" s="1" t="n">
        <v>45189</v>
      </c>
      <c r="D1230" t="inlineStr">
        <is>
          <t>STOCKHOLMS LÄN</t>
        </is>
      </c>
      <c r="E1230" t="inlineStr">
        <is>
          <t>NORRTÄLJE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23264-2023</t>
        </is>
      </c>
      <c r="B1231" s="1" t="n">
        <v>45075</v>
      </c>
      <c r="C1231" s="1" t="n">
        <v>45189</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23272-2023</t>
        </is>
      </c>
      <c r="B1232" s="1" t="n">
        <v>45075</v>
      </c>
      <c r="C1232" s="1" t="n">
        <v>45189</v>
      </c>
      <c r="D1232" t="inlineStr">
        <is>
          <t>STOCKHOLMS LÄN</t>
        </is>
      </c>
      <c r="E1232" t="inlineStr">
        <is>
          <t>NORRTÄLJE</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23699-2023</t>
        </is>
      </c>
      <c r="B1233" s="1" t="n">
        <v>45077</v>
      </c>
      <c r="C1233" s="1" t="n">
        <v>45189</v>
      </c>
      <c r="D1233" t="inlineStr">
        <is>
          <t>STOCKHOLMS LÄN</t>
        </is>
      </c>
      <c r="E1233" t="inlineStr">
        <is>
          <t>NORRTÄLJE</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24330-2023</t>
        </is>
      </c>
      <c r="B1234" s="1" t="n">
        <v>45081</v>
      </c>
      <c r="C1234" s="1" t="n">
        <v>45189</v>
      </c>
      <c r="D1234" t="inlineStr">
        <is>
          <t>STOCKHOLMS LÄN</t>
        </is>
      </c>
      <c r="E1234" t="inlineStr">
        <is>
          <t>NORRTÄLJE</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24501-2023</t>
        </is>
      </c>
      <c r="B1235" s="1" t="n">
        <v>45082</v>
      </c>
      <c r="C1235" s="1" t="n">
        <v>45189</v>
      </c>
      <c r="D1235" t="inlineStr">
        <is>
          <t>STOCKHOLMS LÄN</t>
        </is>
      </c>
      <c r="E1235" t="inlineStr">
        <is>
          <t>NORRTÄLJE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24789-2023</t>
        </is>
      </c>
      <c r="B1236" s="1" t="n">
        <v>45084</v>
      </c>
      <c r="C1236" s="1" t="n">
        <v>45189</v>
      </c>
      <c r="D1236" t="inlineStr">
        <is>
          <t>STOCKHOLMS LÄN</t>
        </is>
      </c>
      <c r="E1236" t="inlineStr">
        <is>
          <t>NORRTÄLJE</t>
        </is>
      </c>
      <c r="F1236" t="inlineStr">
        <is>
          <t>Sveaskog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24788-2023</t>
        </is>
      </c>
      <c r="B1237" s="1" t="n">
        <v>45084</v>
      </c>
      <c r="C1237" s="1" t="n">
        <v>45189</v>
      </c>
      <c r="D1237" t="inlineStr">
        <is>
          <t>STOCKHOLMS LÄN</t>
        </is>
      </c>
      <c r="E1237" t="inlineStr">
        <is>
          <t>NORRTÄLJE</t>
        </is>
      </c>
      <c r="F1237" t="inlineStr">
        <is>
          <t>Sveaskog</t>
        </is>
      </c>
      <c r="G1237" t="n">
        <v>4.7</v>
      </c>
      <c r="H1237" t="n">
        <v>0</v>
      </c>
      <c r="I1237" t="n">
        <v>0</v>
      </c>
      <c r="J1237" t="n">
        <v>0</v>
      </c>
      <c r="K1237" t="n">
        <v>0</v>
      </c>
      <c r="L1237" t="n">
        <v>0</v>
      </c>
      <c r="M1237" t="n">
        <v>0</v>
      </c>
      <c r="N1237" t="n">
        <v>0</v>
      </c>
      <c r="O1237" t="n">
        <v>0</v>
      </c>
      <c r="P1237" t="n">
        <v>0</v>
      </c>
      <c r="Q1237" t="n">
        <v>0</v>
      </c>
      <c r="R1237" s="2" t="inlineStr"/>
    </row>
    <row r="1238" ht="15" customHeight="1">
      <c r="A1238" t="inlineStr">
        <is>
          <t>A 24887-2023</t>
        </is>
      </c>
      <c r="B1238" s="1" t="n">
        <v>45085</v>
      </c>
      <c r="C1238" s="1" t="n">
        <v>45189</v>
      </c>
      <c r="D1238" t="inlineStr">
        <is>
          <t>STOCKHOLMS LÄN</t>
        </is>
      </c>
      <c r="E1238" t="inlineStr">
        <is>
          <t>NORRTÄLJE</t>
        </is>
      </c>
      <c r="G1238" t="n">
        <v>13.9</v>
      </c>
      <c r="H1238" t="n">
        <v>0</v>
      </c>
      <c r="I1238" t="n">
        <v>0</v>
      </c>
      <c r="J1238" t="n">
        <v>0</v>
      </c>
      <c r="K1238" t="n">
        <v>0</v>
      </c>
      <c r="L1238" t="n">
        <v>0</v>
      </c>
      <c r="M1238" t="n">
        <v>0</v>
      </c>
      <c r="N1238" t="n">
        <v>0</v>
      </c>
      <c r="O1238" t="n">
        <v>0</v>
      </c>
      <c r="P1238" t="n">
        <v>0</v>
      </c>
      <c r="Q1238" t="n">
        <v>0</v>
      </c>
      <c r="R1238" s="2" t="inlineStr"/>
    </row>
    <row r="1239" ht="15" customHeight="1">
      <c r="A1239" t="inlineStr">
        <is>
          <t>A 25557-2023</t>
        </is>
      </c>
      <c r="B1239" s="1" t="n">
        <v>45089</v>
      </c>
      <c r="C1239" s="1" t="n">
        <v>45189</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25625-2023</t>
        </is>
      </c>
      <c r="B1240" s="1" t="n">
        <v>45089</v>
      </c>
      <c r="C1240" s="1" t="n">
        <v>45189</v>
      </c>
      <c r="D1240" t="inlineStr">
        <is>
          <t>STOCKHOLMS LÄN</t>
        </is>
      </c>
      <c r="E1240" t="inlineStr">
        <is>
          <t>NORRTÄLJE</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25618-2023</t>
        </is>
      </c>
      <c r="B1241" s="1" t="n">
        <v>45089</v>
      </c>
      <c r="C1241" s="1" t="n">
        <v>45189</v>
      </c>
      <c r="D1241" t="inlineStr">
        <is>
          <t>STOCKHOLMS LÄN</t>
        </is>
      </c>
      <c r="E1241" t="inlineStr">
        <is>
          <t>NORRTÄLJE</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25656-2023</t>
        </is>
      </c>
      <c r="B1242" s="1" t="n">
        <v>45089</v>
      </c>
      <c r="C1242" s="1" t="n">
        <v>45189</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25609-2023</t>
        </is>
      </c>
      <c r="B1243" s="1" t="n">
        <v>45089</v>
      </c>
      <c r="C1243" s="1" t="n">
        <v>45189</v>
      </c>
      <c r="D1243" t="inlineStr">
        <is>
          <t>STOCKHOLMS LÄN</t>
        </is>
      </c>
      <c r="E1243" t="inlineStr">
        <is>
          <t>NORRTÄLJE</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25654-2023</t>
        </is>
      </c>
      <c r="B1244" s="1" t="n">
        <v>45089</v>
      </c>
      <c r="C1244" s="1" t="n">
        <v>45189</v>
      </c>
      <c r="D1244" t="inlineStr">
        <is>
          <t>STOCKHOLMS LÄN</t>
        </is>
      </c>
      <c r="E1244" t="inlineStr">
        <is>
          <t>NORRTÄLJE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25614-2023</t>
        </is>
      </c>
      <c r="B1245" s="1" t="n">
        <v>45089</v>
      </c>
      <c r="C1245" s="1" t="n">
        <v>45189</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25831-2023</t>
        </is>
      </c>
      <c r="B1246" s="1" t="n">
        <v>45090</v>
      </c>
      <c r="C1246" s="1" t="n">
        <v>45189</v>
      </c>
      <c r="D1246" t="inlineStr">
        <is>
          <t>STOCKHOLMS LÄN</t>
        </is>
      </c>
      <c r="E1246" t="inlineStr">
        <is>
          <t>NORRTÄLJE</t>
        </is>
      </c>
      <c r="F1246" t="inlineStr">
        <is>
          <t>Övriga Aktiebolag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25915-2023</t>
        </is>
      </c>
      <c r="B1247" s="1" t="n">
        <v>45090</v>
      </c>
      <c r="C1247" s="1" t="n">
        <v>45189</v>
      </c>
      <c r="D1247" t="inlineStr">
        <is>
          <t>STOCKHOLMS LÄN</t>
        </is>
      </c>
      <c r="E1247" t="inlineStr">
        <is>
          <t>NORRTÄLJE</t>
        </is>
      </c>
      <c r="F1247" t="inlineStr">
        <is>
          <t>Naturvårdsverket</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26570-2023</t>
        </is>
      </c>
      <c r="B1248" s="1" t="n">
        <v>45092</v>
      </c>
      <c r="C1248" s="1" t="n">
        <v>45189</v>
      </c>
      <c r="D1248" t="inlineStr">
        <is>
          <t>STOCKHOLMS LÄN</t>
        </is>
      </c>
      <c r="E1248" t="inlineStr">
        <is>
          <t>NORRTÄLJE</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26636-2023</t>
        </is>
      </c>
      <c r="B1249" s="1" t="n">
        <v>45092</v>
      </c>
      <c r="C1249" s="1" t="n">
        <v>45189</v>
      </c>
      <c r="D1249" t="inlineStr">
        <is>
          <t>STOCKHOLMS LÄN</t>
        </is>
      </c>
      <c r="E1249" t="inlineStr">
        <is>
          <t>NORRTÄLJE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45189</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26639-2023</t>
        </is>
      </c>
      <c r="B1251" s="1" t="n">
        <v>45092</v>
      </c>
      <c r="C1251" s="1" t="n">
        <v>45189</v>
      </c>
      <c r="D1251" t="inlineStr">
        <is>
          <t>STOCKHOLMS LÄN</t>
        </is>
      </c>
      <c r="E1251" t="inlineStr">
        <is>
          <t>NORRTÄLJE</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26637-2023</t>
        </is>
      </c>
      <c r="B1252" s="1" t="n">
        <v>45092</v>
      </c>
      <c r="C1252" s="1" t="n">
        <v>45189</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28281-2023</t>
        </is>
      </c>
      <c r="B1253" s="1" t="n">
        <v>45099</v>
      </c>
      <c r="C1253" s="1" t="n">
        <v>45189</v>
      </c>
      <c r="D1253" t="inlineStr">
        <is>
          <t>STOCKHOLMS LÄN</t>
        </is>
      </c>
      <c r="E1253" t="inlineStr">
        <is>
          <t>NORRTÄLJE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28816-2023</t>
        </is>
      </c>
      <c r="B1254" s="1" t="n">
        <v>45104</v>
      </c>
      <c r="C1254" s="1" t="n">
        <v>45189</v>
      </c>
      <c r="D1254" t="inlineStr">
        <is>
          <t>STOCKHOLMS LÄN</t>
        </is>
      </c>
      <c r="E1254" t="inlineStr">
        <is>
          <t>NORRTÄLJE</t>
        </is>
      </c>
      <c r="F1254" t="inlineStr">
        <is>
          <t>Kommuner</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29003-2023</t>
        </is>
      </c>
      <c r="B1255" s="1" t="n">
        <v>45104</v>
      </c>
      <c r="C1255" s="1" t="n">
        <v>45189</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28809-2023</t>
        </is>
      </c>
      <c r="B1256" s="1" t="n">
        <v>45104</v>
      </c>
      <c r="C1256" s="1" t="n">
        <v>45189</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28820-2023</t>
        </is>
      </c>
      <c r="B1257" s="1" t="n">
        <v>45104</v>
      </c>
      <c r="C1257" s="1" t="n">
        <v>45189</v>
      </c>
      <c r="D1257" t="inlineStr">
        <is>
          <t>STOCKHOLMS LÄN</t>
        </is>
      </c>
      <c r="E1257" t="inlineStr">
        <is>
          <t>NORRTÄLJE</t>
        </is>
      </c>
      <c r="F1257" t="inlineStr">
        <is>
          <t>Kommuner</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28813-2023</t>
        </is>
      </c>
      <c r="B1258" s="1" t="n">
        <v>45104</v>
      </c>
      <c r="C1258" s="1" t="n">
        <v>45189</v>
      </c>
      <c r="D1258" t="inlineStr">
        <is>
          <t>STOCKHOLMS LÄN</t>
        </is>
      </c>
      <c r="E1258" t="inlineStr">
        <is>
          <t>NORRTÄLJE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29254-2023</t>
        </is>
      </c>
      <c r="B1259" s="1" t="n">
        <v>45105</v>
      </c>
      <c r="C1259" s="1" t="n">
        <v>45189</v>
      </c>
      <c r="D1259" t="inlineStr">
        <is>
          <t>STOCKHOLMS LÄN</t>
        </is>
      </c>
      <c r="E1259" t="inlineStr">
        <is>
          <t>NORRTÄLJE</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29433-2023</t>
        </is>
      </c>
      <c r="B1260" s="1" t="n">
        <v>45106</v>
      </c>
      <c r="C1260" s="1" t="n">
        <v>45189</v>
      </c>
      <c r="D1260" t="inlineStr">
        <is>
          <t>STOCKHOLMS LÄN</t>
        </is>
      </c>
      <c r="E1260" t="inlineStr">
        <is>
          <t>NORRTÄLJE</t>
        </is>
      </c>
      <c r="F1260" t="inlineStr">
        <is>
          <t>Övriga Aktiebolag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29710-2023</t>
        </is>
      </c>
      <c r="B1261" s="1" t="n">
        <v>45107</v>
      </c>
      <c r="C1261" s="1" t="n">
        <v>45189</v>
      </c>
      <c r="D1261" t="inlineStr">
        <is>
          <t>STOCKHOLMS LÄN</t>
        </is>
      </c>
      <c r="E1261" t="inlineStr">
        <is>
          <t>NORRTÄLJE</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30525-2023</t>
        </is>
      </c>
      <c r="B1262" s="1" t="n">
        <v>45111</v>
      </c>
      <c r="C1262" s="1" t="n">
        <v>45189</v>
      </c>
      <c r="D1262" t="inlineStr">
        <is>
          <t>STOCKHOLMS LÄN</t>
        </is>
      </c>
      <c r="E1262" t="inlineStr">
        <is>
          <t>NORRTÄLJE</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30425-2023</t>
        </is>
      </c>
      <c r="B1263" s="1" t="n">
        <v>45111</v>
      </c>
      <c r="C1263" s="1" t="n">
        <v>45189</v>
      </c>
      <c r="D1263" t="inlineStr">
        <is>
          <t>STOCKHOLMS LÄN</t>
        </is>
      </c>
      <c r="E1263" t="inlineStr">
        <is>
          <t>NORRTÄLJE</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30496-2023</t>
        </is>
      </c>
      <c r="B1264" s="1" t="n">
        <v>45111</v>
      </c>
      <c r="C1264" s="1" t="n">
        <v>45189</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30424-2023</t>
        </is>
      </c>
      <c r="B1265" s="1" t="n">
        <v>45111</v>
      </c>
      <c r="C1265" s="1" t="n">
        <v>45189</v>
      </c>
      <c r="D1265" t="inlineStr">
        <is>
          <t>STOCKHOLMS LÄN</t>
        </is>
      </c>
      <c r="E1265" t="inlineStr">
        <is>
          <t>NORRTÄLJE</t>
        </is>
      </c>
      <c r="G1265" t="n">
        <v>6.3</v>
      </c>
      <c r="H1265" t="n">
        <v>0</v>
      </c>
      <c r="I1265" t="n">
        <v>0</v>
      </c>
      <c r="J1265" t="n">
        <v>0</v>
      </c>
      <c r="K1265" t="n">
        <v>0</v>
      </c>
      <c r="L1265" t="n">
        <v>0</v>
      </c>
      <c r="M1265" t="n">
        <v>0</v>
      </c>
      <c r="N1265" t="n">
        <v>0</v>
      </c>
      <c r="O1265" t="n">
        <v>0</v>
      </c>
      <c r="P1265" t="n">
        <v>0</v>
      </c>
      <c r="Q1265" t="n">
        <v>0</v>
      </c>
      <c r="R1265" s="2" t="inlineStr"/>
    </row>
    <row r="1266" ht="15" customHeight="1">
      <c r="A1266" t="inlineStr">
        <is>
          <t>A 30508-2023</t>
        </is>
      </c>
      <c r="B1266" s="1" t="n">
        <v>45111</v>
      </c>
      <c r="C1266" s="1" t="n">
        <v>45189</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30516-2023</t>
        </is>
      </c>
      <c r="B1267" s="1" t="n">
        <v>45111</v>
      </c>
      <c r="C1267" s="1" t="n">
        <v>45189</v>
      </c>
      <c r="D1267" t="inlineStr">
        <is>
          <t>STOCKHOLMS LÄN</t>
        </is>
      </c>
      <c r="E1267" t="inlineStr">
        <is>
          <t>NORRTÄLJE</t>
        </is>
      </c>
      <c r="G1267" t="n">
        <v>6.8</v>
      </c>
      <c r="H1267" t="n">
        <v>0</v>
      </c>
      <c r="I1267" t="n">
        <v>0</v>
      </c>
      <c r="J1267" t="n">
        <v>0</v>
      </c>
      <c r="K1267" t="n">
        <v>0</v>
      </c>
      <c r="L1267" t="n">
        <v>0</v>
      </c>
      <c r="M1267" t="n">
        <v>0</v>
      </c>
      <c r="N1267" t="n">
        <v>0</v>
      </c>
      <c r="O1267" t="n">
        <v>0</v>
      </c>
      <c r="P1267" t="n">
        <v>0</v>
      </c>
      <c r="Q1267" t="n">
        <v>0</v>
      </c>
      <c r="R1267" s="2" t="inlineStr"/>
    </row>
    <row r="1268" ht="15" customHeight="1">
      <c r="A1268" t="inlineStr">
        <is>
          <t>A 30773-2023</t>
        </is>
      </c>
      <c r="B1268" s="1" t="n">
        <v>45112</v>
      </c>
      <c r="C1268" s="1" t="n">
        <v>45189</v>
      </c>
      <c r="D1268" t="inlineStr">
        <is>
          <t>STOCKHOLMS LÄN</t>
        </is>
      </c>
      <c r="E1268" t="inlineStr">
        <is>
          <t>NORRTÄLJE</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30663-2023</t>
        </is>
      </c>
      <c r="B1269" s="1" t="n">
        <v>45112</v>
      </c>
      <c r="C1269" s="1" t="n">
        <v>45189</v>
      </c>
      <c r="D1269" t="inlineStr">
        <is>
          <t>STOCKHOLMS LÄN</t>
        </is>
      </c>
      <c r="E1269" t="inlineStr">
        <is>
          <t>NORRTÄLJE</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30731-2023</t>
        </is>
      </c>
      <c r="B1270" s="1" t="n">
        <v>45112</v>
      </c>
      <c r="C1270" s="1" t="n">
        <v>45189</v>
      </c>
      <c r="D1270" t="inlineStr">
        <is>
          <t>STOCKHOLMS LÄN</t>
        </is>
      </c>
      <c r="E1270" t="inlineStr">
        <is>
          <t>NORRTÄLJE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30780-2023</t>
        </is>
      </c>
      <c r="B1271" s="1" t="n">
        <v>45112</v>
      </c>
      <c r="C1271" s="1" t="n">
        <v>45189</v>
      </c>
      <c r="D1271" t="inlineStr">
        <is>
          <t>STOCKHOLMS LÄN</t>
        </is>
      </c>
      <c r="E1271" t="inlineStr">
        <is>
          <t>NORRTÄLJE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30924-2023</t>
        </is>
      </c>
      <c r="B1272" s="1" t="n">
        <v>45113</v>
      </c>
      <c r="C1272" s="1" t="n">
        <v>45189</v>
      </c>
      <c r="D1272" t="inlineStr">
        <is>
          <t>STOCKHOLMS LÄN</t>
        </is>
      </c>
      <c r="E1272" t="inlineStr">
        <is>
          <t>NORRTÄLJE</t>
        </is>
      </c>
      <c r="F1272" t="inlineStr">
        <is>
          <t>Sveaskog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30923-2023</t>
        </is>
      </c>
      <c r="B1273" s="1" t="n">
        <v>45113</v>
      </c>
      <c r="C1273" s="1" t="n">
        <v>45189</v>
      </c>
      <c r="D1273" t="inlineStr">
        <is>
          <t>STOCKHOLMS LÄN</t>
        </is>
      </c>
      <c r="E1273" t="inlineStr">
        <is>
          <t>NORRTÄLJE</t>
        </is>
      </c>
      <c r="F1273" t="inlineStr">
        <is>
          <t>Sveaskog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30921-2023</t>
        </is>
      </c>
      <c r="B1274" s="1" t="n">
        <v>45113</v>
      </c>
      <c r="C1274" s="1" t="n">
        <v>45189</v>
      </c>
      <c r="D1274" t="inlineStr">
        <is>
          <t>STOCKHOLMS LÄN</t>
        </is>
      </c>
      <c r="E1274" t="inlineStr">
        <is>
          <t>NORRTÄLJE</t>
        </is>
      </c>
      <c r="F1274" t="inlineStr">
        <is>
          <t>Sveaskog</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31140-2023</t>
        </is>
      </c>
      <c r="B1275" s="1" t="n">
        <v>45113</v>
      </c>
      <c r="C1275" s="1" t="n">
        <v>45189</v>
      </c>
      <c r="D1275" t="inlineStr">
        <is>
          <t>STOCKHOLMS LÄN</t>
        </is>
      </c>
      <c r="E1275" t="inlineStr">
        <is>
          <t>NORRTÄLJE</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31418-2023</t>
        </is>
      </c>
      <c r="B1276" s="1" t="n">
        <v>45114</v>
      </c>
      <c r="C1276" s="1" t="n">
        <v>45189</v>
      </c>
      <c r="D1276" t="inlineStr">
        <is>
          <t>STOCKHOLMS LÄN</t>
        </is>
      </c>
      <c r="E1276" t="inlineStr">
        <is>
          <t>NORRTÄLJE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31812-2023</t>
        </is>
      </c>
      <c r="B1277" s="1" t="n">
        <v>45118</v>
      </c>
      <c r="C1277" s="1" t="n">
        <v>45189</v>
      </c>
      <c r="D1277" t="inlineStr">
        <is>
          <t>STOCKHOLMS LÄN</t>
        </is>
      </c>
      <c r="E1277" t="inlineStr">
        <is>
          <t>NORRTÄLJE</t>
        </is>
      </c>
      <c r="F1277" t="inlineStr">
        <is>
          <t>Kyrkan</t>
        </is>
      </c>
      <c r="G1277" t="n">
        <v>6.3</v>
      </c>
      <c r="H1277" t="n">
        <v>0</v>
      </c>
      <c r="I1277" t="n">
        <v>0</v>
      </c>
      <c r="J1277" t="n">
        <v>0</v>
      </c>
      <c r="K1277" t="n">
        <v>0</v>
      </c>
      <c r="L1277" t="n">
        <v>0</v>
      </c>
      <c r="M1277" t="n">
        <v>0</v>
      </c>
      <c r="N1277" t="n">
        <v>0</v>
      </c>
      <c r="O1277" t="n">
        <v>0</v>
      </c>
      <c r="P1277" t="n">
        <v>0</v>
      </c>
      <c r="Q1277" t="n">
        <v>0</v>
      </c>
      <c r="R1277" s="2" t="inlineStr"/>
    </row>
    <row r="1278" ht="15" customHeight="1">
      <c r="A1278" t="inlineStr">
        <is>
          <t>A 31827-2023</t>
        </is>
      </c>
      <c r="B1278" s="1" t="n">
        <v>45118</v>
      </c>
      <c r="C1278" s="1" t="n">
        <v>45189</v>
      </c>
      <c r="D1278" t="inlineStr">
        <is>
          <t>STOCKHOLMS LÄN</t>
        </is>
      </c>
      <c r="E1278" t="inlineStr">
        <is>
          <t>NORRTÄLJE</t>
        </is>
      </c>
      <c r="F1278" t="inlineStr">
        <is>
          <t>Kyrkan</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31832-2023</t>
        </is>
      </c>
      <c r="B1279" s="1" t="n">
        <v>45118</v>
      </c>
      <c r="C1279" s="1" t="n">
        <v>45189</v>
      </c>
      <c r="D1279" t="inlineStr">
        <is>
          <t>STOCKHOLMS LÄN</t>
        </is>
      </c>
      <c r="E1279" t="inlineStr">
        <is>
          <t>NORRTÄLJE</t>
        </is>
      </c>
      <c r="G1279" t="n">
        <v>7.4</v>
      </c>
      <c r="H1279" t="n">
        <v>0</v>
      </c>
      <c r="I1279" t="n">
        <v>0</v>
      </c>
      <c r="J1279" t="n">
        <v>0</v>
      </c>
      <c r="K1279" t="n">
        <v>0</v>
      </c>
      <c r="L1279" t="n">
        <v>0</v>
      </c>
      <c r="M1279" t="n">
        <v>0</v>
      </c>
      <c r="N1279" t="n">
        <v>0</v>
      </c>
      <c r="O1279" t="n">
        <v>0</v>
      </c>
      <c r="P1279" t="n">
        <v>0</v>
      </c>
      <c r="Q1279" t="n">
        <v>0</v>
      </c>
      <c r="R1279" s="2" t="inlineStr"/>
    </row>
    <row r="1280" ht="15" customHeight="1">
      <c r="A1280" t="inlineStr">
        <is>
          <t>A 32595-2023</t>
        </is>
      </c>
      <c r="B1280" s="1" t="n">
        <v>45121</v>
      </c>
      <c r="C1280" s="1" t="n">
        <v>45189</v>
      </c>
      <c r="D1280" t="inlineStr">
        <is>
          <t>STOCKHOLMS LÄN</t>
        </is>
      </c>
      <c r="E1280" t="inlineStr">
        <is>
          <t>NORRTÄLJE</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32621-2023</t>
        </is>
      </c>
      <c r="B1281" s="1" t="n">
        <v>45121</v>
      </c>
      <c r="C1281" s="1" t="n">
        <v>45189</v>
      </c>
      <c r="D1281" t="inlineStr">
        <is>
          <t>STOCKHOLMS LÄN</t>
        </is>
      </c>
      <c r="E1281" t="inlineStr">
        <is>
          <t>NORRTÄLJE</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33025-2023</t>
        </is>
      </c>
      <c r="B1282" s="1" t="n">
        <v>45125</v>
      </c>
      <c r="C1282" s="1" t="n">
        <v>45189</v>
      </c>
      <c r="D1282" t="inlineStr">
        <is>
          <t>STOCKHOLMS LÄN</t>
        </is>
      </c>
      <c r="E1282" t="inlineStr">
        <is>
          <t>NORRTÄLJE</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33130-2023</t>
        </is>
      </c>
      <c r="B1283" s="1" t="n">
        <v>45126</v>
      </c>
      <c r="C1283" s="1" t="n">
        <v>45189</v>
      </c>
      <c r="D1283" t="inlineStr">
        <is>
          <t>STOCKHOLMS LÄN</t>
        </is>
      </c>
      <c r="E1283" t="inlineStr">
        <is>
          <t>NORRTÄLJE</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33226-2023</t>
        </is>
      </c>
      <c r="B1284" s="1" t="n">
        <v>45127</v>
      </c>
      <c r="C1284" s="1" t="n">
        <v>45189</v>
      </c>
      <c r="D1284" t="inlineStr">
        <is>
          <t>STOCKHOLMS LÄN</t>
        </is>
      </c>
      <c r="E1284" t="inlineStr">
        <is>
          <t>NORRTÄLJE</t>
        </is>
      </c>
      <c r="F1284" t="inlineStr">
        <is>
          <t>Holmen skog AB</t>
        </is>
      </c>
      <c r="G1284" t="n">
        <v>8.199999999999999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33353-2023</t>
        </is>
      </c>
      <c r="B1285" s="1" t="n">
        <v>45128</v>
      </c>
      <c r="C1285" s="1" t="n">
        <v>45189</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33646-2023</t>
        </is>
      </c>
      <c r="B1286" s="1" t="n">
        <v>45132</v>
      </c>
      <c r="C1286" s="1" t="n">
        <v>45189</v>
      </c>
      <c r="D1286" t="inlineStr">
        <is>
          <t>STOCKHOLMS LÄN</t>
        </is>
      </c>
      <c r="E1286" t="inlineStr">
        <is>
          <t>NORRTÄLJE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33641-2023</t>
        </is>
      </c>
      <c r="B1287" s="1" t="n">
        <v>45132</v>
      </c>
      <c r="C1287" s="1" t="n">
        <v>45189</v>
      </c>
      <c r="D1287" t="inlineStr">
        <is>
          <t>STOCKHOLMS LÄN</t>
        </is>
      </c>
      <c r="E1287" t="inlineStr">
        <is>
          <t>NORRTÄLJE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34462-2023</t>
        </is>
      </c>
      <c r="B1288" s="1" t="n">
        <v>45139</v>
      </c>
      <c r="C1288" s="1" t="n">
        <v>45189</v>
      </c>
      <c r="D1288" t="inlineStr">
        <is>
          <t>STOCKHOLMS LÄN</t>
        </is>
      </c>
      <c r="E1288" t="inlineStr">
        <is>
          <t>NORRTÄLJE</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34461-2023</t>
        </is>
      </c>
      <c r="B1289" s="1" t="n">
        <v>45139</v>
      </c>
      <c r="C1289" s="1" t="n">
        <v>45189</v>
      </c>
      <c r="D1289" t="inlineStr">
        <is>
          <t>STOCKHOLMS LÄN</t>
        </is>
      </c>
      <c r="E1289" t="inlineStr">
        <is>
          <t>NORRTÄLJE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34825-2023</t>
        </is>
      </c>
      <c r="B1290" s="1" t="n">
        <v>45141</v>
      </c>
      <c r="C1290" s="1" t="n">
        <v>45189</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35438-2023</t>
        </is>
      </c>
      <c r="B1291" s="1" t="n">
        <v>45146</v>
      </c>
      <c r="C1291" s="1" t="n">
        <v>45189</v>
      </c>
      <c r="D1291" t="inlineStr">
        <is>
          <t>STOCKHOLMS LÄN</t>
        </is>
      </c>
      <c r="E1291" t="inlineStr">
        <is>
          <t>NORRTÄLJE</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35704-2023</t>
        </is>
      </c>
      <c r="B1292" s="1" t="n">
        <v>45147</v>
      </c>
      <c r="C1292" s="1" t="n">
        <v>45189</v>
      </c>
      <c r="D1292" t="inlineStr">
        <is>
          <t>STOCKHOLMS LÄN</t>
        </is>
      </c>
      <c r="E1292" t="inlineStr">
        <is>
          <t>NORRTÄLJE</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35696-2023</t>
        </is>
      </c>
      <c r="B1293" s="1" t="n">
        <v>45147</v>
      </c>
      <c r="C1293" s="1" t="n">
        <v>45189</v>
      </c>
      <c r="D1293" t="inlineStr">
        <is>
          <t>STOCKHOLMS LÄN</t>
        </is>
      </c>
      <c r="E1293" t="inlineStr">
        <is>
          <t>NORRTÄLJE</t>
        </is>
      </c>
      <c r="G1293" t="n">
        <v>6</v>
      </c>
      <c r="H1293" t="n">
        <v>0</v>
      </c>
      <c r="I1293" t="n">
        <v>0</v>
      </c>
      <c r="J1293" t="n">
        <v>0</v>
      </c>
      <c r="K1293" t="n">
        <v>0</v>
      </c>
      <c r="L1293" t="n">
        <v>0</v>
      </c>
      <c r="M1293" t="n">
        <v>0</v>
      </c>
      <c r="N1293" t="n">
        <v>0</v>
      </c>
      <c r="O1293" t="n">
        <v>0</v>
      </c>
      <c r="P1293" t="n">
        <v>0</v>
      </c>
      <c r="Q1293" t="n">
        <v>0</v>
      </c>
      <c r="R1293" s="2" t="inlineStr"/>
    </row>
    <row r="1294" ht="15" customHeight="1">
      <c r="A1294" t="inlineStr">
        <is>
          <t>A 35702-2023</t>
        </is>
      </c>
      <c r="B1294" s="1" t="n">
        <v>45147</v>
      </c>
      <c r="C1294" s="1" t="n">
        <v>45189</v>
      </c>
      <c r="D1294" t="inlineStr">
        <is>
          <t>STOCKHOLMS LÄN</t>
        </is>
      </c>
      <c r="E1294" t="inlineStr">
        <is>
          <t>NORRTÄLJE</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35698-2023</t>
        </is>
      </c>
      <c r="B1295" s="1" t="n">
        <v>45147</v>
      </c>
      <c r="C1295" s="1" t="n">
        <v>45189</v>
      </c>
      <c r="D1295" t="inlineStr">
        <is>
          <t>STOCKHOLMS LÄN</t>
        </is>
      </c>
      <c r="E1295" t="inlineStr">
        <is>
          <t>NORRTÄLJE</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35700-2023</t>
        </is>
      </c>
      <c r="B1296" s="1" t="n">
        <v>45147</v>
      </c>
      <c r="C1296" s="1" t="n">
        <v>45189</v>
      </c>
      <c r="D1296" t="inlineStr">
        <is>
          <t>STOCKHOLMS LÄN</t>
        </is>
      </c>
      <c r="E1296" t="inlineStr">
        <is>
          <t>NORRTÄLJE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35823-2023</t>
        </is>
      </c>
      <c r="B1297" s="1" t="n">
        <v>45148</v>
      </c>
      <c r="C1297" s="1" t="n">
        <v>45189</v>
      </c>
      <c r="D1297" t="inlineStr">
        <is>
          <t>STOCKHOLMS LÄN</t>
        </is>
      </c>
      <c r="E1297" t="inlineStr">
        <is>
          <t>NORRTÄLJE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36257-2023</t>
        </is>
      </c>
      <c r="B1298" s="1" t="n">
        <v>45151</v>
      </c>
      <c r="C1298" s="1" t="n">
        <v>45189</v>
      </c>
      <c r="D1298" t="inlineStr">
        <is>
          <t>STOCKHOLMS LÄN</t>
        </is>
      </c>
      <c r="E1298" t="inlineStr">
        <is>
          <t>NORRTÄLJE</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36253-2023</t>
        </is>
      </c>
      <c r="B1299" s="1" t="n">
        <v>45151</v>
      </c>
      <c r="C1299" s="1" t="n">
        <v>45189</v>
      </c>
      <c r="D1299" t="inlineStr">
        <is>
          <t>STOCKHOLMS LÄN</t>
        </is>
      </c>
      <c r="E1299" t="inlineStr">
        <is>
          <t>NORRTÄLJE</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36258-2023</t>
        </is>
      </c>
      <c r="B1300" s="1" t="n">
        <v>45151</v>
      </c>
      <c r="C1300" s="1" t="n">
        <v>45189</v>
      </c>
      <c r="D1300" t="inlineStr">
        <is>
          <t>STOCKHOLMS LÄN</t>
        </is>
      </c>
      <c r="E1300" t="inlineStr">
        <is>
          <t>NORRTÄLJE</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36254-2023</t>
        </is>
      </c>
      <c r="B1301" s="1" t="n">
        <v>45151</v>
      </c>
      <c r="C1301" s="1" t="n">
        <v>45189</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36259-2023</t>
        </is>
      </c>
      <c r="B1302" s="1" t="n">
        <v>45151</v>
      </c>
      <c r="C1302" s="1" t="n">
        <v>45189</v>
      </c>
      <c r="D1302" t="inlineStr">
        <is>
          <t>STOCKHOLMS LÄN</t>
        </is>
      </c>
      <c r="E1302" t="inlineStr">
        <is>
          <t>NORRTÄLJE</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36689-2023</t>
        </is>
      </c>
      <c r="B1303" s="1" t="n">
        <v>45152</v>
      </c>
      <c r="C1303" s="1" t="n">
        <v>45189</v>
      </c>
      <c r="D1303" t="inlineStr">
        <is>
          <t>STOCKHOLMS LÄN</t>
        </is>
      </c>
      <c r="E1303" t="inlineStr">
        <is>
          <t>NORRTÄLJE</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36865-2023</t>
        </is>
      </c>
      <c r="B1304" s="1" t="n">
        <v>45154</v>
      </c>
      <c r="C1304" s="1" t="n">
        <v>45189</v>
      </c>
      <c r="D1304" t="inlineStr">
        <is>
          <t>STOCKHOLMS LÄN</t>
        </is>
      </c>
      <c r="E1304" t="inlineStr">
        <is>
          <t>NORRTÄLJE</t>
        </is>
      </c>
      <c r="F1304" t="inlineStr">
        <is>
          <t>Kyrkan</t>
        </is>
      </c>
      <c r="G1304" t="n">
        <v>4.2</v>
      </c>
      <c r="H1304" t="n">
        <v>0</v>
      </c>
      <c r="I1304" t="n">
        <v>0</v>
      </c>
      <c r="J1304" t="n">
        <v>0</v>
      </c>
      <c r="K1304" t="n">
        <v>0</v>
      </c>
      <c r="L1304" t="n">
        <v>0</v>
      </c>
      <c r="M1304" t="n">
        <v>0</v>
      </c>
      <c r="N1304" t="n">
        <v>0</v>
      </c>
      <c r="O1304" t="n">
        <v>0</v>
      </c>
      <c r="P1304" t="n">
        <v>0</v>
      </c>
      <c r="Q1304" t="n">
        <v>0</v>
      </c>
      <c r="R1304" s="2" t="inlineStr"/>
    </row>
    <row r="1305" ht="15" customHeight="1">
      <c r="A1305" t="inlineStr">
        <is>
          <t>A 38049-2023</t>
        </is>
      </c>
      <c r="B1305" s="1" t="n">
        <v>45159</v>
      </c>
      <c r="C1305" s="1" t="n">
        <v>45189</v>
      </c>
      <c r="D1305" t="inlineStr">
        <is>
          <t>STOCKHOLMS LÄN</t>
        </is>
      </c>
      <c r="E1305" t="inlineStr">
        <is>
          <t>NORRTÄLJE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37670-2023</t>
        </is>
      </c>
      <c r="B1306" s="1" t="n">
        <v>45159</v>
      </c>
      <c r="C1306" s="1" t="n">
        <v>45189</v>
      </c>
      <c r="D1306" t="inlineStr">
        <is>
          <t>STOCKHOLMS LÄN</t>
        </is>
      </c>
      <c r="E1306" t="inlineStr">
        <is>
          <t>NORRTÄLJE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38487-2023</t>
        </is>
      </c>
      <c r="B1307" s="1" t="n">
        <v>45162</v>
      </c>
      <c r="C1307" s="1" t="n">
        <v>45189</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38591-2023</t>
        </is>
      </c>
      <c r="B1308" s="1" t="n">
        <v>45162</v>
      </c>
      <c r="C1308" s="1" t="n">
        <v>45189</v>
      </c>
      <c r="D1308" t="inlineStr">
        <is>
          <t>STOCKHOLMS LÄN</t>
        </is>
      </c>
      <c r="E1308" t="inlineStr">
        <is>
          <t>NORRTÄLJE</t>
        </is>
      </c>
      <c r="F1308" t="inlineStr">
        <is>
          <t>Övriga Aktiebolag</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38482-2023</t>
        </is>
      </c>
      <c r="B1309" s="1" t="n">
        <v>45162</v>
      </c>
      <c r="C1309" s="1" t="n">
        <v>45189</v>
      </c>
      <c r="D1309" t="inlineStr">
        <is>
          <t>STOCKHOLMS LÄN</t>
        </is>
      </c>
      <c r="E1309" t="inlineStr">
        <is>
          <t>NORRTÄLJE</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40190-2023</t>
        </is>
      </c>
      <c r="B1310" s="1" t="n">
        <v>45169</v>
      </c>
      <c r="C1310" s="1" t="n">
        <v>45189</v>
      </c>
      <c r="D1310" t="inlineStr">
        <is>
          <t>STOCKHOLMS LÄN</t>
        </is>
      </c>
      <c r="E1310" t="inlineStr">
        <is>
          <t>NORRTÄLJE</t>
        </is>
      </c>
      <c r="F1310" t="inlineStr">
        <is>
          <t>Kyrkan</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42977-2023</t>
        </is>
      </c>
      <c r="B1311" s="1" t="n">
        <v>45182</v>
      </c>
      <c r="C1311" s="1" t="n">
        <v>45189</v>
      </c>
      <c r="D1311" t="inlineStr">
        <is>
          <t>STOCKHOLMS LÄN</t>
        </is>
      </c>
      <c r="E1311" t="inlineStr">
        <is>
          <t>NORRTÄLJE</t>
        </is>
      </c>
      <c r="F1311" t="inlineStr">
        <is>
          <t>Sveaskog</t>
        </is>
      </c>
      <c r="G1311" t="n">
        <v>11.8</v>
      </c>
      <c r="H1311" t="n">
        <v>0</v>
      </c>
      <c r="I1311" t="n">
        <v>0</v>
      </c>
      <c r="J1311" t="n">
        <v>0</v>
      </c>
      <c r="K1311" t="n">
        <v>0</v>
      </c>
      <c r="L1311" t="n">
        <v>0</v>
      </c>
      <c r="M1311" t="n">
        <v>0</v>
      </c>
      <c r="N1311" t="n">
        <v>0</v>
      </c>
      <c r="O1311" t="n">
        <v>0</v>
      </c>
      <c r="P1311" t="n">
        <v>0</v>
      </c>
      <c r="Q1311" t="n">
        <v>0</v>
      </c>
      <c r="R1311" s="2" t="inlineStr"/>
    </row>
    <row r="1312">
      <c r="A1312" t="inlineStr">
        <is>
          <t>A 43638-2023</t>
        </is>
      </c>
      <c r="B1312" s="1" t="n">
        <v>45186</v>
      </c>
      <c r="C1312" s="1" t="n">
        <v>45189</v>
      </c>
      <c r="D1312" t="inlineStr">
        <is>
          <t>STOCKHOLMS LÄN</t>
        </is>
      </c>
      <c r="E1312" t="inlineStr">
        <is>
          <t>NORRTÄLJE</t>
        </is>
      </c>
      <c r="G1312" t="n">
        <v>2.3</v>
      </c>
      <c r="H1312" t="n">
        <v>0</v>
      </c>
      <c r="I1312" t="n">
        <v>0</v>
      </c>
      <c r="J1312" t="n">
        <v>0</v>
      </c>
      <c r="K1312" t="n">
        <v>0</v>
      </c>
      <c r="L1312" t="n">
        <v>0</v>
      </c>
      <c r="M1312" t="n">
        <v>0</v>
      </c>
      <c r="N1312" t="n">
        <v>0</v>
      </c>
      <c r="O1312" t="n">
        <v>0</v>
      </c>
      <c r="P1312" t="n">
        <v>0</v>
      </c>
      <c r="Q1312" t="n">
        <v>0</v>
      </c>
      <c r="R13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2023-09-20T07:09:14Z</dcterms:created>
  <dcterms:modified xmlns:dcterms="http://purl.org/dc/terms/" xmlns:xsi="http://www.w3.org/2001/XMLSchema-instance" xsi:type="dcterms:W3CDTF">2023-09-20T07:09:15Z</dcterms:modified>
</cp:coreProperties>
</file>