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45181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45181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45181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45181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45181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45181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45181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45181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45181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45181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45181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45181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45181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45181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45181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45181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45181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45181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45181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45181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45181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45181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45181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45181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45181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45181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45181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45181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45181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45181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45181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45181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45181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45181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45181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45181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45181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45181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45181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45181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45181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45181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45181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45181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45181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45181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45181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45181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45181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58767-2018</t>
        </is>
      </c>
      <c r="B51" s="1" t="n">
        <v>43399</v>
      </c>
      <c r="C51" s="1" t="n">
        <v>45181</v>
      </c>
      <c r="D51" t="inlineStr">
        <is>
          <t>SÖDERMANLANDS LÄN</t>
        </is>
      </c>
      <c r="E51" t="inlineStr">
        <is>
          <t>NYKÖPING</t>
        </is>
      </c>
      <c r="G51" t="n">
        <v>5.4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HYPERLINK("https://klasma.github.io/Logging_NYKOPING/artfynd/A 58767-2018.xlsx")</f>
        <v/>
      </c>
      <c r="T51">
        <f>HYPERLINK("https://klasma.github.io/Logging_NYKOPING/kartor/A 58767-2018.png")</f>
        <v/>
      </c>
      <c r="V51">
        <f>HYPERLINK("https://klasma.github.io/Logging_NYKOPING/klagomål/A 58767-2018.docx")</f>
        <v/>
      </c>
      <c r="W51">
        <f>HYPERLINK("https://klasma.github.io/Logging_NYKOPING/klagomålsmail/A 58767-2018.docx")</f>
        <v/>
      </c>
      <c r="X51">
        <f>HYPERLINK("https://klasma.github.io/Logging_NYKOPING/tillsyn/A 58767-2018.docx")</f>
        <v/>
      </c>
      <c r="Y51">
        <f>HYPERLINK("https://klasma.github.io/Logging_NYKOPING/tillsynsmail/A 58767-2018.docx")</f>
        <v/>
      </c>
    </row>
    <row r="52" ht="15" customHeight="1">
      <c r="A52" t="inlineStr">
        <is>
          <t>A 67790-2018</t>
        </is>
      </c>
      <c r="B52" s="1" t="n">
        <v>43440</v>
      </c>
      <c r="C52" s="1" t="n">
        <v>45181</v>
      </c>
      <c r="D52" t="inlineStr">
        <is>
          <t>SÖDERMANLANDS LÄN</t>
        </is>
      </c>
      <c r="E52" t="inlineStr">
        <is>
          <t>NYKÖPING</t>
        </is>
      </c>
      <c r="G52" t="n">
        <v>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HYPERLINK("https://klasma.github.io/Logging_NYKOPING/artfynd/A 67790-2018.xlsx")</f>
        <v/>
      </c>
      <c r="T52">
        <f>HYPERLINK("https://klasma.github.io/Logging_NYKOPING/kartor/A 67790-2018.png")</f>
        <v/>
      </c>
      <c r="V52">
        <f>HYPERLINK("https://klasma.github.io/Logging_NYKOPING/klagomål/A 67790-2018.docx")</f>
        <v/>
      </c>
      <c r="W52">
        <f>HYPERLINK("https://klasma.github.io/Logging_NYKOPING/klagomålsmail/A 67790-2018.docx")</f>
        <v/>
      </c>
      <c r="X52">
        <f>HYPERLINK("https://klasma.github.io/Logging_NYKOPING/tillsyn/A 67790-2018.docx")</f>
        <v/>
      </c>
      <c r="Y52">
        <f>HYPERLINK("https://klasma.github.io/Logging_NYKOPING/tillsynsmail/A 67790-2018.docx")</f>
        <v/>
      </c>
    </row>
    <row r="53" ht="15" customHeight="1">
      <c r="A53" t="inlineStr">
        <is>
          <t>A 68180-2018</t>
        </is>
      </c>
      <c r="B53" s="1" t="n">
        <v>43441</v>
      </c>
      <c r="C53" s="1" t="n">
        <v>45181</v>
      </c>
      <c r="D53" t="inlineStr">
        <is>
          <t>SÖDERMANLANDS LÄN</t>
        </is>
      </c>
      <c r="E53" t="inlineStr">
        <is>
          <t>NYKÖPING</t>
        </is>
      </c>
      <c r="G53" t="n">
        <v>12.8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Majviva</t>
        </is>
      </c>
      <c r="S53">
        <f>HYPERLINK("https://klasma.github.io/Logging_NYKOPING/artfynd/A 68180-2018.xlsx")</f>
        <v/>
      </c>
      <c r="T53">
        <f>HYPERLINK("https://klasma.github.io/Logging_NYKOPING/kartor/A 68180-2018.png")</f>
        <v/>
      </c>
      <c r="V53">
        <f>HYPERLINK("https://klasma.github.io/Logging_NYKOPING/klagomål/A 68180-2018.docx")</f>
        <v/>
      </c>
      <c r="W53">
        <f>HYPERLINK("https://klasma.github.io/Logging_NYKOPING/klagomålsmail/A 68180-2018.docx")</f>
        <v/>
      </c>
      <c r="X53">
        <f>HYPERLINK("https://klasma.github.io/Logging_NYKOPING/tillsyn/A 68180-2018.docx")</f>
        <v/>
      </c>
      <c r="Y53">
        <f>HYPERLINK("https://klasma.github.io/Logging_NYKOPING/tillsynsmail/A 68180-2018.docx")</f>
        <v/>
      </c>
    </row>
    <row r="54" ht="15" customHeight="1">
      <c r="A54" t="inlineStr">
        <is>
          <t>A 9659-2019</t>
        </is>
      </c>
      <c r="B54" s="1" t="n">
        <v>43508</v>
      </c>
      <c r="C54" s="1" t="n">
        <v>45181</v>
      </c>
      <c r="D54" t="inlineStr">
        <is>
          <t>SÖDERMANLANDS LÄN</t>
        </is>
      </c>
      <c r="E54" t="inlineStr">
        <is>
          <t>NYKÖPING</t>
        </is>
      </c>
      <c r="F54" t="inlineStr">
        <is>
          <t>Holmen skog AB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HYPERLINK("https://klasma.github.io/Logging_NYKOPING/artfynd/A 9659-2019.xlsx")</f>
        <v/>
      </c>
      <c r="T54">
        <f>HYPERLINK("https://klasma.github.io/Logging_NYKOPING/kartor/A 9659-2019.png")</f>
        <v/>
      </c>
      <c r="V54">
        <f>HYPERLINK("https://klasma.github.io/Logging_NYKOPING/klagomål/A 9659-2019.docx")</f>
        <v/>
      </c>
      <c r="W54">
        <f>HYPERLINK("https://klasma.github.io/Logging_NYKOPING/klagomålsmail/A 9659-2019.docx")</f>
        <v/>
      </c>
      <c r="X54">
        <f>HYPERLINK("https://klasma.github.io/Logging_NYKOPING/tillsyn/A 9659-2019.docx")</f>
        <v/>
      </c>
      <c r="Y54">
        <f>HYPERLINK("https://klasma.github.io/Logging_NYKOPING/tillsynsmail/A 9659-2019.docx")</f>
        <v/>
      </c>
    </row>
    <row r="55" ht="15" customHeight="1">
      <c r="A55" t="inlineStr">
        <is>
          <t>A 13821-2019</t>
        </is>
      </c>
      <c r="B55" s="1" t="n">
        <v>43531</v>
      </c>
      <c r="C55" s="1" t="n">
        <v>45181</v>
      </c>
      <c r="D55" t="inlineStr">
        <is>
          <t>SÖDERMANLANDS LÄN</t>
        </is>
      </c>
      <c r="E55" t="inlineStr">
        <is>
          <t>NYKÖPING</t>
        </is>
      </c>
      <c r="G55" t="n">
        <v>0.8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HYPERLINK("https://klasma.github.io/Logging_NYKOPING/artfynd/A 13821-2019.xlsx")</f>
        <v/>
      </c>
      <c r="T55">
        <f>HYPERLINK("https://klasma.github.io/Logging_NYKOPING/kartor/A 13821-2019.png")</f>
        <v/>
      </c>
      <c r="V55">
        <f>HYPERLINK("https://klasma.github.io/Logging_NYKOPING/klagomål/A 13821-2019.docx")</f>
        <v/>
      </c>
      <c r="W55">
        <f>HYPERLINK("https://klasma.github.io/Logging_NYKOPING/klagomålsmail/A 13821-2019.docx")</f>
        <v/>
      </c>
      <c r="X55">
        <f>HYPERLINK("https://klasma.github.io/Logging_NYKOPING/tillsyn/A 13821-2019.docx")</f>
        <v/>
      </c>
      <c r="Y55">
        <f>HYPERLINK("https://klasma.github.io/Logging_NYKOPING/tillsynsmail/A 13821-2019.docx")</f>
        <v/>
      </c>
    </row>
    <row r="56" ht="15" customHeight="1">
      <c r="A56" t="inlineStr">
        <is>
          <t>A 23556-2019</t>
        </is>
      </c>
      <c r="B56" s="1" t="n">
        <v>43594</v>
      </c>
      <c r="C56" s="1" t="n">
        <v>45181</v>
      </c>
      <c r="D56" t="inlineStr">
        <is>
          <t>SÖDERMANLANDS LÄN</t>
        </is>
      </c>
      <c r="E56" t="inlineStr">
        <is>
          <t>NYKÖPING</t>
        </is>
      </c>
      <c r="F56" t="inlineStr">
        <is>
          <t>Sveaskog</t>
        </is>
      </c>
      <c r="G56" t="n">
        <v>2.8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HYPERLINK("https://klasma.github.io/Logging_NYKOPING/artfynd/A 23556-2019.xlsx")</f>
        <v/>
      </c>
      <c r="T56">
        <f>HYPERLINK("https://klasma.github.io/Logging_NYKOPING/kartor/A 23556-2019.png")</f>
        <v/>
      </c>
      <c r="V56">
        <f>HYPERLINK("https://klasma.github.io/Logging_NYKOPING/klagomål/A 23556-2019.docx")</f>
        <v/>
      </c>
      <c r="W56">
        <f>HYPERLINK("https://klasma.github.io/Logging_NYKOPING/klagomålsmail/A 23556-2019.docx")</f>
        <v/>
      </c>
      <c r="X56">
        <f>HYPERLINK("https://klasma.github.io/Logging_NYKOPING/tillsyn/A 23556-2019.docx")</f>
        <v/>
      </c>
      <c r="Y56">
        <f>HYPERLINK("https://klasma.github.io/Logging_NYKOPING/tillsynsmail/A 23556-2019.docx")</f>
        <v/>
      </c>
    </row>
    <row r="57" ht="15" customHeight="1">
      <c r="A57" t="inlineStr">
        <is>
          <t>A 28647-2019</t>
        </is>
      </c>
      <c r="B57" s="1" t="n">
        <v>43614</v>
      </c>
      <c r="C57" s="1" t="n">
        <v>45181</v>
      </c>
      <c r="D57" t="inlineStr">
        <is>
          <t>SÖDERMANLANDS LÄN</t>
        </is>
      </c>
      <c r="E57" t="inlineStr">
        <is>
          <t>NYKÖPING</t>
        </is>
      </c>
      <c r="G57" t="n">
        <v>20.9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HYPERLINK("https://klasma.github.io/Logging_NYKOPING/artfynd/A 28647-2019.xlsx")</f>
        <v/>
      </c>
      <c r="T57">
        <f>HYPERLINK("https://klasma.github.io/Logging_NYKOPING/kartor/A 28647-2019.png")</f>
        <v/>
      </c>
      <c r="V57">
        <f>HYPERLINK("https://klasma.github.io/Logging_NYKOPING/klagomål/A 28647-2019.docx")</f>
        <v/>
      </c>
      <c r="W57">
        <f>HYPERLINK("https://klasma.github.io/Logging_NYKOPING/klagomålsmail/A 28647-2019.docx")</f>
        <v/>
      </c>
      <c r="X57">
        <f>HYPERLINK("https://klasma.github.io/Logging_NYKOPING/tillsyn/A 28647-2019.docx")</f>
        <v/>
      </c>
      <c r="Y57">
        <f>HYPERLINK("https://klasma.github.io/Logging_NYKOPING/tillsynsmail/A 28647-2019.docx")</f>
        <v/>
      </c>
    </row>
    <row r="58" ht="15" customHeight="1">
      <c r="A58" t="inlineStr">
        <is>
          <t>A 28403-2019</t>
        </is>
      </c>
      <c r="B58" s="1" t="n">
        <v>43626</v>
      </c>
      <c r="C58" s="1" t="n">
        <v>45181</v>
      </c>
      <c r="D58" t="inlineStr">
        <is>
          <t>SÖDERMANLANDS LÄN</t>
        </is>
      </c>
      <c r="E58" t="inlineStr">
        <is>
          <t>NYKÖPING</t>
        </is>
      </c>
      <c r="F58" t="inlineStr">
        <is>
          <t>Sveaskog</t>
        </is>
      </c>
      <c r="G58" t="n">
        <v>2.5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HYPERLINK("https://klasma.github.io/Logging_NYKOPING/artfynd/A 28403-2019.xlsx")</f>
        <v/>
      </c>
      <c r="T58">
        <f>HYPERLINK("https://klasma.github.io/Logging_NYKOPING/kartor/A 28403-2019.png")</f>
        <v/>
      </c>
      <c r="V58">
        <f>HYPERLINK("https://klasma.github.io/Logging_NYKOPING/klagomål/A 28403-2019.docx")</f>
        <v/>
      </c>
      <c r="W58">
        <f>HYPERLINK("https://klasma.github.io/Logging_NYKOPING/klagomålsmail/A 28403-2019.docx")</f>
        <v/>
      </c>
      <c r="X58">
        <f>HYPERLINK("https://klasma.github.io/Logging_NYKOPING/tillsyn/A 28403-2019.docx")</f>
        <v/>
      </c>
      <c r="Y58">
        <f>HYPERLINK("https://klasma.github.io/Logging_NYKOPING/tillsynsmail/A 28403-2019.docx")</f>
        <v/>
      </c>
    </row>
    <row r="59" ht="15" customHeight="1">
      <c r="A59" t="inlineStr">
        <is>
          <t>A 30159-2019</t>
        </is>
      </c>
      <c r="B59" s="1" t="n">
        <v>43634</v>
      </c>
      <c r="C59" s="1" t="n">
        <v>45181</v>
      </c>
      <c r="D59" t="inlineStr">
        <is>
          <t>SÖDERMANLANDS LÄN</t>
        </is>
      </c>
      <c r="E59" t="inlineStr">
        <is>
          <t>NYKÖPING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HYPERLINK("https://klasma.github.io/Logging_NYKOPING/artfynd/A 30159-2019.xlsx")</f>
        <v/>
      </c>
      <c r="T59">
        <f>HYPERLINK("https://klasma.github.io/Logging_NYKOPING/kartor/A 30159-2019.png")</f>
        <v/>
      </c>
      <c r="V59">
        <f>HYPERLINK("https://klasma.github.io/Logging_NYKOPING/klagomål/A 30159-2019.docx")</f>
        <v/>
      </c>
      <c r="W59">
        <f>HYPERLINK("https://klasma.github.io/Logging_NYKOPING/klagomålsmail/A 30159-2019.docx")</f>
        <v/>
      </c>
      <c r="X59">
        <f>HYPERLINK("https://klasma.github.io/Logging_NYKOPING/tillsyn/A 30159-2019.docx")</f>
        <v/>
      </c>
      <c r="Y59">
        <f>HYPERLINK("https://klasma.github.io/Logging_NYKOPING/tillsynsmail/A 30159-2019.docx")</f>
        <v/>
      </c>
    </row>
    <row r="60" ht="15" customHeight="1">
      <c r="A60" t="inlineStr">
        <is>
          <t>A 33322-2019</t>
        </is>
      </c>
      <c r="B60" s="1" t="n">
        <v>43650</v>
      </c>
      <c r="C60" s="1" t="n">
        <v>45181</v>
      </c>
      <c r="D60" t="inlineStr">
        <is>
          <t>SÖDERMANLANDS LÄN</t>
        </is>
      </c>
      <c r="E60" t="inlineStr">
        <is>
          <t>NYKÖPING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HYPERLINK("https://klasma.github.io/Logging_NYKOPING/artfynd/A 33322-2019.xlsx")</f>
        <v/>
      </c>
      <c r="T60">
        <f>HYPERLINK("https://klasma.github.io/Logging_NYKOPING/kartor/A 33322-2019.png")</f>
        <v/>
      </c>
      <c r="V60">
        <f>HYPERLINK("https://klasma.github.io/Logging_NYKOPING/klagomål/A 33322-2019.docx")</f>
        <v/>
      </c>
      <c r="W60">
        <f>HYPERLINK("https://klasma.github.io/Logging_NYKOPING/klagomålsmail/A 33322-2019.docx")</f>
        <v/>
      </c>
      <c r="X60">
        <f>HYPERLINK("https://klasma.github.io/Logging_NYKOPING/tillsyn/A 33322-2019.docx")</f>
        <v/>
      </c>
      <c r="Y60">
        <f>HYPERLINK("https://klasma.github.io/Logging_NYKOPING/tillsynsmail/A 33322-2019.docx")</f>
        <v/>
      </c>
    </row>
    <row r="61" ht="15" customHeight="1">
      <c r="A61" t="inlineStr">
        <is>
          <t>A 35143-2019</t>
        </is>
      </c>
      <c r="B61" s="1" t="n">
        <v>43661</v>
      </c>
      <c r="C61" s="1" t="n">
        <v>45181</v>
      </c>
      <c r="D61" t="inlineStr">
        <is>
          <t>SÖDERMANLANDS LÄN</t>
        </is>
      </c>
      <c r="E61" t="inlineStr">
        <is>
          <t>NYKÖPING</t>
        </is>
      </c>
      <c r="F61" t="inlineStr">
        <is>
          <t>Övriga Aktiebolag</t>
        </is>
      </c>
      <c r="G61" t="n">
        <v>0.8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HYPERLINK("https://klasma.github.io/Logging_NYKOPING/artfynd/A 35143-2019.xlsx")</f>
        <v/>
      </c>
      <c r="T61">
        <f>HYPERLINK("https://klasma.github.io/Logging_NYKOPING/kartor/A 35143-2019.png")</f>
        <v/>
      </c>
      <c r="V61">
        <f>HYPERLINK("https://klasma.github.io/Logging_NYKOPING/klagomål/A 35143-2019.docx")</f>
        <v/>
      </c>
      <c r="W61">
        <f>HYPERLINK("https://klasma.github.io/Logging_NYKOPING/klagomålsmail/A 35143-2019.docx")</f>
        <v/>
      </c>
      <c r="X61">
        <f>HYPERLINK("https://klasma.github.io/Logging_NYKOPING/tillsyn/A 35143-2019.docx")</f>
        <v/>
      </c>
      <c r="Y61">
        <f>HYPERLINK("https://klasma.github.io/Logging_NYKOPING/tillsynsmail/A 35143-2019.docx")</f>
        <v/>
      </c>
    </row>
    <row r="62" ht="15" customHeight="1">
      <c r="A62" t="inlineStr">
        <is>
          <t>A 42633-2019</t>
        </is>
      </c>
      <c r="B62" s="1" t="n">
        <v>43704</v>
      </c>
      <c r="C62" s="1" t="n">
        <v>45181</v>
      </c>
      <c r="D62" t="inlineStr">
        <is>
          <t>SÖDERMANLANDS LÄN</t>
        </is>
      </c>
      <c r="E62" t="inlineStr">
        <is>
          <t>NYKÖPING</t>
        </is>
      </c>
      <c r="G62" t="n">
        <v>12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HYPERLINK("https://klasma.github.io/Logging_NYKOPING/artfynd/A 42633-2019.xlsx")</f>
        <v/>
      </c>
      <c r="T62">
        <f>HYPERLINK("https://klasma.github.io/Logging_NYKOPING/kartor/A 42633-2019.png")</f>
        <v/>
      </c>
      <c r="V62">
        <f>HYPERLINK("https://klasma.github.io/Logging_NYKOPING/klagomål/A 42633-2019.docx")</f>
        <v/>
      </c>
      <c r="W62">
        <f>HYPERLINK("https://klasma.github.io/Logging_NYKOPING/klagomålsmail/A 42633-2019.docx")</f>
        <v/>
      </c>
      <c r="X62">
        <f>HYPERLINK("https://klasma.github.io/Logging_NYKOPING/tillsyn/A 42633-2019.docx")</f>
        <v/>
      </c>
      <c r="Y62">
        <f>HYPERLINK("https://klasma.github.io/Logging_NYKOPING/tillsynsmail/A 42633-2019.docx")</f>
        <v/>
      </c>
    </row>
    <row r="63" ht="15" customHeight="1">
      <c r="A63" t="inlineStr">
        <is>
          <t>A 54163-2019</t>
        </is>
      </c>
      <c r="B63" s="1" t="n">
        <v>43745</v>
      </c>
      <c r="C63" s="1" t="n">
        <v>45181</v>
      </c>
      <c r="D63" t="inlineStr">
        <is>
          <t>SÖDERMANLANDS LÄN</t>
        </is>
      </c>
      <c r="E63" t="inlineStr">
        <is>
          <t>NYKÖPING</t>
        </is>
      </c>
      <c r="G63" t="n">
        <v>1.9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Havsörn</t>
        </is>
      </c>
      <c r="S63">
        <f>HYPERLINK("https://klasma.github.io/Logging_NYKOPING/artfynd/A 54163-2019.xlsx")</f>
        <v/>
      </c>
      <c r="T63">
        <f>HYPERLINK("https://klasma.github.io/Logging_NYKOPING/kartor/A 54163-2019.png")</f>
        <v/>
      </c>
      <c r="V63">
        <f>HYPERLINK("https://klasma.github.io/Logging_NYKOPING/klagomål/A 54163-2019.docx")</f>
        <v/>
      </c>
      <c r="W63">
        <f>HYPERLINK("https://klasma.github.io/Logging_NYKOPING/klagomålsmail/A 54163-2019.docx")</f>
        <v/>
      </c>
      <c r="X63">
        <f>HYPERLINK("https://klasma.github.io/Logging_NYKOPING/tillsyn/A 54163-2019.docx")</f>
        <v/>
      </c>
      <c r="Y63">
        <f>HYPERLINK("https://klasma.github.io/Logging_NYKOPING/tillsynsmail/A 54163-2019.docx")</f>
        <v/>
      </c>
    </row>
    <row r="64" ht="15" customHeight="1">
      <c r="A64" t="inlineStr">
        <is>
          <t>A 872-2020</t>
        </is>
      </c>
      <c r="B64" s="1" t="n">
        <v>43818</v>
      </c>
      <c r="C64" s="1" t="n">
        <v>45181</v>
      </c>
      <c r="D64" t="inlineStr">
        <is>
          <t>SÖDERMANLANDS LÄN</t>
        </is>
      </c>
      <c r="E64" t="inlineStr">
        <is>
          <t>NYKÖPING</t>
        </is>
      </c>
      <c r="G64" t="n">
        <v>4.5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HYPERLINK("https://klasma.github.io/Logging_NYKOPING/artfynd/A 872-2020.xlsx")</f>
        <v/>
      </c>
      <c r="T64">
        <f>HYPERLINK("https://klasma.github.io/Logging_NYKOPING/kartor/A 872-2020.png")</f>
        <v/>
      </c>
      <c r="V64">
        <f>HYPERLINK("https://klasma.github.io/Logging_NYKOPING/klagomål/A 872-2020.docx")</f>
        <v/>
      </c>
      <c r="W64">
        <f>HYPERLINK("https://klasma.github.io/Logging_NYKOPING/klagomålsmail/A 872-2020.docx")</f>
        <v/>
      </c>
      <c r="X64">
        <f>HYPERLINK("https://klasma.github.io/Logging_NYKOPING/tillsyn/A 872-2020.docx")</f>
        <v/>
      </c>
      <c r="Y64">
        <f>HYPERLINK("https://klasma.github.io/Logging_NYKOPING/tillsynsmail/A 872-2020.docx")</f>
        <v/>
      </c>
    </row>
    <row r="65" ht="15" customHeight="1">
      <c r="A65" t="inlineStr">
        <is>
          <t>A 1380-2020</t>
        </is>
      </c>
      <c r="B65" s="1" t="n">
        <v>43843</v>
      </c>
      <c r="C65" s="1" t="n">
        <v>45181</v>
      </c>
      <c r="D65" t="inlineStr">
        <is>
          <t>SÖDERMANLANDS LÄN</t>
        </is>
      </c>
      <c r="E65" t="inlineStr">
        <is>
          <t>NYKÖPING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HYPERLINK("https://klasma.github.io/Logging_NYKOPING/artfynd/A 1380-2020.xlsx")</f>
        <v/>
      </c>
      <c r="T65">
        <f>HYPERLINK("https://klasma.github.io/Logging_NYKOPING/kartor/A 1380-2020.png")</f>
        <v/>
      </c>
      <c r="V65">
        <f>HYPERLINK("https://klasma.github.io/Logging_NYKOPING/klagomål/A 1380-2020.docx")</f>
        <v/>
      </c>
      <c r="W65">
        <f>HYPERLINK("https://klasma.github.io/Logging_NYKOPING/klagomålsmail/A 1380-2020.docx")</f>
        <v/>
      </c>
      <c r="X65">
        <f>HYPERLINK("https://klasma.github.io/Logging_NYKOPING/tillsyn/A 1380-2020.docx")</f>
        <v/>
      </c>
      <c r="Y65">
        <f>HYPERLINK("https://klasma.github.io/Logging_NYKOPING/tillsynsmail/A 1380-2020.docx")</f>
        <v/>
      </c>
    </row>
    <row r="66" ht="15" customHeight="1">
      <c r="A66" t="inlineStr">
        <is>
          <t>A 4244-2020</t>
        </is>
      </c>
      <c r="B66" s="1" t="n">
        <v>43857</v>
      </c>
      <c r="C66" s="1" t="n">
        <v>45181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3.9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HYPERLINK("https://klasma.github.io/Logging_NYKOPING/artfynd/A 4244-2020.xlsx")</f>
        <v/>
      </c>
      <c r="T66">
        <f>HYPERLINK("https://klasma.github.io/Logging_NYKOPING/kartor/A 4244-2020.png")</f>
        <v/>
      </c>
      <c r="U66">
        <f>HYPERLINK("https://klasma.github.io/Logging_NYKOPING/knärot/A 4244-2020.png")</f>
        <v/>
      </c>
      <c r="V66">
        <f>HYPERLINK("https://klasma.github.io/Logging_NYKOPING/klagomål/A 4244-2020.docx")</f>
        <v/>
      </c>
      <c r="W66">
        <f>HYPERLINK("https://klasma.github.io/Logging_NYKOPING/klagomålsmail/A 4244-2020.docx")</f>
        <v/>
      </c>
      <c r="X66">
        <f>HYPERLINK("https://klasma.github.io/Logging_NYKOPING/tillsyn/A 4244-2020.docx")</f>
        <v/>
      </c>
      <c r="Y66">
        <f>HYPERLINK("https://klasma.github.io/Logging_NYKOPING/tillsynsmail/A 4244-2020.docx")</f>
        <v/>
      </c>
    </row>
    <row r="67" ht="15" customHeight="1">
      <c r="A67" t="inlineStr">
        <is>
          <t>A 7702-2020</t>
        </is>
      </c>
      <c r="B67" s="1" t="n">
        <v>43872</v>
      </c>
      <c r="C67" s="1" t="n">
        <v>45181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HYPERLINK("https://klasma.github.io/Logging_NYKOPING/artfynd/A 7702-2020.xlsx")</f>
        <v/>
      </c>
      <c r="T67">
        <f>HYPERLINK("https://klasma.github.io/Logging_NYKOPING/kartor/A 7702-2020.png")</f>
        <v/>
      </c>
      <c r="V67">
        <f>HYPERLINK("https://klasma.github.io/Logging_NYKOPING/klagomål/A 7702-2020.docx")</f>
        <v/>
      </c>
      <c r="W67">
        <f>HYPERLINK("https://klasma.github.io/Logging_NYKOPING/klagomålsmail/A 7702-2020.docx")</f>
        <v/>
      </c>
      <c r="X67">
        <f>HYPERLINK("https://klasma.github.io/Logging_NYKOPING/tillsyn/A 7702-2020.docx")</f>
        <v/>
      </c>
      <c r="Y67">
        <f>HYPERLINK("https://klasma.github.io/Logging_NYKOPING/tillsynsmail/A 7702-2020.docx")</f>
        <v/>
      </c>
    </row>
    <row r="68" ht="15" customHeight="1">
      <c r="A68" t="inlineStr">
        <is>
          <t>A 13756-2020</t>
        </is>
      </c>
      <c r="B68" s="1" t="n">
        <v>43903</v>
      </c>
      <c r="C68" s="1" t="n">
        <v>45181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5.4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HYPERLINK("https://klasma.github.io/Logging_NYKOPING/artfynd/A 13756-2020.xlsx")</f>
        <v/>
      </c>
      <c r="T68">
        <f>HYPERLINK("https://klasma.github.io/Logging_NYKOPING/kartor/A 13756-2020.png")</f>
        <v/>
      </c>
      <c r="V68">
        <f>HYPERLINK("https://klasma.github.io/Logging_NYKOPING/klagomål/A 13756-2020.docx")</f>
        <v/>
      </c>
      <c r="W68">
        <f>HYPERLINK("https://klasma.github.io/Logging_NYKOPING/klagomålsmail/A 13756-2020.docx")</f>
        <v/>
      </c>
      <c r="X68">
        <f>HYPERLINK("https://klasma.github.io/Logging_NYKOPING/tillsyn/A 13756-2020.docx")</f>
        <v/>
      </c>
      <c r="Y68">
        <f>HYPERLINK("https://klasma.github.io/Logging_NYKOPING/tillsynsmail/A 13756-2020.docx")</f>
        <v/>
      </c>
    </row>
    <row r="69" ht="15" customHeight="1">
      <c r="A69" t="inlineStr">
        <is>
          <t>A 19647-2020</t>
        </is>
      </c>
      <c r="B69" s="1" t="n">
        <v>43937</v>
      </c>
      <c r="C69" s="1" t="n">
        <v>45181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HYPERLINK("https://klasma.github.io/Logging_NYKOPING/artfynd/A 19647-2020.xlsx")</f>
        <v/>
      </c>
      <c r="T69">
        <f>HYPERLINK("https://klasma.github.io/Logging_NYKOPING/kartor/A 19647-2020.png")</f>
        <v/>
      </c>
      <c r="V69">
        <f>HYPERLINK("https://klasma.github.io/Logging_NYKOPING/klagomål/A 19647-2020.docx")</f>
        <v/>
      </c>
      <c r="W69">
        <f>HYPERLINK("https://klasma.github.io/Logging_NYKOPING/klagomålsmail/A 19647-2020.docx")</f>
        <v/>
      </c>
      <c r="X69">
        <f>HYPERLINK("https://klasma.github.io/Logging_NYKOPING/tillsyn/A 19647-2020.docx")</f>
        <v/>
      </c>
      <c r="Y69">
        <f>HYPERLINK("https://klasma.github.io/Logging_NYKOPING/tillsynsmail/A 19647-2020.docx")</f>
        <v/>
      </c>
    </row>
    <row r="70" ht="15" customHeight="1">
      <c r="A70" t="inlineStr">
        <is>
          <t>A 20017-2020</t>
        </is>
      </c>
      <c r="B70" s="1" t="n">
        <v>43942</v>
      </c>
      <c r="C70" s="1" t="n">
        <v>45181</v>
      </c>
      <c r="D70" t="inlineStr">
        <is>
          <t>SÖDERMANLANDS LÄN</t>
        </is>
      </c>
      <c r="E70" t="inlineStr">
        <is>
          <t>NYKÖPING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HYPERLINK("https://klasma.github.io/Logging_NYKOPING/artfynd/A 20017-2020.xlsx")</f>
        <v/>
      </c>
      <c r="T70">
        <f>HYPERLINK("https://klasma.github.io/Logging_NYKOPING/kartor/A 20017-2020.png")</f>
        <v/>
      </c>
      <c r="V70">
        <f>HYPERLINK("https://klasma.github.io/Logging_NYKOPING/klagomål/A 20017-2020.docx")</f>
        <v/>
      </c>
      <c r="W70">
        <f>HYPERLINK("https://klasma.github.io/Logging_NYKOPING/klagomålsmail/A 20017-2020.docx")</f>
        <v/>
      </c>
      <c r="X70">
        <f>HYPERLINK("https://klasma.github.io/Logging_NYKOPING/tillsyn/A 20017-2020.docx")</f>
        <v/>
      </c>
      <c r="Y70">
        <f>HYPERLINK("https://klasma.github.io/Logging_NYKOPING/tillsynsmail/A 20017-2020.docx")</f>
        <v/>
      </c>
    </row>
    <row r="71" ht="15" customHeight="1">
      <c r="A71" t="inlineStr">
        <is>
          <t>A 25802-2020</t>
        </is>
      </c>
      <c r="B71" s="1" t="n">
        <v>43983</v>
      </c>
      <c r="C71" s="1" t="n">
        <v>45181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3.4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Skarp dropptaggsvamp</t>
        </is>
      </c>
      <c r="S71">
        <f>HYPERLINK("https://klasma.github.io/Logging_NYKOPING/artfynd/A 25802-2020.xlsx")</f>
        <v/>
      </c>
      <c r="T71">
        <f>HYPERLINK("https://klasma.github.io/Logging_NYKOPING/kartor/A 25802-2020.png")</f>
        <v/>
      </c>
      <c r="V71">
        <f>HYPERLINK("https://klasma.github.io/Logging_NYKOPING/klagomål/A 25802-2020.docx")</f>
        <v/>
      </c>
      <c r="W71">
        <f>HYPERLINK("https://klasma.github.io/Logging_NYKOPING/klagomålsmail/A 25802-2020.docx")</f>
        <v/>
      </c>
      <c r="X71">
        <f>HYPERLINK("https://klasma.github.io/Logging_NYKOPING/tillsyn/A 25802-2020.docx")</f>
        <v/>
      </c>
      <c r="Y71">
        <f>HYPERLINK("https://klasma.github.io/Logging_NYKOPING/tillsynsmail/A 25802-2020.docx")</f>
        <v/>
      </c>
    </row>
    <row r="72" ht="15" customHeight="1">
      <c r="A72" t="inlineStr">
        <is>
          <t>A 29320-2020</t>
        </is>
      </c>
      <c r="B72" s="1" t="n">
        <v>44004</v>
      </c>
      <c r="C72" s="1" t="n">
        <v>45181</v>
      </c>
      <c r="D72" t="inlineStr">
        <is>
          <t>SÖDERMANLANDS LÄN</t>
        </is>
      </c>
      <c r="E72" t="inlineStr">
        <is>
          <t>NYKÖPING</t>
        </is>
      </c>
      <c r="G72" t="n">
        <v>15.2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Buskskvätta</t>
        </is>
      </c>
      <c r="S72">
        <f>HYPERLINK("https://klasma.github.io/Logging_NYKOPING/artfynd/A 29320-2020.xlsx")</f>
        <v/>
      </c>
      <c r="T72">
        <f>HYPERLINK("https://klasma.github.io/Logging_NYKOPING/kartor/A 29320-2020.png")</f>
        <v/>
      </c>
      <c r="V72">
        <f>HYPERLINK("https://klasma.github.io/Logging_NYKOPING/klagomål/A 29320-2020.docx")</f>
        <v/>
      </c>
      <c r="W72">
        <f>HYPERLINK("https://klasma.github.io/Logging_NYKOPING/klagomålsmail/A 29320-2020.docx")</f>
        <v/>
      </c>
      <c r="X72">
        <f>HYPERLINK("https://klasma.github.io/Logging_NYKOPING/tillsyn/A 29320-2020.docx")</f>
        <v/>
      </c>
      <c r="Y72">
        <f>HYPERLINK("https://klasma.github.io/Logging_NYKOPING/tillsynsmail/A 29320-2020.docx")</f>
        <v/>
      </c>
    </row>
    <row r="73" ht="15" customHeight="1">
      <c r="A73" t="inlineStr">
        <is>
          <t>A 29400-2020</t>
        </is>
      </c>
      <c r="B73" s="1" t="n">
        <v>44004</v>
      </c>
      <c r="C73" s="1" t="n">
        <v>45181</v>
      </c>
      <c r="D73" t="inlineStr">
        <is>
          <t>SÖDERMANLANDS LÄN</t>
        </is>
      </c>
      <c r="E73" t="inlineStr">
        <is>
          <t>NYKÖPING</t>
        </is>
      </c>
      <c r="G73" t="n">
        <v>7.7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HYPERLINK("https://klasma.github.io/Logging_NYKOPING/artfynd/A 29400-2020.xlsx")</f>
        <v/>
      </c>
      <c r="T73">
        <f>HYPERLINK("https://klasma.github.io/Logging_NYKOPING/kartor/A 29400-2020.png")</f>
        <v/>
      </c>
      <c r="V73">
        <f>HYPERLINK("https://klasma.github.io/Logging_NYKOPING/klagomål/A 29400-2020.docx")</f>
        <v/>
      </c>
      <c r="W73">
        <f>HYPERLINK("https://klasma.github.io/Logging_NYKOPING/klagomålsmail/A 29400-2020.docx")</f>
        <v/>
      </c>
      <c r="X73">
        <f>HYPERLINK("https://klasma.github.io/Logging_NYKOPING/tillsyn/A 29400-2020.docx")</f>
        <v/>
      </c>
      <c r="Y73">
        <f>HYPERLINK("https://klasma.github.io/Logging_NYKOPING/tillsynsmail/A 29400-2020.docx")</f>
        <v/>
      </c>
    </row>
    <row r="74" ht="15" customHeight="1">
      <c r="A74" t="inlineStr">
        <is>
          <t>A 29402-2020</t>
        </is>
      </c>
      <c r="B74" s="1" t="n">
        <v>44004</v>
      </c>
      <c r="C74" s="1" t="n">
        <v>45181</v>
      </c>
      <c r="D74" t="inlineStr">
        <is>
          <t>SÖDERMANLANDS LÄN</t>
        </is>
      </c>
      <c r="E74" t="inlineStr">
        <is>
          <t>NYKÖPING</t>
        </is>
      </c>
      <c r="G74" t="n">
        <v>1.7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Flodsångare</t>
        </is>
      </c>
      <c r="S74">
        <f>HYPERLINK("https://klasma.github.io/Logging_NYKOPING/artfynd/A 29402-2020.xlsx")</f>
        <v/>
      </c>
      <c r="T74">
        <f>HYPERLINK("https://klasma.github.io/Logging_NYKOPING/kartor/A 29402-2020.png")</f>
        <v/>
      </c>
      <c r="V74">
        <f>HYPERLINK("https://klasma.github.io/Logging_NYKOPING/klagomål/A 29402-2020.docx")</f>
        <v/>
      </c>
      <c r="W74">
        <f>HYPERLINK("https://klasma.github.io/Logging_NYKOPING/klagomålsmail/A 29402-2020.docx")</f>
        <v/>
      </c>
      <c r="X74">
        <f>HYPERLINK("https://klasma.github.io/Logging_NYKOPING/tillsyn/A 29402-2020.docx")</f>
        <v/>
      </c>
      <c r="Y74">
        <f>HYPERLINK("https://klasma.github.io/Logging_NYKOPING/tillsynsmail/A 29402-2020.docx")</f>
        <v/>
      </c>
    </row>
    <row r="75" ht="15" customHeight="1">
      <c r="A75" t="inlineStr">
        <is>
          <t>A 30887-2020</t>
        </is>
      </c>
      <c r="B75" s="1" t="n">
        <v>44008</v>
      </c>
      <c r="C75" s="1" t="n">
        <v>45181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HYPERLINK("https://klasma.github.io/Logging_NYKOPING/artfynd/A 30887-2020.xlsx")</f>
        <v/>
      </c>
      <c r="T75">
        <f>HYPERLINK("https://klasma.github.io/Logging_NYKOPING/kartor/A 30887-2020.png")</f>
        <v/>
      </c>
      <c r="V75">
        <f>HYPERLINK("https://klasma.github.io/Logging_NYKOPING/klagomål/A 30887-2020.docx")</f>
        <v/>
      </c>
      <c r="W75">
        <f>HYPERLINK("https://klasma.github.io/Logging_NYKOPING/klagomålsmail/A 30887-2020.docx")</f>
        <v/>
      </c>
      <c r="X75">
        <f>HYPERLINK("https://klasma.github.io/Logging_NYKOPING/tillsyn/A 30887-2020.docx")</f>
        <v/>
      </c>
      <c r="Y75">
        <f>HYPERLINK("https://klasma.github.io/Logging_NYKOPING/tillsynsmail/A 30887-2020.docx")</f>
        <v/>
      </c>
    </row>
    <row r="76" ht="15" customHeight="1">
      <c r="A76" t="inlineStr">
        <is>
          <t>A 44224-2020</t>
        </is>
      </c>
      <c r="B76" s="1" t="n">
        <v>44084</v>
      </c>
      <c r="C76" s="1" t="n">
        <v>45181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Tornseglare</t>
        </is>
      </c>
      <c r="S76">
        <f>HYPERLINK("https://klasma.github.io/Logging_NYKOPING/artfynd/A 44224-2020.xlsx")</f>
        <v/>
      </c>
      <c r="T76">
        <f>HYPERLINK("https://klasma.github.io/Logging_NYKOPING/kartor/A 44224-2020.png")</f>
        <v/>
      </c>
      <c r="V76">
        <f>HYPERLINK("https://klasma.github.io/Logging_NYKOPING/klagomål/A 44224-2020.docx")</f>
        <v/>
      </c>
      <c r="W76">
        <f>HYPERLINK("https://klasma.github.io/Logging_NYKOPING/klagomålsmail/A 44224-2020.docx")</f>
        <v/>
      </c>
      <c r="X76">
        <f>HYPERLINK("https://klasma.github.io/Logging_NYKOPING/tillsyn/A 44224-2020.docx")</f>
        <v/>
      </c>
      <c r="Y76">
        <f>HYPERLINK("https://klasma.github.io/Logging_NYKOPING/tillsynsmail/A 44224-2020.docx")</f>
        <v/>
      </c>
    </row>
    <row r="77" ht="15" customHeight="1">
      <c r="A77" t="inlineStr">
        <is>
          <t>A 44227-2020</t>
        </is>
      </c>
      <c r="B77" s="1" t="n">
        <v>44084</v>
      </c>
      <c r="C77" s="1" t="n">
        <v>45181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3.8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Skogsknipprot</t>
        </is>
      </c>
      <c r="S77">
        <f>HYPERLINK("https://klasma.github.io/Logging_NYKOPING/artfynd/A 44227-2020.xlsx")</f>
        <v/>
      </c>
      <c r="T77">
        <f>HYPERLINK("https://klasma.github.io/Logging_NYKOPING/kartor/A 44227-2020.png")</f>
        <v/>
      </c>
      <c r="V77">
        <f>HYPERLINK("https://klasma.github.io/Logging_NYKOPING/klagomål/A 44227-2020.docx")</f>
        <v/>
      </c>
      <c r="W77">
        <f>HYPERLINK("https://klasma.github.io/Logging_NYKOPING/klagomålsmail/A 44227-2020.docx")</f>
        <v/>
      </c>
      <c r="X77">
        <f>HYPERLINK("https://klasma.github.io/Logging_NYKOPING/tillsyn/A 44227-2020.docx")</f>
        <v/>
      </c>
      <c r="Y77">
        <f>HYPERLINK("https://klasma.github.io/Logging_NYKOPING/tillsynsmail/A 44227-2020.docx")</f>
        <v/>
      </c>
    </row>
    <row r="78" ht="15" customHeight="1">
      <c r="A78" t="inlineStr">
        <is>
          <t>A 7130-2021</t>
        </is>
      </c>
      <c r="B78" s="1" t="n">
        <v>44238</v>
      </c>
      <c r="C78" s="1" t="n">
        <v>45181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4.1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Stor aspticka</t>
        </is>
      </c>
      <c r="S78">
        <f>HYPERLINK("https://klasma.github.io/Logging_NYKOPING/artfynd/A 7130-2021.xlsx")</f>
        <v/>
      </c>
      <c r="T78">
        <f>HYPERLINK("https://klasma.github.io/Logging_NYKOPING/kartor/A 7130-2021.png")</f>
        <v/>
      </c>
      <c r="V78">
        <f>HYPERLINK("https://klasma.github.io/Logging_NYKOPING/klagomål/A 7130-2021.docx")</f>
        <v/>
      </c>
      <c r="W78">
        <f>HYPERLINK("https://klasma.github.io/Logging_NYKOPING/klagomålsmail/A 7130-2021.docx")</f>
        <v/>
      </c>
      <c r="X78">
        <f>HYPERLINK("https://klasma.github.io/Logging_NYKOPING/tillsyn/A 7130-2021.docx")</f>
        <v/>
      </c>
      <c r="Y78">
        <f>HYPERLINK("https://klasma.github.io/Logging_NYKOPING/tillsynsmail/A 7130-2021.docx")</f>
        <v/>
      </c>
    </row>
    <row r="79" ht="15" customHeight="1">
      <c r="A79" t="inlineStr">
        <is>
          <t>A 11354-2021</t>
        </is>
      </c>
      <c r="B79" s="1" t="n">
        <v>44263</v>
      </c>
      <c r="C79" s="1" t="n">
        <v>45181</v>
      </c>
      <c r="D79" t="inlineStr">
        <is>
          <t>SÖDERMANLANDS LÄN</t>
        </is>
      </c>
      <c r="E79" t="inlineStr">
        <is>
          <t>NYKÖPING</t>
        </is>
      </c>
      <c r="G79" t="n">
        <v>4.2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Mellanlummer</t>
        </is>
      </c>
      <c r="S79">
        <f>HYPERLINK("https://klasma.github.io/Logging_NYKOPING/artfynd/A 11354-2021.xlsx")</f>
        <v/>
      </c>
      <c r="T79">
        <f>HYPERLINK("https://klasma.github.io/Logging_NYKOPING/kartor/A 11354-2021.png")</f>
        <v/>
      </c>
      <c r="V79">
        <f>HYPERLINK("https://klasma.github.io/Logging_NYKOPING/klagomål/A 11354-2021.docx")</f>
        <v/>
      </c>
      <c r="W79">
        <f>HYPERLINK("https://klasma.github.io/Logging_NYKOPING/klagomålsmail/A 11354-2021.docx")</f>
        <v/>
      </c>
      <c r="X79">
        <f>HYPERLINK("https://klasma.github.io/Logging_NYKOPING/tillsyn/A 11354-2021.docx")</f>
        <v/>
      </c>
      <c r="Y79">
        <f>HYPERLINK("https://klasma.github.io/Logging_NYKOPING/tillsynsmail/A 11354-2021.docx")</f>
        <v/>
      </c>
    </row>
    <row r="80" ht="15" customHeight="1">
      <c r="A80" t="inlineStr">
        <is>
          <t>A 26647-2021</t>
        </is>
      </c>
      <c r="B80" s="1" t="n">
        <v>44348</v>
      </c>
      <c r="C80" s="1" t="n">
        <v>45181</v>
      </c>
      <c r="D80" t="inlineStr">
        <is>
          <t>SÖDERMANLANDS LÄN</t>
        </is>
      </c>
      <c r="E80" t="inlineStr">
        <is>
          <t>NYKÖPING</t>
        </is>
      </c>
      <c r="G80" t="n">
        <v>2.2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Hornuggla</t>
        </is>
      </c>
      <c r="S80">
        <f>HYPERLINK("https://klasma.github.io/Logging_NYKOPING/artfynd/A 26647-2021.xlsx")</f>
        <v/>
      </c>
      <c r="T80">
        <f>HYPERLINK("https://klasma.github.io/Logging_NYKOPING/kartor/A 26647-2021.png")</f>
        <v/>
      </c>
      <c r="V80">
        <f>HYPERLINK("https://klasma.github.io/Logging_NYKOPING/klagomål/A 26647-2021.docx")</f>
        <v/>
      </c>
      <c r="W80">
        <f>HYPERLINK("https://klasma.github.io/Logging_NYKOPING/klagomålsmail/A 26647-2021.docx")</f>
        <v/>
      </c>
      <c r="X80">
        <f>HYPERLINK("https://klasma.github.io/Logging_NYKOPING/tillsyn/A 26647-2021.docx")</f>
        <v/>
      </c>
      <c r="Y80">
        <f>HYPERLINK("https://klasma.github.io/Logging_NYKOPING/tillsynsmail/A 26647-2021.docx")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45181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30155-2021.xlsx")</f>
        <v/>
      </c>
      <c r="T81">
        <f>HYPERLINK("https://klasma.github.io/Logging_NYKOPING/kartor/A 30155-2021.png")</f>
        <v/>
      </c>
      <c r="V81">
        <f>HYPERLINK("https://klasma.github.io/Logging_NYKOPING/klagomål/A 30155-2021.docx")</f>
        <v/>
      </c>
      <c r="W81">
        <f>HYPERLINK("https://klasma.github.io/Logging_NYKOPING/klagomålsmail/A 30155-2021.docx")</f>
        <v/>
      </c>
      <c r="X81">
        <f>HYPERLINK("https://klasma.github.io/Logging_NYKOPING/tillsyn/A 30155-2021.docx")</f>
        <v/>
      </c>
      <c r="Y81">
        <f>HYPERLINK("https://klasma.github.io/Logging_NYKOPING/tillsynsmail/A 30155-2021.docx")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45181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37879-2021.xlsx")</f>
        <v/>
      </c>
      <c r="T82">
        <f>HYPERLINK("https://klasma.github.io/Logging_NYKOPING/kartor/A 37879-2021.png")</f>
        <v/>
      </c>
      <c r="V82">
        <f>HYPERLINK("https://klasma.github.io/Logging_NYKOPING/klagomål/A 37879-2021.docx")</f>
        <v/>
      </c>
      <c r="W82">
        <f>HYPERLINK("https://klasma.github.io/Logging_NYKOPING/klagomålsmail/A 37879-2021.docx")</f>
        <v/>
      </c>
      <c r="X82">
        <f>HYPERLINK("https://klasma.github.io/Logging_NYKOPING/tillsyn/A 37879-2021.docx")</f>
        <v/>
      </c>
      <c r="Y82">
        <f>HYPERLINK("https://klasma.github.io/Logging_NYKOPING/tillsynsmail/A 37879-2021.docx")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45181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38366-2021.xlsx")</f>
        <v/>
      </c>
      <c r="T83">
        <f>HYPERLINK("https://klasma.github.io/Logging_NYKOPING/kartor/A 38366-2021.png")</f>
        <v/>
      </c>
      <c r="V83">
        <f>HYPERLINK("https://klasma.github.io/Logging_NYKOPING/klagomål/A 38366-2021.docx")</f>
        <v/>
      </c>
      <c r="W83">
        <f>HYPERLINK("https://klasma.github.io/Logging_NYKOPING/klagomålsmail/A 38366-2021.docx")</f>
        <v/>
      </c>
      <c r="X83">
        <f>HYPERLINK("https://klasma.github.io/Logging_NYKOPING/tillsyn/A 38366-2021.docx")</f>
        <v/>
      </c>
      <c r="Y83">
        <f>HYPERLINK("https://klasma.github.io/Logging_NYKOPING/tillsynsmail/A 38366-2021.docx")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45181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42903-2021.xlsx")</f>
        <v/>
      </c>
      <c r="T84">
        <f>HYPERLINK("https://klasma.github.io/Logging_NYKOPING/kartor/A 42903-2021.png")</f>
        <v/>
      </c>
      <c r="V84">
        <f>HYPERLINK("https://klasma.github.io/Logging_NYKOPING/klagomål/A 42903-2021.docx")</f>
        <v/>
      </c>
      <c r="W84">
        <f>HYPERLINK("https://klasma.github.io/Logging_NYKOPING/klagomålsmail/A 42903-2021.docx")</f>
        <v/>
      </c>
      <c r="X84">
        <f>HYPERLINK("https://klasma.github.io/Logging_NYKOPING/tillsyn/A 42903-2021.docx")</f>
        <v/>
      </c>
      <c r="Y84">
        <f>HYPERLINK("https://klasma.github.io/Logging_NYKOPING/tillsynsmail/A 42903-2021.docx")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45181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47095-2021.xlsx")</f>
        <v/>
      </c>
      <c r="T85">
        <f>HYPERLINK("https://klasma.github.io/Logging_NYKOPING/kartor/A 47095-2021.png")</f>
        <v/>
      </c>
      <c r="V85">
        <f>HYPERLINK("https://klasma.github.io/Logging_NYKOPING/klagomål/A 47095-2021.docx")</f>
        <v/>
      </c>
      <c r="W85">
        <f>HYPERLINK("https://klasma.github.io/Logging_NYKOPING/klagomålsmail/A 47095-2021.docx")</f>
        <v/>
      </c>
      <c r="X85">
        <f>HYPERLINK("https://klasma.github.io/Logging_NYKOPING/tillsyn/A 47095-2021.docx")</f>
        <v/>
      </c>
      <c r="Y85">
        <f>HYPERLINK("https://klasma.github.io/Logging_NYKOPING/tillsynsmail/A 47095-2021.docx")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45181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47107-2021.xlsx")</f>
        <v/>
      </c>
      <c r="T86">
        <f>HYPERLINK("https://klasma.github.io/Logging_NYKOPING/kartor/A 47107-2021.png")</f>
        <v/>
      </c>
      <c r="V86">
        <f>HYPERLINK("https://klasma.github.io/Logging_NYKOPING/klagomål/A 47107-2021.docx")</f>
        <v/>
      </c>
      <c r="W86">
        <f>HYPERLINK("https://klasma.github.io/Logging_NYKOPING/klagomålsmail/A 47107-2021.docx")</f>
        <v/>
      </c>
      <c r="X86">
        <f>HYPERLINK("https://klasma.github.io/Logging_NYKOPING/tillsyn/A 47107-2021.docx")</f>
        <v/>
      </c>
      <c r="Y86">
        <f>HYPERLINK("https://klasma.github.io/Logging_NYKOPING/tillsynsmail/A 47107-2021.docx")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45181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56420-2021.xlsx")</f>
        <v/>
      </c>
      <c r="T87">
        <f>HYPERLINK("https://klasma.github.io/Logging_NYKOPING/kartor/A 56420-2021.png")</f>
        <v/>
      </c>
      <c r="V87">
        <f>HYPERLINK("https://klasma.github.io/Logging_NYKOPING/klagomål/A 56420-2021.docx")</f>
        <v/>
      </c>
      <c r="W87">
        <f>HYPERLINK("https://klasma.github.io/Logging_NYKOPING/klagomålsmail/A 56420-2021.docx")</f>
        <v/>
      </c>
      <c r="X87">
        <f>HYPERLINK("https://klasma.github.io/Logging_NYKOPING/tillsyn/A 56420-2021.docx")</f>
        <v/>
      </c>
      <c r="Y87">
        <f>HYPERLINK("https://klasma.github.io/Logging_NYKOPING/tillsynsmail/A 56420-2021.docx")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45181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61071-2021.xlsx")</f>
        <v/>
      </c>
      <c r="T88">
        <f>HYPERLINK("https://klasma.github.io/Logging_NYKOPING/kartor/A 61071-2021.png")</f>
        <v/>
      </c>
      <c r="V88">
        <f>HYPERLINK("https://klasma.github.io/Logging_NYKOPING/klagomål/A 61071-2021.docx")</f>
        <v/>
      </c>
      <c r="W88">
        <f>HYPERLINK("https://klasma.github.io/Logging_NYKOPING/klagomålsmail/A 61071-2021.docx")</f>
        <v/>
      </c>
      <c r="X88">
        <f>HYPERLINK("https://klasma.github.io/Logging_NYKOPING/tillsyn/A 61071-2021.docx")</f>
        <v/>
      </c>
      <c r="Y88">
        <f>HYPERLINK("https://klasma.github.io/Logging_NYKOPING/tillsynsmail/A 61071-2021.docx")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45181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62716-2021.xlsx")</f>
        <v/>
      </c>
      <c r="T89">
        <f>HYPERLINK("https://klasma.github.io/Logging_NYKOPING/kartor/A 62716-2021.png")</f>
        <v/>
      </c>
      <c r="V89">
        <f>HYPERLINK("https://klasma.github.io/Logging_NYKOPING/klagomål/A 62716-2021.docx")</f>
        <v/>
      </c>
      <c r="W89">
        <f>HYPERLINK("https://klasma.github.io/Logging_NYKOPING/klagomålsmail/A 62716-2021.docx")</f>
        <v/>
      </c>
      <c r="X89">
        <f>HYPERLINK("https://klasma.github.io/Logging_NYKOPING/tillsyn/A 62716-2021.docx")</f>
        <v/>
      </c>
      <c r="Y89">
        <f>HYPERLINK("https://klasma.github.io/Logging_NYKOPING/tillsynsmail/A 62716-2021.docx")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45181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65889-2021.xlsx")</f>
        <v/>
      </c>
      <c r="T90">
        <f>HYPERLINK("https://klasma.github.io/Logging_NYKOPING/kartor/A 65889-2021.png")</f>
        <v/>
      </c>
      <c r="V90">
        <f>HYPERLINK("https://klasma.github.io/Logging_NYKOPING/klagomål/A 65889-2021.docx")</f>
        <v/>
      </c>
      <c r="W90">
        <f>HYPERLINK("https://klasma.github.io/Logging_NYKOPING/klagomålsmail/A 65889-2021.docx")</f>
        <v/>
      </c>
      <c r="X90">
        <f>HYPERLINK("https://klasma.github.io/Logging_NYKOPING/tillsyn/A 65889-2021.docx")</f>
        <v/>
      </c>
      <c r="Y90">
        <f>HYPERLINK("https://klasma.github.io/Logging_NYKOPING/tillsynsmail/A 65889-2021.docx")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45181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65892-2021.xlsx")</f>
        <v/>
      </c>
      <c r="T91">
        <f>HYPERLINK("https://klasma.github.io/Logging_NYKOPING/kartor/A 65892-2021.png")</f>
        <v/>
      </c>
      <c r="V91">
        <f>HYPERLINK("https://klasma.github.io/Logging_NYKOPING/klagomål/A 65892-2021.docx")</f>
        <v/>
      </c>
      <c r="W91">
        <f>HYPERLINK("https://klasma.github.io/Logging_NYKOPING/klagomålsmail/A 65892-2021.docx")</f>
        <v/>
      </c>
      <c r="X91">
        <f>HYPERLINK("https://klasma.github.io/Logging_NYKOPING/tillsyn/A 65892-2021.docx")</f>
        <v/>
      </c>
      <c r="Y91">
        <f>HYPERLINK("https://klasma.github.io/Logging_NYKOPING/tillsynsmail/A 65892-2021.docx")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45181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67819-2021.xlsx")</f>
        <v/>
      </c>
      <c r="T92">
        <f>HYPERLINK("https://klasma.github.io/Logging_NYKOPING/kartor/A 67819-2021.png")</f>
        <v/>
      </c>
      <c r="V92">
        <f>HYPERLINK("https://klasma.github.io/Logging_NYKOPING/klagomål/A 67819-2021.docx")</f>
        <v/>
      </c>
      <c r="W92">
        <f>HYPERLINK("https://klasma.github.io/Logging_NYKOPING/klagomålsmail/A 67819-2021.docx")</f>
        <v/>
      </c>
      <c r="X92">
        <f>HYPERLINK("https://klasma.github.io/Logging_NYKOPING/tillsyn/A 67819-2021.docx")</f>
        <v/>
      </c>
      <c r="Y92">
        <f>HYPERLINK("https://klasma.github.io/Logging_NYKOPING/tillsynsmail/A 67819-2021.docx")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45181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9973-2022.xlsx")</f>
        <v/>
      </c>
      <c r="T93">
        <f>HYPERLINK("https://klasma.github.io/Logging_NYKOPING/kartor/A 9973-2022.png")</f>
        <v/>
      </c>
      <c r="V93">
        <f>HYPERLINK("https://klasma.github.io/Logging_NYKOPING/klagomål/A 9973-2022.docx")</f>
        <v/>
      </c>
      <c r="W93">
        <f>HYPERLINK("https://klasma.github.io/Logging_NYKOPING/klagomålsmail/A 9973-2022.docx")</f>
        <v/>
      </c>
      <c r="X93">
        <f>HYPERLINK("https://klasma.github.io/Logging_NYKOPING/tillsyn/A 9973-2022.docx")</f>
        <v/>
      </c>
      <c r="Y93">
        <f>HYPERLINK("https://klasma.github.io/Logging_NYKOPING/tillsynsmail/A 9973-2022.docx")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45181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11751-2022.xlsx")</f>
        <v/>
      </c>
      <c r="T94">
        <f>HYPERLINK("https://klasma.github.io/Logging_NYKOPING/kartor/A 11751-2022.png")</f>
        <v/>
      </c>
      <c r="V94">
        <f>HYPERLINK("https://klasma.github.io/Logging_NYKOPING/klagomål/A 11751-2022.docx")</f>
        <v/>
      </c>
      <c r="W94">
        <f>HYPERLINK("https://klasma.github.io/Logging_NYKOPING/klagomålsmail/A 11751-2022.docx")</f>
        <v/>
      </c>
      <c r="X94">
        <f>HYPERLINK("https://klasma.github.io/Logging_NYKOPING/tillsyn/A 11751-2022.docx")</f>
        <v/>
      </c>
      <c r="Y94">
        <f>HYPERLINK("https://klasma.github.io/Logging_NYKOPING/tillsynsmail/A 11751-2022.docx")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45181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13464-2022.xlsx")</f>
        <v/>
      </c>
      <c r="T95">
        <f>HYPERLINK("https://klasma.github.io/Logging_NYKOPING/kartor/A 13464-2022.png")</f>
        <v/>
      </c>
      <c r="V95">
        <f>HYPERLINK("https://klasma.github.io/Logging_NYKOPING/klagomål/A 13464-2022.docx")</f>
        <v/>
      </c>
      <c r="W95">
        <f>HYPERLINK("https://klasma.github.io/Logging_NYKOPING/klagomålsmail/A 13464-2022.docx")</f>
        <v/>
      </c>
      <c r="X95">
        <f>HYPERLINK("https://klasma.github.io/Logging_NYKOPING/tillsyn/A 13464-2022.docx")</f>
        <v/>
      </c>
      <c r="Y95">
        <f>HYPERLINK("https://klasma.github.io/Logging_NYKOPING/tillsynsmail/A 13464-2022.docx")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45181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36996-2022.xlsx")</f>
        <v/>
      </c>
      <c r="T96">
        <f>HYPERLINK("https://klasma.github.io/Logging_NYKOPING/kartor/A 36996-2022.png")</f>
        <v/>
      </c>
      <c r="V96">
        <f>HYPERLINK("https://klasma.github.io/Logging_NYKOPING/klagomål/A 36996-2022.docx")</f>
        <v/>
      </c>
      <c r="W96">
        <f>HYPERLINK("https://klasma.github.io/Logging_NYKOPING/klagomålsmail/A 36996-2022.docx")</f>
        <v/>
      </c>
      <c r="X96">
        <f>HYPERLINK("https://klasma.github.io/Logging_NYKOPING/tillsyn/A 36996-2022.docx")</f>
        <v/>
      </c>
      <c r="Y96">
        <f>HYPERLINK("https://klasma.github.io/Logging_NYKOPING/tillsynsmail/A 36996-2022.docx")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45181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39740-2022.xlsx")</f>
        <v/>
      </c>
      <c r="T97">
        <f>HYPERLINK("https://klasma.github.io/Logging_NYKOPING/kartor/A 39740-2022.png")</f>
        <v/>
      </c>
      <c r="V97">
        <f>HYPERLINK("https://klasma.github.io/Logging_NYKOPING/klagomål/A 39740-2022.docx")</f>
        <v/>
      </c>
      <c r="W97">
        <f>HYPERLINK("https://klasma.github.io/Logging_NYKOPING/klagomålsmail/A 39740-2022.docx")</f>
        <v/>
      </c>
      <c r="X97">
        <f>HYPERLINK("https://klasma.github.io/Logging_NYKOPING/tillsyn/A 39740-2022.docx")</f>
        <v/>
      </c>
      <c r="Y97">
        <f>HYPERLINK("https://klasma.github.io/Logging_NYKOPING/tillsynsmail/A 39740-2022.docx")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45181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2842-2023.xlsx")</f>
        <v/>
      </c>
      <c r="T98">
        <f>HYPERLINK("https://klasma.github.io/Logging_NYKOPING/kartor/A 2842-2023.png")</f>
        <v/>
      </c>
      <c r="V98">
        <f>HYPERLINK("https://klasma.github.io/Logging_NYKOPING/klagomål/A 2842-2023.docx")</f>
        <v/>
      </c>
      <c r="W98">
        <f>HYPERLINK("https://klasma.github.io/Logging_NYKOPING/klagomålsmail/A 2842-2023.docx")</f>
        <v/>
      </c>
      <c r="X98">
        <f>HYPERLINK("https://klasma.github.io/Logging_NYKOPING/tillsyn/A 2842-2023.docx")</f>
        <v/>
      </c>
      <c r="Y98">
        <f>HYPERLINK("https://klasma.github.io/Logging_NYKOPING/tillsynsmail/A 2842-2023.docx")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45181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12891-2023.xlsx")</f>
        <v/>
      </c>
      <c r="T99">
        <f>HYPERLINK("https://klasma.github.io/Logging_NYKOPING/kartor/A 12891-2023.png")</f>
        <v/>
      </c>
      <c r="V99">
        <f>HYPERLINK("https://klasma.github.io/Logging_NYKOPING/klagomål/A 12891-2023.docx")</f>
        <v/>
      </c>
      <c r="W99">
        <f>HYPERLINK("https://klasma.github.io/Logging_NYKOPING/klagomålsmail/A 12891-2023.docx")</f>
        <v/>
      </c>
      <c r="X99">
        <f>HYPERLINK("https://klasma.github.io/Logging_NYKOPING/tillsyn/A 12891-2023.docx")</f>
        <v/>
      </c>
      <c r="Y99">
        <f>HYPERLINK("https://klasma.github.io/Logging_NYKOPING/tillsynsmail/A 12891-2023.docx")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45181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20325-2023.xlsx")</f>
        <v/>
      </c>
      <c r="T100">
        <f>HYPERLINK("https://klasma.github.io/Logging_NYKOPING/kartor/A 20325-2023.png")</f>
        <v/>
      </c>
      <c r="V100">
        <f>HYPERLINK("https://klasma.github.io/Logging_NYKOPING/klagomål/A 20325-2023.docx")</f>
        <v/>
      </c>
      <c r="W100">
        <f>HYPERLINK("https://klasma.github.io/Logging_NYKOPING/klagomålsmail/A 20325-2023.docx")</f>
        <v/>
      </c>
      <c r="X100">
        <f>HYPERLINK("https://klasma.github.io/Logging_NYKOPING/tillsyn/A 20325-2023.docx")</f>
        <v/>
      </c>
      <c r="Y100">
        <f>HYPERLINK("https://klasma.github.io/Logging_NYKOPING/tillsynsmail/A 20325-2023.docx")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45181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28542-2023.xlsx")</f>
        <v/>
      </c>
      <c r="T101">
        <f>HYPERLINK("https://klasma.github.io/Logging_NYKOPING/kartor/A 28542-2023.png")</f>
        <v/>
      </c>
      <c r="U101">
        <f>HYPERLINK("https://klasma.github.io/Logging_NYKOPING/knärot/A 28542-2023.png")</f>
        <v/>
      </c>
      <c r="V101">
        <f>HYPERLINK("https://klasma.github.io/Logging_NYKOPING/klagomål/A 28542-2023.docx")</f>
        <v/>
      </c>
      <c r="W101">
        <f>HYPERLINK("https://klasma.github.io/Logging_NYKOPING/klagomålsmail/A 28542-2023.docx")</f>
        <v/>
      </c>
      <c r="X101">
        <f>HYPERLINK("https://klasma.github.io/Logging_NYKOPING/tillsyn/A 28542-2023.docx")</f>
        <v/>
      </c>
      <c r="Y101">
        <f>HYPERLINK("https://klasma.github.io/Logging_NYKOPING/tillsynsmail/A 28542-2023.docx")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45181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35122-2023.xlsx")</f>
        <v/>
      </c>
      <c r="T102">
        <f>HYPERLINK("https://klasma.github.io/Logging_NYKOPING/kartor/A 35122-2023.png")</f>
        <v/>
      </c>
      <c r="V102">
        <f>HYPERLINK("https://klasma.github.io/Logging_NYKOPING/klagomål/A 35122-2023.docx")</f>
        <v/>
      </c>
      <c r="W102">
        <f>HYPERLINK("https://klasma.github.io/Logging_NYKOPING/klagomålsmail/A 35122-2023.docx")</f>
        <v/>
      </c>
      <c r="X102">
        <f>HYPERLINK("https://klasma.github.io/Logging_NYKOPING/tillsyn/A 35122-2023.docx")</f>
        <v/>
      </c>
      <c r="Y102">
        <f>HYPERLINK("https://klasma.github.io/Logging_NYKOPING/tillsynsmail/A 35122-2023.docx")</f>
        <v/>
      </c>
    </row>
    <row r="103" ht="15" customHeight="1">
      <c r="A103" t="inlineStr">
        <is>
          <t>A 39019-2023</t>
        </is>
      </c>
      <c r="B103" s="1" t="n">
        <v>45163</v>
      </c>
      <c r="C103" s="1" t="n">
        <v>45181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12.3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Mindre hackspett</t>
        </is>
      </c>
      <c r="S103">
        <f>HYPERLINK("https://klasma.github.io/Logging_NYKOPING/artfynd/A 39019-2023.xlsx")</f>
        <v/>
      </c>
      <c r="T103">
        <f>HYPERLINK("https://klasma.github.io/Logging_NYKOPING/kartor/A 39019-2023.png")</f>
        <v/>
      </c>
      <c r="V103">
        <f>HYPERLINK("https://klasma.github.io/Logging_NYKOPING/klagomål/A 39019-2023.docx")</f>
        <v/>
      </c>
      <c r="W103">
        <f>HYPERLINK("https://klasma.github.io/Logging_NYKOPING/klagomålsmail/A 39019-2023.docx")</f>
        <v/>
      </c>
      <c r="X103">
        <f>HYPERLINK("https://klasma.github.io/Logging_NYKOPING/tillsyn/A 39019-2023.docx")</f>
        <v/>
      </c>
      <c r="Y103">
        <f>HYPERLINK("https://klasma.github.io/Logging_NYKOPING/tillsynsmail/A 39019-2023.docx")</f>
        <v/>
      </c>
    </row>
    <row r="104" ht="15" customHeight="1">
      <c r="A104" t="inlineStr">
        <is>
          <t>A 38799-2018</t>
        </is>
      </c>
      <c r="B104" s="1" t="n">
        <v>43340</v>
      </c>
      <c r="C104" s="1" t="n">
        <v>45181</v>
      </c>
      <c r="D104" t="inlineStr">
        <is>
          <t>SÖDERMANLANDS LÄN</t>
        </is>
      </c>
      <c r="E104" t="inlineStr">
        <is>
          <t>NYKÖPING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40788-2018</t>
        </is>
      </c>
      <c r="B105" s="1" t="n">
        <v>43347</v>
      </c>
      <c r="C105" s="1" t="n">
        <v>45181</v>
      </c>
      <c r="D105" t="inlineStr">
        <is>
          <t>SÖDERMANLANDS LÄN</t>
        </is>
      </c>
      <c r="E105" t="inlineStr">
        <is>
          <t>NYKÖPING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41857-2018</t>
        </is>
      </c>
      <c r="B106" s="1" t="n">
        <v>43348</v>
      </c>
      <c r="C106" s="1" t="n">
        <v>45181</v>
      </c>
      <c r="D106" t="inlineStr">
        <is>
          <t>SÖDERMANLANDS LÄN</t>
        </is>
      </c>
      <c r="E106" t="inlineStr">
        <is>
          <t>NYKÖPING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43476-2018</t>
        </is>
      </c>
      <c r="B107" s="1" t="n">
        <v>43353</v>
      </c>
      <c r="C107" s="1" t="n">
        <v>45181</v>
      </c>
      <c r="D107" t="inlineStr">
        <is>
          <t>SÖDERMANLANDS LÄN</t>
        </is>
      </c>
      <c r="E107" t="inlineStr">
        <is>
          <t>NYKÖPING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47950-2018</t>
        </is>
      </c>
      <c r="B108" s="1" t="n">
        <v>43368</v>
      </c>
      <c r="C108" s="1" t="n">
        <v>45181</v>
      </c>
      <c r="D108" t="inlineStr">
        <is>
          <t>SÖDERMANLANDS LÄN</t>
        </is>
      </c>
      <c r="E108" t="inlineStr">
        <is>
          <t>NYKÖPING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48232-2018</t>
        </is>
      </c>
      <c r="B109" s="1" t="n">
        <v>43371</v>
      </c>
      <c r="C109" s="1" t="n">
        <v>45181</v>
      </c>
      <c r="D109" t="inlineStr">
        <is>
          <t>SÖDERMANLANDS LÄN</t>
        </is>
      </c>
      <c r="E109" t="inlineStr">
        <is>
          <t>NYKÖPING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49172-2018</t>
        </is>
      </c>
      <c r="B110" s="1" t="n">
        <v>43375</v>
      </c>
      <c r="C110" s="1" t="n">
        <v>45181</v>
      </c>
      <c r="D110" t="inlineStr">
        <is>
          <t>SÖDERMANLANDS LÄN</t>
        </is>
      </c>
      <c r="E110" t="inlineStr">
        <is>
          <t>NYKÖPING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52370-2018</t>
        </is>
      </c>
      <c r="B111" s="1" t="n">
        <v>43383</v>
      </c>
      <c r="C111" s="1" t="n">
        <v>45181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20.9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52356-2018</t>
        </is>
      </c>
      <c r="B112" s="1" t="n">
        <v>43383</v>
      </c>
      <c r="C112" s="1" t="n">
        <v>45181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54814-2018</t>
        </is>
      </c>
      <c r="B113" s="1" t="n">
        <v>43395</v>
      </c>
      <c r="C113" s="1" t="n">
        <v>45181</v>
      </c>
      <c r="D113" t="inlineStr">
        <is>
          <t>SÖDERMANLANDS LÄN</t>
        </is>
      </c>
      <c r="E113" t="inlineStr">
        <is>
          <t>NYKÖPING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54815-2018</t>
        </is>
      </c>
      <c r="B114" s="1" t="n">
        <v>43395</v>
      </c>
      <c r="C114" s="1" t="n">
        <v>45181</v>
      </c>
      <c r="D114" t="inlineStr">
        <is>
          <t>SÖDERMANLANDS LÄN</t>
        </is>
      </c>
      <c r="E114" t="inlineStr">
        <is>
          <t>NYKÖPING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57853-2018</t>
        </is>
      </c>
      <c r="B115" s="1" t="n">
        <v>43397</v>
      </c>
      <c r="C115" s="1" t="n">
        <v>45181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Kyrkan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45181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45181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45181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45181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45181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45181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45181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45181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45181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45181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45181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45181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45181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45181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45181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45181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45181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45181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45181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45181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45181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45181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45181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45181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45181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45181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45181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45181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45181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45181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45181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45181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45181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45181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45181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45181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45181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45181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45181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45181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45181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45181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45181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45181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45181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45181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45181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45181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45181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45181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45181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45181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45181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45181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45181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45181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45181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45181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45181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45181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45181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45181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45181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45181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45181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45181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45181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45181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45181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45181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45181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45181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45181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45181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45181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45181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45181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45181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45181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45181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45181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45181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45181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45181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45181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45181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45181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45181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45181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45181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45181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45181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45181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45181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45181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45181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45181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45181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45181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45181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45181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45181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45181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45181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45181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45181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45181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45181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45181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45181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45181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45181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45181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45181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45181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45181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45181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45181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45181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45181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45181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45181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45181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45181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45181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45181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45181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45181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45181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45181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45181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45181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45181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45181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45181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45181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45181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45181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45181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45181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45181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45181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45181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45181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45181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45181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45181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45181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45181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45181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45181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45181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45181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45181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45181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45181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45181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45181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45181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45181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45181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45181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45181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45181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45181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45181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45181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45181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45181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45181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45181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45181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45181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45181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45181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45181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45181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45181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45181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45181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45181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45181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45181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45181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45181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45181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45181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45181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45181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45181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45181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45181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45181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45181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45181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45181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45181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45181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45181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45181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45181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45181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45181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45181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45181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45181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45181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45181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45181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45181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45181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45181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45181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45181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45181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45181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45181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45181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45181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45181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45181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45181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45181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45181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45181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45181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45181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45181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45181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45181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45181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45181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45181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45181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45181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45181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45181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45181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45181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45181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45181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45181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45181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45181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45181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45181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45181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45181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45181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45181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45181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45181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45181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45181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45181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45181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45181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45181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45181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45181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45181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45181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45181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45181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45181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45181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45181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45181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45181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45181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45181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45181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45181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45181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45181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45181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45181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45181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45181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45181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45181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45181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45181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45181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45181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45181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45181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45181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45181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45181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45181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45181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45181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45181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45181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45181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45181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45181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45181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45181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45181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45181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45181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45181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45181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45181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45181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45181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45181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45181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45181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45181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45181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45181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45181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45181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45181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45181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45181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45181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45181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45181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45181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45181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45181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45181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45181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45181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45181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45181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45181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45181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45181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45181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45181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45181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45181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45181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45181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45181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45181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45181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45181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45181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45181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45181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45181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45181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45181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45181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45181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45181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45181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45181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45181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45181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45181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45181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45181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45181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45181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45181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45181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45181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45181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45181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45181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45181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45181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45181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45181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45181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45181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45181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45181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45181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45181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45181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45181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45181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45181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45181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45181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45181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45181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45181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45181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45181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45181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45181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45181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45181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45181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45181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45181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45181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45181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45181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45181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45181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45181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45181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45181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45181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45181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45181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45181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45181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45181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45181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45181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45181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45181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45181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45181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45181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45181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45181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45181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45181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45181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45181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45181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45181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45181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45181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45181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45181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45181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45181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45181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45181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45181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45181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45181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45181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45181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45181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45181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45181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45181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45181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45181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45181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45181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45181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45181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45181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45181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45181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45181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45181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45181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45181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45181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45181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45181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45181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45181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45181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45181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45181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45181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45181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45181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45181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45181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45181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45181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45181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45181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45181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45181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45181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45181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45181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45181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45181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45181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45181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45181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45181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45181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45181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45181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45181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45181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45181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45181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45181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45181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45181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45181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45181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45181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45181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45181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45181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45181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45181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45181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45181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45181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45181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45181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45181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45181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45181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45181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45181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45181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45181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45181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45181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45181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45181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45181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45181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45181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45181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45181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45181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45181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45181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45181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45181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45181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45181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45181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45181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45181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45181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45181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45181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45181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45181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45181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45181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45181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45181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45181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45181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45181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45181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45181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45181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45181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45181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45181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45181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45181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45181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45181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45181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45181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45181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45181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45181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45181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45181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45181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45181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45181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45181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45181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45181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45181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45181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45181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45181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45181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45181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45181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45181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45181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45181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45181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45181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45181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45181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45181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45181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45181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45181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45181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45181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45181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45181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45181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45181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45181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45181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45181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45181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45181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45181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45181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45181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45181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45181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45181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45181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45181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45181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45181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45181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45181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45181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45181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45181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45181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45181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45181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45181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45181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45181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45181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45181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45181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45181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45181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45181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45181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45181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45181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45181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45181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45181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45181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45181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45181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45181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45181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45181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45181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45181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45181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45181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45181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45181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45181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45181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45181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45181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45181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45181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45181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45181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45181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45181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45181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45181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45181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45181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45181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45181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45181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45181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45181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45181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45181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45181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45181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45181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45181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45181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45181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45181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45181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45181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45181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45181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45181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45181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45181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45181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45181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45181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45181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45181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45181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45181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45181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45181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45181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45181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45181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45181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45181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45181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45181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45181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45181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45181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45181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45181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45181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45181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45181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45181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45181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45181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45181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45181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45181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45181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45181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45181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45181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45181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45181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45181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45181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45181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45181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45181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45181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45181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45181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45181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45181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45181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45181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45181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45181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45181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45181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45181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45181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45181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45181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45181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45181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45181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45181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45181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45181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45181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45181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45181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45181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45181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45181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45181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45181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45181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45181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45181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45181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45181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45181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45181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45181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45181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45181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45181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45181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45181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45181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45181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45181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45181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45181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45181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45181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45181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45181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45181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45181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45181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45181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45181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45181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45181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45181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45181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45181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45181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45181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45181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45181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45181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45181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45181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45181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45181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45181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45181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45181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45181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45181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45181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45181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45181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45181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45181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45181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45181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45181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45181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45181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45181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45181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45181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45181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45181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45181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45181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45181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45181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45181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45181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45181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45181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45181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45181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45181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45181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45181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45181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45181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45181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45181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45181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45181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45181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45181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45181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45181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45181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45181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45181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45181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45181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45181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45181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45181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45181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45181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45181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45181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45181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45181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45181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45181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45181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45181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45181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45181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45181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45181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45181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45181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45181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45181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45181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45181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45181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45181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45181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45181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45181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45181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45181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45181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45181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45181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45181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45181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45181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45181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45181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45181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45181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45181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45181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45181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45181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45181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45181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45181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45181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45181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45181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45181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45181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45181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45181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45181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45181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45181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45181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45181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45181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45181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45181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45181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45181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45181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45181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45181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45181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45181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45181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45181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45181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45181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45181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45181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45181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45181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45181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45181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45181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45181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45181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45181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45181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45181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45181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45181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45181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45181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45181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45181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45181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45181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45181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45181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45181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45181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45181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45181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45181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45181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45181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45181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45181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45181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45181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45181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45181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45181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45181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45181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45181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45181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45181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45181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45181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45181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45181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45181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45181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45181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45181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45181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45181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45181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45181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45181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45181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45181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45181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45181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45181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45181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45181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45181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45181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45181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45181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45181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45181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45181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45181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45181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45181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45181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45181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45181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45181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45181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45181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45181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45181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45181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45181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45181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45181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45181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45181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45181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45181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45181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45181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45181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45181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45181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45181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45181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45181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45181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45181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45181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45181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45181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45181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45181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45181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45181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45181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45181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45181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45181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45181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45181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45181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45181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45181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45181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45181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45181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45181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45181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45181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45181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45181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45181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45181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45181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45181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45181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45181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45181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45181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45181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45181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45181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45181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45181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45181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45181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45181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45181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45181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45181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45181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45181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45181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45181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45181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45181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45181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45181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45181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45181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45181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45181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45181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45181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45181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45181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45181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45181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45181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45181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45181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45181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45181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45181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>
      <c r="A1187" t="inlineStr">
        <is>
          <t>A 41288-2023</t>
        </is>
      </c>
      <c r="B1187" s="1" t="n">
        <v>45174</v>
      </c>
      <c r="C1187" s="1" t="n">
        <v>45181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2023-09-12T04:14:34Z</dcterms:created>
  <dcterms:modified xmlns:dcterms="http://purl.org/dc/terms/" xmlns:xsi="http://www.w3.org/2001/XMLSchema-instance" xsi:type="dcterms:W3CDTF">2023-09-12T04:14:35Z</dcterms:modified>
</cp:coreProperties>
</file>