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45190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45190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45190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45190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45190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45190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45190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45190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45190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45190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45190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45190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45190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45190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6167-2019.xlsx", "A 6167-2019")</f>
        <v/>
      </c>
      <c r="T15">
        <f>HYPERLINK("https://klasma.github.io/Logging_NYKOPING/kartor/A 6167-2019.png", "A 6167-2019")</f>
        <v/>
      </c>
      <c r="V15">
        <f>HYPERLINK("https://klasma.github.io/Logging_NYKOPING/klagomål/A 6167-2019.docx", "A 6167-2019")</f>
        <v/>
      </c>
      <c r="W15">
        <f>HYPERLINK("https://klasma.github.io/Logging_NYKOPING/klagomålsmail/A 6167-2019.docx", "A 6167-2019")</f>
        <v/>
      </c>
      <c r="X15">
        <f>HYPERLINK("https://klasma.github.io/Logging_NYKOPING/tillsyn/A 6167-2019.docx", "A 6167-2019")</f>
        <v/>
      </c>
      <c r="Y15">
        <f>HYPERLINK("https://klasma.github.io/Logging_NYKOPING/tillsynsmail/A 6167-2019.docx", "A 6167-2019")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45190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6487-2020.xlsx", "A 6487-2020")</f>
        <v/>
      </c>
      <c r="T16">
        <f>HYPERLINK("https://klasma.github.io/Logging_NYKOPING/kartor/A 6487-2020.png", "A 6487-2020")</f>
        <v/>
      </c>
      <c r="V16">
        <f>HYPERLINK("https://klasma.github.io/Logging_NYKOPING/klagomål/A 6487-2020.docx", "A 6487-2020")</f>
        <v/>
      </c>
      <c r="W16">
        <f>HYPERLINK("https://klasma.github.io/Logging_NYKOPING/klagomålsmail/A 6487-2020.docx", "A 6487-2020")</f>
        <v/>
      </c>
      <c r="X16">
        <f>HYPERLINK("https://klasma.github.io/Logging_NYKOPING/tillsyn/A 6487-2020.docx", "A 6487-2020")</f>
        <v/>
      </c>
      <c r="Y16">
        <f>HYPERLINK("https://klasma.github.io/Logging_NYKOPING/tillsynsmail/A 6487-2020.docx", "A 6487-2020")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45190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14041-2020.xlsx", "A 14041-2020")</f>
        <v/>
      </c>
      <c r="T17">
        <f>HYPERLINK("https://klasma.github.io/Logging_NYKOPING/kartor/A 14041-2020.png", "A 14041-2020")</f>
        <v/>
      </c>
      <c r="U17">
        <f>HYPERLINK("https://klasma.github.io/Logging_NYKOPING/knärot/A 14041-2020.png", "A 14041-2020")</f>
        <v/>
      </c>
      <c r="V17">
        <f>HYPERLINK("https://klasma.github.io/Logging_NYKOPING/klagomål/A 14041-2020.docx", "A 14041-2020")</f>
        <v/>
      </c>
      <c r="W17">
        <f>HYPERLINK("https://klasma.github.io/Logging_NYKOPING/klagomålsmail/A 14041-2020.docx", "A 14041-2020")</f>
        <v/>
      </c>
      <c r="X17">
        <f>HYPERLINK("https://klasma.github.io/Logging_NYKOPING/tillsyn/A 14041-2020.docx", "A 14041-2020")</f>
        <v/>
      </c>
      <c r="Y17">
        <f>HYPERLINK("https://klasma.github.io/Logging_NYKOPING/tillsynsmail/A 14041-2020.docx", "A 14041-2020")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45190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25823-2020.xlsx", "A 25823-2020")</f>
        <v/>
      </c>
      <c r="T18">
        <f>HYPERLINK("https://klasma.github.io/Logging_NYKOPING/kartor/A 25823-2020.png", "A 25823-2020")</f>
        <v/>
      </c>
      <c r="V18">
        <f>HYPERLINK("https://klasma.github.io/Logging_NYKOPING/klagomål/A 25823-2020.docx", "A 25823-2020")</f>
        <v/>
      </c>
      <c r="W18">
        <f>HYPERLINK("https://klasma.github.io/Logging_NYKOPING/klagomålsmail/A 25823-2020.docx", "A 25823-2020")</f>
        <v/>
      </c>
      <c r="X18">
        <f>HYPERLINK("https://klasma.github.io/Logging_NYKOPING/tillsyn/A 25823-2020.docx", "A 25823-2020")</f>
        <v/>
      </c>
      <c r="Y18">
        <f>HYPERLINK("https://klasma.github.io/Logging_NYKOPING/tillsynsmail/A 25823-2020.docx", "A 25823-2020")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45190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25818-2020.xlsx", "A 25818-2020")</f>
        <v/>
      </c>
      <c r="T19">
        <f>HYPERLINK("https://klasma.github.io/Logging_NYKOPING/kartor/A 25818-2020.png", "A 25818-2020")</f>
        <v/>
      </c>
      <c r="V19">
        <f>HYPERLINK("https://klasma.github.io/Logging_NYKOPING/klagomål/A 25818-2020.docx", "A 25818-2020")</f>
        <v/>
      </c>
      <c r="W19">
        <f>HYPERLINK("https://klasma.github.io/Logging_NYKOPING/klagomålsmail/A 25818-2020.docx", "A 25818-2020")</f>
        <v/>
      </c>
      <c r="X19">
        <f>HYPERLINK("https://klasma.github.io/Logging_NYKOPING/tillsyn/A 25818-2020.docx", "A 25818-2020")</f>
        <v/>
      </c>
      <c r="Y19">
        <f>HYPERLINK("https://klasma.github.io/Logging_NYKOPING/tillsynsmail/A 25818-2020.docx", "A 25818-2020")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45190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38419-2021.xlsx", "A 38419-2021")</f>
        <v/>
      </c>
      <c r="T20">
        <f>HYPERLINK("https://klasma.github.io/Logging_NYKOPING/kartor/A 38419-2021.png", "A 38419-2021")</f>
        <v/>
      </c>
      <c r="V20">
        <f>HYPERLINK("https://klasma.github.io/Logging_NYKOPING/klagomål/A 38419-2021.docx", "A 38419-2021")</f>
        <v/>
      </c>
      <c r="W20">
        <f>HYPERLINK("https://klasma.github.io/Logging_NYKOPING/klagomålsmail/A 38419-2021.docx", "A 38419-2021")</f>
        <v/>
      </c>
      <c r="X20">
        <f>HYPERLINK("https://klasma.github.io/Logging_NYKOPING/tillsyn/A 38419-2021.docx", "A 38419-2021")</f>
        <v/>
      </c>
      <c r="Y20">
        <f>HYPERLINK("https://klasma.github.io/Logging_NYKOPING/tillsynsmail/A 38419-2021.docx", "A 38419-2021")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45190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47102-2021.xlsx", "A 47102-2021")</f>
        <v/>
      </c>
      <c r="T21">
        <f>HYPERLINK("https://klasma.github.io/Logging_NYKOPING/kartor/A 47102-2021.png", "A 47102-2021")</f>
        <v/>
      </c>
      <c r="V21">
        <f>HYPERLINK("https://klasma.github.io/Logging_NYKOPING/klagomål/A 47102-2021.docx", "A 47102-2021")</f>
        <v/>
      </c>
      <c r="W21">
        <f>HYPERLINK("https://klasma.github.io/Logging_NYKOPING/klagomålsmail/A 47102-2021.docx", "A 47102-2021")</f>
        <v/>
      </c>
      <c r="X21">
        <f>HYPERLINK("https://klasma.github.io/Logging_NYKOPING/tillsyn/A 47102-2021.docx", "A 47102-2021")</f>
        <v/>
      </c>
      <c r="Y21">
        <f>HYPERLINK("https://klasma.github.io/Logging_NYKOPING/tillsynsmail/A 47102-2021.docx", "A 47102-2021")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45190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45190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45190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45190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45190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45190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45190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45190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45190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45190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45190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45190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45190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45190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45190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45190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45190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45190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45190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45190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45190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45190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45190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45190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45190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45190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45190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45190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45190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45190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45190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45190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45190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45190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45190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45190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45190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45190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45190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45190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45190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45190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45190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872-2020</t>
        </is>
      </c>
      <c r="B65" s="1" t="n">
        <v>43818</v>
      </c>
      <c r="C65" s="1" t="n">
        <v>45190</v>
      </c>
      <c r="D65" t="inlineStr">
        <is>
          <t>SÖDERMANLANDS LÄN</t>
        </is>
      </c>
      <c r="E65" t="inlineStr">
        <is>
          <t>NYKÖPING</t>
        </is>
      </c>
      <c r="G65" t="n">
        <v>4.5</v>
      </c>
      <c r="H65" t="n">
        <v>1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Brun glada</t>
        </is>
      </c>
      <c r="S65">
        <f>HYPERLINK("https://klasma.github.io/Logging_NYKOPING/artfynd/A 872-2020.xlsx", "A 872-2020")</f>
        <v/>
      </c>
      <c r="T65">
        <f>HYPERLINK("https://klasma.github.io/Logging_NYKOPING/kartor/A 872-2020.png", "A 872-2020")</f>
        <v/>
      </c>
      <c r="V65">
        <f>HYPERLINK("https://klasma.github.io/Logging_NYKOPING/klagomål/A 872-2020.docx", "A 872-2020")</f>
        <v/>
      </c>
      <c r="W65">
        <f>HYPERLINK("https://klasma.github.io/Logging_NYKOPING/klagomålsmail/A 872-2020.docx", "A 872-2020")</f>
        <v/>
      </c>
      <c r="X65">
        <f>HYPERLINK("https://klasma.github.io/Logging_NYKOPING/tillsyn/A 872-2020.docx", "A 872-2020")</f>
        <v/>
      </c>
      <c r="Y65">
        <f>HYPERLINK("https://klasma.github.io/Logging_NYKOPING/tillsynsmail/A 872-2020.docx", "A 872-2020")</f>
        <v/>
      </c>
    </row>
    <row r="66" ht="15" customHeight="1">
      <c r="A66" t="inlineStr">
        <is>
          <t>A 1380-2020</t>
        </is>
      </c>
      <c r="B66" s="1" t="n">
        <v>43843</v>
      </c>
      <c r="C66" s="1" t="n">
        <v>45190</v>
      </c>
      <c r="D66" t="inlineStr">
        <is>
          <t>SÖDERMANLANDS LÄN</t>
        </is>
      </c>
      <c r="E66" t="inlineStr">
        <is>
          <t>NYKÖPING</t>
        </is>
      </c>
      <c r="G66" t="n">
        <v>1.7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HYPERLINK("https://klasma.github.io/Logging_NYKOPING/artfynd/A 1380-2020.xlsx", "A 1380-2020")</f>
        <v/>
      </c>
      <c r="T66">
        <f>HYPERLINK("https://klasma.github.io/Logging_NYKOPING/kartor/A 1380-2020.png", "A 1380-2020")</f>
        <v/>
      </c>
      <c r="V66">
        <f>HYPERLINK("https://klasma.github.io/Logging_NYKOPING/klagomål/A 1380-2020.docx", "A 1380-2020")</f>
        <v/>
      </c>
      <c r="W66">
        <f>HYPERLINK("https://klasma.github.io/Logging_NYKOPING/klagomålsmail/A 1380-2020.docx", "A 1380-2020")</f>
        <v/>
      </c>
      <c r="X66">
        <f>HYPERLINK("https://klasma.github.io/Logging_NYKOPING/tillsyn/A 1380-2020.docx", "A 1380-2020")</f>
        <v/>
      </c>
      <c r="Y66">
        <f>HYPERLINK("https://klasma.github.io/Logging_NYKOPING/tillsynsmail/A 1380-2020.docx", "A 1380-2020")</f>
        <v/>
      </c>
    </row>
    <row r="67" ht="15" customHeight="1">
      <c r="A67" t="inlineStr">
        <is>
          <t>A 4244-2020</t>
        </is>
      </c>
      <c r="B67" s="1" t="n">
        <v>43857</v>
      </c>
      <c r="C67" s="1" t="n">
        <v>45190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3.9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HYPERLINK("https://klasma.github.io/Logging_NYKOPING/artfynd/A 4244-2020.xlsx", "A 4244-2020")</f>
        <v/>
      </c>
      <c r="T67">
        <f>HYPERLINK("https://klasma.github.io/Logging_NYKOPING/kartor/A 4244-2020.png", "A 4244-2020")</f>
        <v/>
      </c>
      <c r="U67">
        <f>HYPERLINK("https://klasma.github.io/Logging_NYKOPING/knärot/A 4244-2020.png", "A 4244-2020")</f>
        <v/>
      </c>
      <c r="V67">
        <f>HYPERLINK("https://klasma.github.io/Logging_NYKOPING/klagomål/A 4244-2020.docx", "A 4244-2020")</f>
        <v/>
      </c>
      <c r="W67">
        <f>HYPERLINK("https://klasma.github.io/Logging_NYKOPING/klagomålsmail/A 4244-2020.docx", "A 4244-2020")</f>
        <v/>
      </c>
      <c r="X67">
        <f>HYPERLINK("https://klasma.github.io/Logging_NYKOPING/tillsyn/A 4244-2020.docx", "A 4244-2020")</f>
        <v/>
      </c>
      <c r="Y67">
        <f>HYPERLINK("https://klasma.github.io/Logging_NYKOPING/tillsynsmail/A 4244-2020.docx", "A 4244-2020")</f>
        <v/>
      </c>
    </row>
    <row r="68" ht="15" customHeight="1">
      <c r="A68" t="inlineStr">
        <is>
          <t>A 7702-2020</t>
        </is>
      </c>
      <c r="B68" s="1" t="n">
        <v>43872</v>
      </c>
      <c r="C68" s="1" t="n">
        <v>45190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HYPERLINK("https://klasma.github.io/Logging_NYKOPING/artfynd/A 7702-2020.xlsx", "A 7702-2020")</f>
        <v/>
      </c>
      <c r="T68">
        <f>HYPERLINK("https://klasma.github.io/Logging_NYKOPING/kartor/A 7702-2020.png", "A 7702-2020")</f>
        <v/>
      </c>
      <c r="V68">
        <f>HYPERLINK("https://klasma.github.io/Logging_NYKOPING/klagomål/A 7702-2020.docx", "A 7702-2020")</f>
        <v/>
      </c>
      <c r="W68">
        <f>HYPERLINK("https://klasma.github.io/Logging_NYKOPING/klagomålsmail/A 7702-2020.docx", "A 7702-2020")</f>
        <v/>
      </c>
      <c r="X68">
        <f>HYPERLINK("https://klasma.github.io/Logging_NYKOPING/tillsyn/A 7702-2020.docx", "A 7702-2020")</f>
        <v/>
      </c>
      <c r="Y68">
        <f>HYPERLINK("https://klasma.github.io/Logging_NYKOPING/tillsynsmail/A 7702-2020.docx", "A 7702-2020")</f>
        <v/>
      </c>
    </row>
    <row r="69" ht="15" customHeight="1">
      <c r="A69" t="inlineStr">
        <is>
          <t>A 13756-2020</t>
        </is>
      </c>
      <c r="B69" s="1" t="n">
        <v>43903</v>
      </c>
      <c r="C69" s="1" t="n">
        <v>45190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HYPERLINK("https://klasma.github.io/Logging_NYKOPING/artfynd/A 13756-2020.xlsx", "A 13756-2020")</f>
        <v/>
      </c>
      <c r="T69">
        <f>HYPERLINK("https://klasma.github.io/Logging_NYKOPING/kartor/A 13756-2020.png", "A 13756-2020")</f>
        <v/>
      </c>
      <c r="V69">
        <f>HYPERLINK("https://klasma.github.io/Logging_NYKOPING/klagomål/A 13756-2020.docx", "A 13756-2020")</f>
        <v/>
      </c>
      <c r="W69">
        <f>HYPERLINK("https://klasma.github.io/Logging_NYKOPING/klagomålsmail/A 13756-2020.docx", "A 13756-2020")</f>
        <v/>
      </c>
      <c r="X69">
        <f>HYPERLINK("https://klasma.github.io/Logging_NYKOPING/tillsyn/A 13756-2020.docx", "A 13756-2020")</f>
        <v/>
      </c>
      <c r="Y69">
        <f>HYPERLINK("https://klasma.github.io/Logging_NYKOPING/tillsynsmail/A 13756-2020.docx", "A 13756-2020")</f>
        <v/>
      </c>
    </row>
    <row r="70" ht="15" customHeight="1">
      <c r="A70" t="inlineStr">
        <is>
          <t>A 19647-2020</t>
        </is>
      </c>
      <c r="B70" s="1" t="n">
        <v>43937</v>
      </c>
      <c r="C70" s="1" t="n">
        <v>45190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5.7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Raggtaggsvamp</t>
        </is>
      </c>
      <c r="S70">
        <f>HYPERLINK("https://klasma.github.io/Logging_NYKOPING/artfynd/A 19647-2020.xlsx", "A 19647-2020")</f>
        <v/>
      </c>
      <c r="T70">
        <f>HYPERLINK("https://klasma.github.io/Logging_NYKOPING/kartor/A 19647-2020.png", "A 19647-2020")</f>
        <v/>
      </c>
      <c r="V70">
        <f>HYPERLINK("https://klasma.github.io/Logging_NYKOPING/klagomål/A 19647-2020.docx", "A 19647-2020")</f>
        <v/>
      </c>
      <c r="W70">
        <f>HYPERLINK("https://klasma.github.io/Logging_NYKOPING/klagomålsmail/A 19647-2020.docx", "A 19647-2020")</f>
        <v/>
      </c>
      <c r="X70">
        <f>HYPERLINK("https://klasma.github.io/Logging_NYKOPING/tillsyn/A 19647-2020.docx", "A 19647-2020")</f>
        <v/>
      </c>
      <c r="Y70">
        <f>HYPERLINK("https://klasma.github.io/Logging_NYKOPING/tillsynsmail/A 19647-2020.docx", "A 19647-2020")</f>
        <v/>
      </c>
    </row>
    <row r="71" ht="15" customHeight="1">
      <c r="A71" t="inlineStr">
        <is>
          <t>A 20017-2020</t>
        </is>
      </c>
      <c r="B71" s="1" t="n">
        <v>43942</v>
      </c>
      <c r="C71" s="1" t="n">
        <v>45190</v>
      </c>
      <c r="D71" t="inlineStr">
        <is>
          <t>SÖDERMANLANDS LÄN</t>
        </is>
      </c>
      <c r="E71" t="inlineStr">
        <is>
          <t>NYKÖPING</t>
        </is>
      </c>
      <c r="G71" t="n">
        <v>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HYPERLINK("https://klasma.github.io/Logging_NYKOPING/artfynd/A 20017-2020.xlsx", "A 20017-2020")</f>
        <v/>
      </c>
      <c r="T71">
        <f>HYPERLINK("https://klasma.github.io/Logging_NYKOPING/kartor/A 20017-2020.png", "A 20017-2020")</f>
        <v/>
      </c>
      <c r="V71">
        <f>HYPERLINK("https://klasma.github.io/Logging_NYKOPING/klagomål/A 20017-2020.docx", "A 20017-2020")</f>
        <v/>
      </c>
      <c r="W71">
        <f>HYPERLINK("https://klasma.github.io/Logging_NYKOPING/klagomålsmail/A 20017-2020.docx", "A 20017-2020")</f>
        <v/>
      </c>
      <c r="X71">
        <f>HYPERLINK("https://klasma.github.io/Logging_NYKOPING/tillsyn/A 20017-2020.docx", "A 20017-2020")</f>
        <v/>
      </c>
      <c r="Y71">
        <f>HYPERLINK("https://klasma.github.io/Logging_NYKOPING/tillsynsmail/A 20017-2020.docx", "A 20017-2020")</f>
        <v/>
      </c>
    </row>
    <row r="72" ht="15" customHeight="1">
      <c r="A72" t="inlineStr">
        <is>
          <t>A 25802-2020</t>
        </is>
      </c>
      <c r="B72" s="1" t="n">
        <v>43983</v>
      </c>
      <c r="C72" s="1" t="n">
        <v>45190</v>
      </c>
      <c r="D72" t="inlineStr">
        <is>
          <t>SÖDERMANLANDS LÄN</t>
        </is>
      </c>
      <c r="E72" t="inlineStr">
        <is>
          <t>NYKÖPING</t>
        </is>
      </c>
      <c r="F72" t="inlineStr">
        <is>
          <t>Kommuner</t>
        </is>
      </c>
      <c r="G72" t="n">
        <v>3.4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Skarp dropptaggsvamp</t>
        </is>
      </c>
      <c r="S72">
        <f>HYPERLINK("https://klasma.github.io/Logging_NYKOPING/artfynd/A 25802-2020.xlsx", "A 25802-2020")</f>
        <v/>
      </c>
      <c r="T72">
        <f>HYPERLINK("https://klasma.github.io/Logging_NYKOPING/kartor/A 25802-2020.png", "A 25802-2020")</f>
        <v/>
      </c>
      <c r="V72">
        <f>HYPERLINK("https://klasma.github.io/Logging_NYKOPING/klagomål/A 25802-2020.docx", "A 25802-2020")</f>
        <v/>
      </c>
      <c r="W72">
        <f>HYPERLINK("https://klasma.github.io/Logging_NYKOPING/klagomålsmail/A 25802-2020.docx", "A 25802-2020")</f>
        <v/>
      </c>
      <c r="X72">
        <f>HYPERLINK("https://klasma.github.io/Logging_NYKOPING/tillsyn/A 25802-2020.docx", "A 25802-2020")</f>
        <v/>
      </c>
      <c r="Y72">
        <f>HYPERLINK("https://klasma.github.io/Logging_NYKOPING/tillsynsmail/A 25802-2020.docx", "A 25802-2020")</f>
        <v/>
      </c>
    </row>
    <row r="73" ht="15" customHeight="1">
      <c r="A73" t="inlineStr">
        <is>
          <t>A 29320-2020</t>
        </is>
      </c>
      <c r="B73" s="1" t="n">
        <v>44004</v>
      </c>
      <c r="C73" s="1" t="n">
        <v>45190</v>
      </c>
      <c r="D73" t="inlineStr">
        <is>
          <t>SÖDERMANLANDS LÄN</t>
        </is>
      </c>
      <c r="E73" t="inlineStr">
        <is>
          <t>NYKÖPING</t>
        </is>
      </c>
      <c r="G73" t="n">
        <v>15.2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Buskskvätta</t>
        </is>
      </c>
      <c r="S73">
        <f>HYPERLINK("https://klasma.github.io/Logging_NYKOPING/artfynd/A 29320-2020.xlsx", "A 29320-2020")</f>
        <v/>
      </c>
      <c r="T73">
        <f>HYPERLINK("https://klasma.github.io/Logging_NYKOPING/kartor/A 29320-2020.png", "A 29320-2020")</f>
        <v/>
      </c>
      <c r="V73">
        <f>HYPERLINK("https://klasma.github.io/Logging_NYKOPING/klagomål/A 29320-2020.docx", "A 29320-2020")</f>
        <v/>
      </c>
      <c r="W73">
        <f>HYPERLINK("https://klasma.github.io/Logging_NYKOPING/klagomålsmail/A 29320-2020.docx", "A 29320-2020")</f>
        <v/>
      </c>
      <c r="X73">
        <f>HYPERLINK("https://klasma.github.io/Logging_NYKOPING/tillsyn/A 29320-2020.docx", "A 29320-2020")</f>
        <v/>
      </c>
      <c r="Y73">
        <f>HYPERLINK("https://klasma.github.io/Logging_NYKOPING/tillsynsmail/A 29320-2020.docx", "A 29320-2020")</f>
        <v/>
      </c>
    </row>
    <row r="74" ht="15" customHeight="1">
      <c r="A74" t="inlineStr">
        <is>
          <t>A 29400-2020</t>
        </is>
      </c>
      <c r="B74" s="1" t="n">
        <v>44004</v>
      </c>
      <c r="C74" s="1" t="n">
        <v>45190</v>
      </c>
      <c r="D74" t="inlineStr">
        <is>
          <t>SÖDERMANLANDS LÄN</t>
        </is>
      </c>
      <c r="E74" t="inlineStr">
        <is>
          <t>NYKÖPING</t>
        </is>
      </c>
      <c r="G74" t="n">
        <v>7.7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HYPERLINK("https://klasma.github.io/Logging_NYKOPING/artfynd/A 29400-2020.xlsx", "A 29400-2020")</f>
        <v/>
      </c>
      <c r="T74">
        <f>HYPERLINK("https://klasma.github.io/Logging_NYKOPING/kartor/A 29400-2020.png", "A 29400-2020")</f>
        <v/>
      </c>
      <c r="V74">
        <f>HYPERLINK("https://klasma.github.io/Logging_NYKOPING/klagomål/A 29400-2020.docx", "A 29400-2020")</f>
        <v/>
      </c>
      <c r="W74">
        <f>HYPERLINK("https://klasma.github.io/Logging_NYKOPING/klagomålsmail/A 29400-2020.docx", "A 29400-2020")</f>
        <v/>
      </c>
      <c r="X74">
        <f>HYPERLINK("https://klasma.github.io/Logging_NYKOPING/tillsyn/A 29400-2020.docx", "A 29400-2020")</f>
        <v/>
      </c>
      <c r="Y74">
        <f>HYPERLINK("https://klasma.github.io/Logging_NYKOPING/tillsynsmail/A 29400-2020.docx", "A 29400-2020")</f>
        <v/>
      </c>
    </row>
    <row r="75" ht="15" customHeight="1">
      <c r="A75" t="inlineStr">
        <is>
          <t>A 29402-2020</t>
        </is>
      </c>
      <c r="B75" s="1" t="n">
        <v>44004</v>
      </c>
      <c r="C75" s="1" t="n">
        <v>45190</v>
      </c>
      <c r="D75" t="inlineStr">
        <is>
          <t>SÖDERMANLANDS LÄN</t>
        </is>
      </c>
      <c r="E75" t="inlineStr">
        <is>
          <t>NYKÖPING</t>
        </is>
      </c>
      <c r="G75" t="n">
        <v>1.7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Flodsångare</t>
        </is>
      </c>
      <c r="S75">
        <f>HYPERLINK("https://klasma.github.io/Logging_NYKOPING/artfynd/A 29402-2020.xlsx", "A 29402-2020")</f>
        <v/>
      </c>
      <c r="T75">
        <f>HYPERLINK("https://klasma.github.io/Logging_NYKOPING/kartor/A 29402-2020.png", "A 29402-2020")</f>
        <v/>
      </c>
      <c r="V75">
        <f>HYPERLINK("https://klasma.github.io/Logging_NYKOPING/klagomål/A 29402-2020.docx", "A 29402-2020")</f>
        <v/>
      </c>
      <c r="W75">
        <f>HYPERLINK("https://klasma.github.io/Logging_NYKOPING/klagomålsmail/A 29402-2020.docx", "A 29402-2020")</f>
        <v/>
      </c>
      <c r="X75">
        <f>HYPERLINK("https://klasma.github.io/Logging_NYKOPING/tillsyn/A 29402-2020.docx", "A 29402-2020")</f>
        <v/>
      </c>
      <c r="Y75">
        <f>HYPERLINK("https://klasma.github.io/Logging_NYKOPING/tillsynsmail/A 29402-2020.docx", "A 29402-2020")</f>
        <v/>
      </c>
    </row>
    <row r="76" ht="15" customHeight="1">
      <c r="A76" t="inlineStr">
        <is>
          <t>A 30887-2020</t>
        </is>
      </c>
      <c r="B76" s="1" t="n">
        <v>44008</v>
      </c>
      <c r="C76" s="1" t="n">
        <v>45190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Tallticka</t>
        </is>
      </c>
      <c r="S76">
        <f>HYPERLINK("https://klasma.github.io/Logging_NYKOPING/artfynd/A 30887-2020.xlsx", "A 30887-2020")</f>
        <v/>
      </c>
      <c r="T76">
        <f>HYPERLINK("https://klasma.github.io/Logging_NYKOPING/kartor/A 30887-2020.png", "A 30887-2020")</f>
        <v/>
      </c>
      <c r="V76">
        <f>HYPERLINK("https://klasma.github.io/Logging_NYKOPING/klagomål/A 30887-2020.docx", "A 30887-2020")</f>
        <v/>
      </c>
      <c r="W76">
        <f>HYPERLINK("https://klasma.github.io/Logging_NYKOPING/klagomålsmail/A 30887-2020.docx", "A 30887-2020")</f>
        <v/>
      </c>
      <c r="X76">
        <f>HYPERLINK("https://klasma.github.io/Logging_NYKOPING/tillsyn/A 30887-2020.docx", "A 30887-2020")</f>
        <v/>
      </c>
      <c r="Y76">
        <f>HYPERLINK("https://klasma.github.io/Logging_NYKOPING/tillsynsmail/A 30887-2020.docx", "A 30887-2020")</f>
        <v/>
      </c>
    </row>
    <row r="77" ht="15" customHeight="1">
      <c r="A77" t="inlineStr">
        <is>
          <t>A 44224-2020</t>
        </is>
      </c>
      <c r="B77" s="1" t="n">
        <v>44084</v>
      </c>
      <c r="C77" s="1" t="n">
        <v>45190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5.4</v>
      </c>
      <c r="H77" t="n">
        <v>1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Tornseglare</t>
        </is>
      </c>
      <c r="S77">
        <f>HYPERLINK("https://klasma.github.io/Logging_NYKOPING/artfynd/A 44224-2020.xlsx", "A 44224-2020")</f>
        <v/>
      </c>
      <c r="T77">
        <f>HYPERLINK("https://klasma.github.io/Logging_NYKOPING/kartor/A 44224-2020.png", "A 44224-2020")</f>
        <v/>
      </c>
      <c r="V77">
        <f>HYPERLINK("https://klasma.github.io/Logging_NYKOPING/klagomål/A 44224-2020.docx", "A 44224-2020")</f>
        <v/>
      </c>
      <c r="W77">
        <f>HYPERLINK("https://klasma.github.io/Logging_NYKOPING/klagomålsmail/A 44224-2020.docx", "A 44224-2020")</f>
        <v/>
      </c>
      <c r="X77">
        <f>HYPERLINK("https://klasma.github.io/Logging_NYKOPING/tillsyn/A 44224-2020.docx", "A 44224-2020")</f>
        <v/>
      </c>
      <c r="Y77">
        <f>HYPERLINK("https://klasma.github.io/Logging_NYKOPING/tillsynsmail/A 44224-2020.docx", "A 44224-2020")</f>
        <v/>
      </c>
    </row>
    <row r="78" ht="15" customHeight="1">
      <c r="A78" t="inlineStr">
        <is>
          <t>A 44227-2020</t>
        </is>
      </c>
      <c r="B78" s="1" t="n">
        <v>44084</v>
      </c>
      <c r="C78" s="1" t="n">
        <v>45190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3.8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Skogsknipprot</t>
        </is>
      </c>
      <c r="S78">
        <f>HYPERLINK("https://klasma.github.io/Logging_NYKOPING/artfynd/A 44227-2020.xlsx", "A 44227-2020")</f>
        <v/>
      </c>
      <c r="T78">
        <f>HYPERLINK("https://klasma.github.io/Logging_NYKOPING/kartor/A 44227-2020.png", "A 44227-2020")</f>
        <v/>
      </c>
      <c r="V78">
        <f>HYPERLINK("https://klasma.github.io/Logging_NYKOPING/klagomål/A 44227-2020.docx", "A 44227-2020")</f>
        <v/>
      </c>
      <c r="W78">
        <f>HYPERLINK("https://klasma.github.io/Logging_NYKOPING/klagomålsmail/A 44227-2020.docx", "A 44227-2020")</f>
        <v/>
      </c>
      <c r="X78">
        <f>HYPERLINK("https://klasma.github.io/Logging_NYKOPING/tillsyn/A 44227-2020.docx", "A 44227-2020")</f>
        <v/>
      </c>
      <c r="Y78">
        <f>HYPERLINK("https://klasma.github.io/Logging_NYKOPING/tillsynsmail/A 44227-2020.docx", "A 44227-2020")</f>
        <v/>
      </c>
    </row>
    <row r="79" ht="15" customHeight="1">
      <c r="A79" t="inlineStr">
        <is>
          <t>A 7130-2021</t>
        </is>
      </c>
      <c r="B79" s="1" t="n">
        <v>44238</v>
      </c>
      <c r="C79" s="1" t="n">
        <v>45190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4.1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Stor aspticka</t>
        </is>
      </c>
      <c r="S79">
        <f>HYPERLINK("https://klasma.github.io/Logging_NYKOPING/artfynd/A 7130-2021.xlsx", "A 7130-2021")</f>
        <v/>
      </c>
      <c r="T79">
        <f>HYPERLINK("https://klasma.github.io/Logging_NYKOPING/kartor/A 7130-2021.png", "A 7130-2021")</f>
        <v/>
      </c>
      <c r="V79">
        <f>HYPERLINK("https://klasma.github.io/Logging_NYKOPING/klagomål/A 7130-2021.docx", "A 7130-2021")</f>
        <v/>
      </c>
      <c r="W79">
        <f>HYPERLINK("https://klasma.github.io/Logging_NYKOPING/klagomålsmail/A 7130-2021.docx", "A 7130-2021")</f>
        <v/>
      </c>
      <c r="X79">
        <f>HYPERLINK("https://klasma.github.io/Logging_NYKOPING/tillsyn/A 7130-2021.docx", "A 7130-2021")</f>
        <v/>
      </c>
      <c r="Y79">
        <f>HYPERLINK("https://klasma.github.io/Logging_NYKOPING/tillsynsmail/A 7130-2021.docx", "A 7130-2021")</f>
        <v/>
      </c>
    </row>
    <row r="80" ht="15" customHeight="1">
      <c r="A80" t="inlineStr">
        <is>
          <t>A 11354-2021</t>
        </is>
      </c>
      <c r="B80" s="1" t="n">
        <v>44263</v>
      </c>
      <c r="C80" s="1" t="n">
        <v>45190</v>
      </c>
      <c r="D80" t="inlineStr">
        <is>
          <t>SÖDERMANLANDS LÄN</t>
        </is>
      </c>
      <c r="E80" t="inlineStr">
        <is>
          <t>NYKÖPING</t>
        </is>
      </c>
      <c r="G80" t="n">
        <v>4.2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Mellanlummer</t>
        </is>
      </c>
      <c r="S80">
        <f>HYPERLINK("https://klasma.github.io/Logging_NYKOPING/artfynd/A 11354-2021.xlsx", "A 11354-2021")</f>
        <v/>
      </c>
      <c r="T80">
        <f>HYPERLINK("https://klasma.github.io/Logging_NYKOPING/kartor/A 11354-2021.png", "A 11354-2021")</f>
        <v/>
      </c>
      <c r="V80">
        <f>HYPERLINK("https://klasma.github.io/Logging_NYKOPING/klagomål/A 11354-2021.docx", "A 11354-2021")</f>
        <v/>
      </c>
      <c r="W80">
        <f>HYPERLINK("https://klasma.github.io/Logging_NYKOPING/klagomålsmail/A 11354-2021.docx", "A 11354-2021")</f>
        <v/>
      </c>
      <c r="X80">
        <f>HYPERLINK("https://klasma.github.io/Logging_NYKOPING/tillsyn/A 11354-2021.docx", "A 11354-2021")</f>
        <v/>
      </c>
      <c r="Y80">
        <f>HYPERLINK("https://klasma.github.io/Logging_NYKOPING/tillsynsmail/A 11354-2021.docx", "A 11354-2021")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45190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30155-2021.xlsx", "A 30155-2021")</f>
        <v/>
      </c>
      <c r="T81">
        <f>HYPERLINK("https://klasma.github.io/Logging_NYKOPING/kartor/A 30155-2021.png", "A 30155-2021")</f>
        <v/>
      </c>
      <c r="V81">
        <f>HYPERLINK("https://klasma.github.io/Logging_NYKOPING/klagomål/A 30155-2021.docx", "A 30155-2021")</f>
        <v/>
      </c>
      <c r="W81">
        <f>HYPERLINK("https://klasma.github.io/Logging_NYKOPING/klagomålsmail/A 30155-2021.docx", "A 30155-2021")</f>
        <v/>
      </c>
      <c r="X81">
        <f>HYPERLINK("https://klasma.github.io/Logging_NYKOPING/tillsyn/A 30155-2021.docx", "A 30155-2021")</f>
        <v/>
      </c>
      <c r="Y81">
        <f>HYPERLINK("https://klasma.github.io/Logging_NYKOPING/tillsynsmail/A 30155-2021.docx", "A 30155-2021")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45190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37879-2021.xlsx", "A 37879-2021")</f>
        <v/>
      </c>
      <c r="T82">
        <f>HYPERLINK("https://klasma.github.io/Logging_NYKOPING/kartor/A 37879-2021.png", "A 37879-2021")</f>
        <v/>
      </c>
      <c r="V82">
        <f>HYPERLINK("https://klasma.github.io/Logging_NYKOPING/klagomål/A 37879-2021.docx", "A 37879-2021")</f>
        <v/>
      </c>
      <c r="W82">
        <f>HYPERLINK("https://klasma.github.io/Logging_NYKOPING/klagomålsmail/A 37879-2021.docx", "A 37879-2021")</f>
        <v/>
      </c>
      <c r="X82">
        <f>HYPERLINK("https://klasma.github.io/Logging_NYKOPING/tillsyn/A 37879-2021.docx", "A 37879-2021")</f>
        <v/>
      </c>
      <c r="Y82">
        <f>HYPERLINK("https://klasma.github.io/Logging_NYKOPING/tillsynsmail/A 37879-2021.docx", "A 37879-2021")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45190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38366-2021.xlsx", "A 38366-2021")</f>
        <v/>
      </c>
      <c r="T83">
        <f>HYPERLINK("https://klasma.github.io/Logging_NYKOPING/kartor/A 38366-2021.png", "A 38366-2021")</f>
        <v/>
      </c>
      <c r="V83">
        <f>HYPERLINK("https://klasma.github.io/Logging_NYKOPING/klagomål/A 38366-2021.docx", "A 38366-2021")</f>
        <v/>
      </c>
      <c r="W83">
        <f>HYPERLINK("https://klasma.github.io/Logging_NYKOPING/klagomålsmail/A 38366-2021.docx", "A 38366-2021")</f>
        <v/>
      </c>
      <c r="X83">
        <f>HYPERLINK("https://klasma.github.io/Logging_NYKOPING/tillsyn/A 38366-2021.docx", "A 38366-2021")</f>
        <v/>
      </c>
      <c r="Y83">
        <f>HYPERLINK("https://klasma.github.io/Logging_NYKOPING/tillsynsmail/A 38366-2021.docx", "A 38366-2021")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45190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42903-2021.xlsx", "A 42903-2021")</f>
        <v/>
      </c>
      <c r="T84">
        <f>HYPERLINK("https://klasma.github.io/Logging_NYKOPING/kartor/A 42903-2021.png", "A 42903-2021")</f>
        <v/>
      </c>
      <c r="V84">
        <f>HYPERLINK("https://klasma.github.io/Logging_NYKOPING/klagomål/A 42903-2021.docx", "A 42903-2021")</f>
        <v/>
      </c>
      <c r="W84">
        <f>HYPERLINK("https://klasma.github.io/Logging_NYKOPING/klagomålsmail/A 42903-2021.docx", "A 42903-2021")</f>
        <v/>
      </c>
      <c r="X84">
        <f>HYPERLINK("https://klasma.github.io/Logging_NYKOPING/tillsyn/A 42903-2021.docx", "A 42903-2021")</f>
        <v/>
      </c>
      <c r="Y84">
        <f>HYPERLINK("https://klasma.github.io/Logging_NYKOPING/tillsynsmail/A 42903-2021.docx", "A 42903-2021")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45190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47095-2021.xlsx", "A 47095-2021")</f>
        <v/>
      </c>
      <c r="T85">
        <f>HYPERLINK("https://klasma.github.io/Logging_NYKOPING/kartor/A 47095-2021.png", "A 47095-2021")</f>
        <v/>
      </c>
      <c r="V85">
        <f>HYPERLINK("https://klasma.github.io/Logging_NYKOPING/klagomål/A 47095-2021.docx", "A 47095-2021")</f>
        <v/>
      </c>
      <c r="W85">
        <f>HYPERLINK("https://klasma.github.io/Logging_NYKOPING/klagomålsmail/A 47095-2021.docx", "A 47095-2021")</f>
        <v/>
      </c>
      <c r="X85">
        <f>HYPERLINK("https://klasma.github.io/Logging_NYKOPING/tillsyn/A 47095-2021.docx", "A 47095-2021")</f>
        <v/>
      </c>
      <c r="Y85">
        <f>HYPERLINK("https://klasma.github.io/Logging_NYKOPING/tillsynsmail/A 47095-2021.docx", "A 47095-2021")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45190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47107-2021.xlsx", "A 47107-2021")</f>
        <v/>
      </c>
      <c r="T86">
        <f>HYPERLINK("https://klasma.github.io/Logging_NYKOPING/kartor/A 47107-2021.png", "A 47107-2021")</f>
        <v/>
      </c>
      <c r="V86">
        <f>HYPERLINK("https://klasma.github.io/Logging_NYKOPING/klagomål/A 47107-2021.docx", "A 47107-2021")</f>
        <v/>
      </c>
      <c r="W86">
        <f>HYPERLINK("https://klasma.github.io/Logging_NYKOPING/klagomålsmail/A 47107-2021.docx", "A 47107-2021")</f>
        <v/>
      </c>
      <c r="X86">
        <f>HYPERLINK("https://klasma.github.io/Logging_NYKOPING/tillsyn/A 47107-2021.docx", "A 47107-2021")</f>
        <v/>
      </c>
      <c r="Y86">
        <f>HYPERLINK("https://klasma.github.io/Logging_NYKOPING/tillsynsmail/A 47107-2021.docx", "A 47107-2021")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45190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56420-2021.xlsx", "A 56420-2021")</f>
        <v/>
      </c>
      <c r="T87">
        <f>HYPERLINK("https://klasma.github.io/Logging_NYKOPING/kartor/A 56420-2021.png", "A 56420-2021")</f>
        <v/>
      </c>
      <c r="V87">
        <f>HYPERLINK("https://klasma.github.io/Logging_NYKOPING/klagomål/A 56420-2021.docx", "A 56420-2021")</f>
        <v/>
      </c>
      <c r="W87">
        <f>HYPERLINK("https://klasma.github.io/Logging_NYKOPING/klagomålsmail/A 56420-2021.docx", "A 56420-2021")</f>
        <v/>
      </c>
      <c r="X87">
        <f>HYPERLINK("https://klasma.github.io/Logging_NYKOPING/tillsyn/A 56420-2021.docx", "A 56420-2021")</f>
        <v/>
      </c>
      <c r="Y87">
        <f>HYPERLINK("https://klasma.github.io/Logging_NYKOPING/tillsynsmail/A 56420-2021.docx", "A 56420-2021")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45190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61071-2021.xlsx", "A 61071-2021")</f>
        <v/>
      </c>
      <c r="T88">
        <f>HYPERLINK("https://klasma.github.io/Logging_NYKOPING/kartor/A 61071-2021.png", "A 61071-2021")</f>
        <v/>
      </c>
      <c r="V88">
        <f>HYPERLINK("https://klasma.github.io/Logging_NYKOPING/klagomål/A 61071-2021.docx", "A 61071-2021")</f>
        <v/>
      </c>
      <c r="W88">
        <f>HYPERLINK("https://klasma.github.io/Logging_NYKOPING/klagomålsmail/A 61071-2021.docx", "A 61071-2021")</f>
        <v/>
      </c>
      <c r="X88">
        <f>HYPERLINK("https://klasma.github.io/Logging_NYKOPING/tillsyn/A 61071-2021.docx", "A 61071-2021")</f>
        <v/>
      </c>
      <c r="Y88">
        <f>HYPERLINK("https://klasma.github.io/Logging_NYKOPING/tillsynsmail/A 61071-2021.docx", "A 61071-2021")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45190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62716-2021.xlsx", "A 62716-2021")</f>
        <v/>
      </c>
      <c r="T89">
        <f>HYPERLINK("https://klasma.github.io/Logging_NYKOPING/kartor/A 62716-2021.png", "A 62716-2021")</f>
        <v/>
      </c>
      <c r="V89">
        <f>HYPERLINK("https://klasma.github.io/Logging_NYKOPING/klagomål/A 62716-2021.docx", "A 62716-2021")</f>
        <v/>
      </c>
      <c r="W89">
        <f>HYPERLINK("https://klasma.github.io/Logging_NYKOPING/klagomålsmail/A 62716-2021.docx", "A 62716-2021")</f>
        <v/>
      </c>
      <c r="X89">
        <f>HYPERLINK("https://klasma.github.io/Logging_NYKOPING/tillsyn/A 62716-2021.docx", "A 62716-2021")</f>
        <v/>
      </c>
      <c r="Y89">
        <f>HYPERLINK("https://klasma.github.io/Logging_NYKOPING/tillsynsmail/A 62716-2021.docx", "A 62716-2021")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45190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65889-2021.xlsx", "A 65889-2021")</f>
        <v/>
      </c>
      <c r="T90">
        <f>HYPERLINK("https://klasma.github.io/Logging_NYKOPING/kartor/A 65889-2021.png", "A 65889-2021")</f>
        <v/>
      </c>
      <c r="V90">
        <f>HYPERLINK("https://klasma.github.io/Logging_NYKOPING/klagomål/A 65889-2021.docx", "A 65889-2021")</f>
        <v/>
      </c>
      <c r="W90">
        <f>HYPERLINK("https://klasma.github.io/Logging_NYKOPING/klagomålsmail/A 65889-2021.docx", "A 65889-2021")</f>
        <v/>
      </c>
      <c r="X90">
        <f>HYPERLINK("https://klasma.github.io/Logging_NYKOPING/tillsyn/A 65889-2021.docx", "A 65889-2021")</f>
        <v/>
      </c>
      <c r="Y90">
        <f>HYPERLINK("https://klasma.github.io/Logging_NYKOPING/tillsynsmail/A 65889-2021.docx", "A 65889-2021")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45190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65892-2021.xlsx", "A 65892-2021")</f>
        <v/>
      </c>
      <c r="T91">
        <f>HYPERLINK("https://klasma.github.io/Logging_NYKOPING/kartor/A 65892-2021.png", "A 65892-2021")</f>
        <v/>
      </c>
      <c r="V91">
        <f>HYPERLINK("https://klasma.github.io/Logging_NYKOPING/klagomål/A 65892-2021.docx", "A 65892-2021")</f>
        <v/>
      </c>
      <c r="W91">
        <f>HYPERLINK("https://klasma.github.io/Logging_NYKOPING/klagomålsmail/A 65892-2021.docx", "A 65892-2021")</f>
        <v/>
      </c>
      <c r="X91">
        <f>HYPERLINK("https://klasma.github.io/Logging_NYKOPING/tillsyn/A 65892-2021.docx", "A 65892-2021")</f>
        <v/>
      </c>
      <c r="Y91">
        <f>HYPERLINK("https://klasma.github.io/Logging_NYKOPING/tillsynsmail/A 65892-2021.docx", "A 65892-2021")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45190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67819-2021.xlsx", "A 67819-2021")</f>
        <v/>
      </c>
      <c r="T92">
        <f>HYPERLINK("https://klasma.github.io/Logging_NYKOPING/kartor/A 67819-2021.png", "A 67819-2021")</f>
        <v/>
      </c>
      <c r="V92">
        <f>HYPERLINK("https://klasma.github.io/Logging_NYKOPING/klagomål/A 67819-2021.docx", "A 67819-2021")</f>
        <v/>
      </c>
      <c r="W92">
        <f>HYPERLINK("https://klasma.github.io/Logging_NYKOPING/klagomålsmail/A 67819-2021.docx", "A 67819-2021")</f>
        <v/>
      </c>
      <c r="X92">
        <f>HYPERLINK("https://klasma.github.io/Logging_NYKOPING/tillsyn/A 67819-2021.docx", "A 67819-2021")</f>
        <v/>
      </c>
      <c r="Y92">
        <f>HYPERLINK("https://klasma.github.io/Logging_NYKOPING/tillsynsmail/A 67819-2021.docx", "A 67819-2021")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45190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9973-2022.xlsx", "A 9973-2022")</f>
        <v/>
      </c>
      <c r="T93">
        <f>HYPERLINK("https://klasma.github.io/Logging_NYKOPING/kartor/A 9973-2022.png", "A 9973-2022")</f>
        <v/>
      </c>
      <c r="V93">
        <f>HYPERLINK("https://klasma.github.io/Logging_NYKOPING/klagomål/A 9973-2022.docx", "A 9973-2022")</f>
        <v/>
      </c>
      <c r="W93">
        <f>HYPERLINK("https://klasma.github.io/Logging_NYKOPING/klagomålsmail/A 9973-2022.docx", "A 9973-2022")</f>
        <v/>
      </c>
      <c r="X93">
        <f>HYPERLINK("https://klasma.github.io/Logging_NYKOPING/tillsyn/A 9973-2022.docx", "A 9973-2022")</f>
        <v/>
      </c>
      <c r="Y93">
        <f>HYPERLINK("https://klasma.github.io/Logging_NYKOPING/tillsynsmail/A 9973-2022.docx", "A 9973-2022")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45190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11751-2022.xlsx", "A 11751-2022")</f>
        <v/>
      </c>
      <c r="T94">
        <f>HYPERLINK("https://klasma.github.io/Logging_NYKOPING/kartor/A 11751-2022.png", "A 11751-2022")</f>
        <v/>
      </c>
      <c r="V94">
        <f>HYPERLINK("https://klasma.github.io/Logging_NYKOPING/klagomål/A 11751-2022.docx", "A 11751-2022")</f>
        <v/>
      </c>
      <c r="W94">
        <f>HYPERLINK("https://klasma.github.io/Logging_NYKOPING/klagomålsmail/A 11751-2022.docx", "A 11751-2022")</f>
        <v/>
      </c>
      <c r="X94">
        <f>HYPERLINK("https://klasma.github.io/Logging_NYKOPING/tillsyn/A 11751-2022.docx", "A 11751-2022")</f>
        <v/>
      </c>
      <c r="Y94">
        <f>HYPERLINK("https://klasma.github.io/Logging_NYKOPING/tillsynsmail/A 11751-2022.docx", "A 11751-2022")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45190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13464-2022.xlsx", "A 13464-2022")</f>
        <v/>
      </c>
      <c r="T95">
        <f>HYPERLINK("https://klasma.github.io/Logging_NYKOPING/kartor/A 13464-2022.png", "A 13464-2022")</f>
        <v/>
      </c>
      <c r="V95">
        <f>HYPERLINK("https://klasma.github.io/Logging_NYKOPING/klagomål/A 13464-2022.docx", "A 13464-2022")</f>
        <v/>
      </c>
      <c r="W95">
        <f>HYPERLINK("https://klasma.github.io/Logging_NYKOPING/klagomålsmail/A 13464-2022.docx", "A 13464-2022")</f>
        <v/>
      </c>
      <c r="X95">
        <f>HYPERLINK("https://klasma.github.io/Logging_NYKOPING/tillsyn/A 13464-2022.docx", "A 13464-2022")</f>
        <v/>
      </c>
      <c r="Y95">
        <f>HYPERLINK("https://klasma.github.io/Logging_NYKOPING/tillsynsmail/A 13464-2022.docx", "A 13464-2022")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45190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36996-2022.xlsx", "A 36996-2022")</f>
        <v/>
      </c>
      <c r="T96">
        <f>HYPERLINK("https://klasma.github.io/Logging_NYKOPING/kartor/A 36996-2022.png", "A 36996-2022")</f>
        <v/>
      </c>
      <c r="V96">
        <f>HYPERLINK("https://klasma.github.io/Logging_NYKOPING/klagomål/A 36996-2022.docx", "A 36996-2022")</f>
        <v/>
      </c>
      <c r="W96">
        <f>HYPERLINK("https://klasma.github.io/Logging_NYKOPING/klagomålsmail/A 36996-2022.docx", "A 36996-2022")</f>
        <v/>
      </c>
      <c r="X96">
        <f>HYPERLINK("https://klasma.github.io/Logging_NYKOPING/tillsyn/A 36996-2022.docx", "A 36996-2022")</f>
        <v/>
      </c>
      <c r="Y96">
        <f>HYPERLINK("https://klasma.github.io/Logging_NYKOPING/tillsynsmail/A 36996-2022.docx", "A 36996-2022")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45190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39740-2022.xlsx", "A 39740-2022")</f>
        <v/>
      </c>
      <c r="T97">
        <f>HYPERLINK("https://klasma.github.io/Logging_NYKOPING/kartor/A 39740-2022.png", "A 39740-2022")</f>
        <v/>
      </c>
      <c r="V97">
        <f>HYPERLINK("https://klasma.github.io/Logging_NYKOPING/klagomål/A 39740-2022.docx", "A 39740-2022")</f>
        <v/>
      </c>
      <c r="W97">
        <f>HYPERLINK("https://klasma.github.io/Logging_NYKOPING/klagomålsmail/A 39740-2022.docx", "A 39740-2022")</f>
        <v/>
      </c>
      <c r="X97">
        <f>HYPERLINK("https://klasma.github.io/Logging_NYKOPING/tillsyn/A 39740-2022.docx", "A 39740-2022")</f>
        <v/>
      </c>
      <c r="Y97">
        <f>HYPERLINK("https://klasma.github.io/Logging_NYKOPING/tillsynsmail/A 39740-2022.docx", "A 39740-2022")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45190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2842-2023.xlsx", "A 2842-2023")</f>
        <v/>
      </c>
      <c r="T98">
        <f>HYPERLINK("https://klasma.github.io/Logging_NYKOPING/kartor/A 2842-2023.png", "A 2842-2023")</f>
        <v/>
      </c>
      <c r="V98">
        <f>HYPERLINK("https://klasma.github.io/Logging_NYKOPING/klagomål/A 2842-2023.docx", "A 2842-2023")</f>
        <v/>
      </c>
      <c r="W98">
        <f>HYPERLINK("https://klasma.github.io/Logging_NYKOPING/klagomålsmail/A 2842-2023.docx", "A 2842-2023")</f>
        <v/>
      </c>
      <c r="X98">
        <f>HYPERLINK("https://klasma.github.io/Logging_NYKOPING/tillsyn/A 2842-2023.docx", "A 2842-2023")</f>
        <v/>
      </c>
      <c r="Y98">
        <f>HYPERLINK("https://klasma.github.io/Logging_NYKOPING/tillsynsmail/A 2842-2023.docx", "A 2842-2023")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45190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12891-2023.xlsx", "A 12891-2023")</f>
        <v/>
      </c>
      <c r="T99">
        <f>HYPERLINK("https://klasma.github.io/Logging_NYKOPING/kartor/A 12891-2023.png", "A 12891-2023")</f>
        <v/>
      </c>
      <c r="V99">
        <f>HYPERLINK("https://klasma.github.io/Logging_NYKOPING/klagomål/A 12891-2023.docx", "A 12891-2023")</f>
        <v/>
      </c>
      <c r="W99">
        <f>HYPERLINK("https://klasma.github.io/Logging_NYKOPING/klagomålsmail/A 12891-2023.docx", "A 12891-2023")</f>
        <v/>
      </c>
      <c r="X99">
        <f>HYPERLINK("https://klasma.github.io/Logging_NYKOPING/tillsyn/A 12891-2023.docx", "A 12891-2023")</f>
        <v/>
      </c>
      <c r="Y99">
        <f>HYPERLINK("https://klasma.github.io/Logging_NYKOPING/tillsynsmail/A 12891-2023.docx", "A 12891-2023")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45190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20325-2023.xlsx", "A 20325-2023")</f>
        <v/>
      </c>
      <c r="T100">
        <f>HYPERLINK("https://klasma.github.io/Logging_NYKOPING/kartor/A 20325-2023.png", "A 20325-2023")</f>
        <v/>
      </c>
      <c r="V100">
        <f>HYPERLINK("https://klasma.github.io/Logging_NYKOPING/klagomål/A 20325-2023.docx", "A 20325-2023")</f>
        <v/>
      </c>
      <c r="W100">
        <f>HYPERLINK("https://klasma.github.io/Logging_NYKOPING/klagomålsmail/A 20325-2023.docx", "A 20325-2023")</f>
        <v/>
      </c>
      <c r="X100">
        <f>HYPERLINK("https://klasma.github.io/Logging_NYKOPING/tillsyn/A 20325-2023.docx", "A 20325-2023")</f>
        <v/>
      </c>
      <c r="Y100">
        <f>HYPERLINK("https://klasma.github.io/Logging_NYKOPING/tillsynsmail/A 20325-2023.docx", "A 20325-2023")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45190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28542-2023.xlsx", "A 28542-2023")</f>
        <v/>
      </c>
      <c r="T101">
        <f>HYPERLINK("https://klasma.github.io/Logging_NYKOPING/kartor/A 28542-2023.png", "A 28542-2023")</f>
        <v/>
      </c>
      <c r="U101">
        <f>HYPERLINK("https://klasma.github.io/Logging_NYKOPING/knärot/A 28542-2023.png", "A 28542-2023")</f>
        <v/>
      </c>
      <c r="V101">
        <f>HYPERLINK("https://klasma.github.io/Logging_NYKOPING/klagomål/A 28542-2023.docx", "A 28542-2023")</f>
        <v/>
      </c>
      <c r="W101">
        <f>HYPERLINK("https://klasma.github.io/Logging_NYKOPING/klagomålsmail/A 28542-2023.docx", "A 28542-2023")</f>
        <v/>
      </c>
      <c r="X101">
        <f>HYPERLINK("https://klasma.github.io/Logging_NYKOPING/tillsyn/A 28542-2023.docx", "A 28542-2023")</f>
        <v/>
      </c>
      <c r="Y101">
        <f>HYPERLINK("https://klasma.github.io/Logging_NYKOPING/tillsynsmail/A 28542-2023.docx", "A 28542-2023")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45190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35122-2023.xlsx", "A 35122-2023")</f>
        <v/>
      </c>
      <c r="T102">
        <f>HYPERLINK("https://klasma.github.io/Logging_NYKOPING/kartor/A 35122-2023.png", "A 35122-2023")</f>
        <v/>
      </c>
      <c r="V102">
        <f>HYPERLINK("https://klasma.github.io/Logging_NYKOPING/klagomål/A 35122-2023.docx", "A 35122-2023")</f>
        <v/>
      </c>
      <c r="W102">
        <f>HYPERLINK("https://klasma.github.io/Logging_NYKOPING/klagomålsmail/A 35122-2023.docx", "A 35122-2023")</f>
        <v/>
      </c>
      <c r="X102">
        <f>HYPERLINK("https://klasma.github.io/Logging_NYKOPING/tillsyn/A 35122-2023.docx", "A 35122-2023")</f>
        <v/>
      </c>
      <c r="Y102">
        <f>HYPERLINK("https://klasma.github.io/Logging_NYKOPING/tillsynsmail/A 35122-2023.docx", "A 35122-2023")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45190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39019-2023.xlsx", "A 39019-2023")</f>
        <v/>
      </c>
      <c r="T103">
        <f>HYPERLINK("https://klasma.github.io/Logging_NYKOPING/kartor/A 39019-2023.png", "A 39019-2023")</f>
        <v/>
      </c>
      <c r="V103">
        <f>HYPERLINK("https://klasma.github.io/Logging_NYKOPING/klagomål/A 39019-2023.docx", "A 39019-2023")</f>
        <v/>
      </c>
      <c r="W103">
        <f>HYPERLINK("https://klasma.github.io/Logging_NYKOPING/klagomålsmail/A 39019-2023.docx", "A 39019-2023")</f>
        <v/>
      </c>
      <c r="X103">
        <f>HYPERLINK("https://klasma.github.io/Logging_NYKOPING/tillsyn/A 39019-2023.docx", "A 39019-2023")</f>
        <v/>
      </c>
      <c r="Y103">
        <f>HYPERLINK("https://klasma.github.io/Logging_NYKOPING/tillsynsmail/A 39019-2023.docx", "A 39019-2023")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45190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45190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45190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45190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45190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45190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45190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45190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45190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45190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45190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45190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45190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45190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45190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45190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45190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45190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45190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45190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45190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45190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45190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45190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45190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45190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45190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45190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45190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45190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45190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45190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45190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45190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45190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45190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45190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45190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45190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45190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45190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45190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45190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45190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45190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45190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45190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45190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45190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45190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45190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45190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45190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45190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45190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45190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45190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45190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45190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45190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45190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45190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45190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45190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45190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45190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45190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45190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45190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45190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45190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45190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45190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45190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45190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45190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45190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45190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45190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45190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45190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45190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45190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45190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45190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45190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45190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45190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45190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45190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45190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45190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45190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45190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45190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45190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45190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45190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45190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45190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45190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45190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45190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45190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45190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45190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45190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45190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45190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45190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45190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45190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45190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45190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45190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45190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45190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45190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45190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45190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45190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45190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45190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45190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45190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45190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45190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45190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45190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45190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45190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45190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45190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45190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45190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45190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45190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45190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45190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45190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45190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45190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45190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45190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45190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45190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45190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45190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45190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45190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45190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45190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45190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45190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45190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45190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45190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45190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45190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45190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45190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45190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45190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45190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45190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45190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45190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45190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45190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45190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45190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45190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45190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45190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45190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45190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45190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45190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45190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45190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45190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45190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45190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45190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45190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45190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45190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45190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45190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45190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45190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45190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45190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45190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45190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45190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45190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45190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45190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45190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45190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45190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45190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45190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45190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45190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45190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45190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45190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45190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45190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45190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45190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45190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45190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45190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45190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45190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45190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45190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45190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45190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45190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45190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45190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45190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45190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45190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45190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45190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45190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45190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45190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45190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45190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45190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45190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45190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45190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45190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45190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45190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45190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45190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45190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45190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45190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45190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45190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45190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45190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45190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45190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45190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45190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45190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45190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45190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45190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45190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45190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45190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45190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45190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45190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45190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45190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45190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45190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45190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45190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45190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45190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45190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45190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45190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45190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45190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45190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45190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45190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45190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45190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45190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45190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45190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45190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45190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45190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45190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45190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45190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45190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45190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45190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45190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45190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45190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45190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45190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45190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45190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45190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45190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45190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45190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45190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45190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45190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45190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45190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45190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45190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45190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45190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45190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45190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45190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45190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45190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45190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45190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45190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45190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45190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45190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45190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45190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45190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45190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45190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45190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45190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45190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45190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45190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45190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45190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45190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45190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45190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45190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45190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45190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45190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45190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45190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45190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45190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45190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45190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45190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45190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45190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45190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45190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45190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45190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45190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45190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45190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45190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45190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45190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45190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45190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45190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45190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45190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45190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45190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45190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45190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45190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45190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45190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45190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45190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45190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45190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45190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45190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45190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45190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45190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45190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45190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45190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45190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45190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45190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45190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45190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45190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45190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45190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45190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45190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45190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45190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45190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45190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45190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45190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45190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45190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45190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45190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45190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45190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45190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45190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45190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45190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45190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45190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45190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45190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45190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45190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45190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45190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45190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45190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45190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45190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45190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45190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45190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45190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45190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45190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45190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45190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45190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45190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45190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45190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45190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45190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45190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45190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45190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45190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45190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45190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45190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45190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45190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45190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45190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45190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45190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45190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45190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45190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45190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45190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45190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45190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45190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45190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45190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45190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45190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45190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45190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45190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45190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45190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45190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45190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45190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45190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45190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45190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45190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45190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45190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45190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45190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45190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45190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45190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45190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45190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45190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45190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45190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45190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45190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45190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45190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45190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45190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45190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45190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45190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45190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45190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45190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45190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45190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45190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45190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45190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45190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45190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45190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45190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45190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45190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45190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45190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45190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45190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45190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45190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45190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45190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45190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45190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45190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45190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45190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45190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45190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45190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45190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45190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45190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45190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45190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45190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45190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45190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45190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45190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45190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45190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45190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45190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45190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45190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45190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45190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45190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45190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45190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45190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45190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45190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45190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45190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45190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45190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45190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45190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45190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45190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45190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45190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45190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45190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45190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45190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45190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45190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45190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45190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45190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45190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45190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45190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45190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45190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45190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45190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45190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45190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45190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45190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45190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45190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45190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45190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45190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45190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45190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45190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45190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45190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45190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45190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45190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45190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45190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45190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45190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45190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45190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45190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45190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45190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45190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45190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45190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45190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45190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45190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45190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45190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45190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45190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45190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45190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45190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45190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45190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45190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45190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45190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45190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45190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45190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45190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45190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45190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45190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45190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45190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45190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45190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45190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45190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45190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45190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45190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45190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45190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45190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45190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45190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45190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45190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45190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45190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45190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45190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45190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45190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45190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45190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45190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45190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45190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45190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45190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45190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45190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45190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45190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45190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45190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45190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45190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45190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45190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45190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45190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45190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45190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45190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45190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45190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45190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45190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45190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45190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45190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45190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45190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45190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45190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45190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45190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45190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45190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45190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45190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45190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45190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45190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45190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45190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45190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45190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45190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45190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45190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45190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45190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45190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45190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45190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45190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45190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45190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45190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45190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45190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45190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45190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45190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45190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45190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45190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45190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45190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45190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45190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45190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45190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45190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45190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45190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45190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45190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45190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45190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45190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45190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45190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45190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45190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45190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45190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45190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45190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45190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45190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45190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45190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45190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45190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45190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45190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45190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45190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45190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45190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45190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45190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45190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45190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45190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45190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45190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45190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45190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45190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45190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45190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45190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45190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45190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45190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45190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45190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45190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45190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45190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45190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45190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45190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45190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45190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45190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45190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45190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45190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45190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45190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45190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45190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45190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45190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45190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45190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45190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45190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45190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45190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45190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45190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45190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45190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45190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45190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45190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45190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45190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45190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45190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45190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45190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45190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45190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45190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45190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45190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45190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45190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45190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45190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45190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45190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45190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45190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45190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45190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45190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45190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45190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45190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45190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45190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45190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45190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45190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45190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45190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45190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45190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45190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45190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45190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45190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45190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45190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45190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45190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45190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45190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45190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45190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45190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45190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45190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45190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45190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45190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45190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45190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45190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45190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45190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45190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45190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45190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45190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45190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45190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45190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45190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45190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45190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45190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45190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45190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45190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45190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45190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45190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45190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45190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45190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45190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45190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45190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45190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45190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45190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45190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45190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45190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45190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45190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45190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45190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45190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45190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45190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45190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45190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45190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45190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45190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45190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45190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45190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45190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45190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45190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45190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45190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45190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45190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45190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45190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45190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45190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45190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45190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45190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45190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45190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45190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45190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45190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45190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45190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45190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45190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45190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45190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45190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45190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45190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45190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45190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45190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45190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45190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45190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45190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45190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45190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45190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45190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45190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45190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45190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45190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45190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45190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45190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45190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45190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45190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45190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45190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45190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45190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45190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45190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45190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45190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45190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45190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45190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45190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45190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45190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45190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45190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45190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45190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45190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45190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45190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45190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45190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45190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45190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45190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45190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45190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45190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45190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45190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45190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45190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45190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45190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45190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45190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45190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45190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45190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45190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45190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45190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45190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45190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45190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45190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45190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45190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45190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45190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45190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45190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45190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45190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45190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45190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45190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45190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45190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45190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45190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45190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45190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45190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45190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45190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45190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45190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45190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45190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45190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45190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45190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45190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45190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45190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45190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45190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45190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45190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45190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45190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45190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45190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45190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45190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45190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45190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45190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45190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45190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45190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45190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45190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45190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45190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45190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45190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45190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45190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45190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45190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45190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45190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45190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45190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45190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45190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45190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45190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45190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45190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45190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45190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45190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45190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45190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45190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45190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45190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45190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45190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45190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45190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45190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45190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45190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45190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45190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45190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45190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45190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45190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45190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2023-09-21T06:50:38Z</dcterms:created>
  <dcterms:modified xmlns:dcterms="http://purl.org/dc/terms/" xmlns:xsi="http://www.w3.org/2001/XMLSchema-instance" xsi:type="dcterms:W3CDTF">2023-09-21T06:50:38Z</dcterms:modified>
</cp:coreProperties>
</file>