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47557-2020</t>
        </is>
      </c>
      <c r="B2" s="1" t="n">
        <v>44098</v>
      </c>
      <c r="C2" s="1" t="n">
        <v>45190</v>
      </c>
      <c r="D2" t="inlineStr">
        <is>
          <t>VÄSTRA GÖTALANDS LÄN</t>
        </is>
      </c>
      <c r="E2" t="inlineStr">
        <is>
          <t>ORUST</t>
        </is>
      </c>
      <c r="G2" t="n">
        <v>4.6</v>
      </c>
      <c r="H2" t="n">
        <v>3</v>
      </c>
      <c r="I2" t="n">
        <v>1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8</v>
      </c>
      <c r="R2" s="2" t="inlineStr">
        <is>
          <t>Knärot
Dvärglin
Klofibbla
Strandnarv
Sylnarv
Murgröna
Bohusmarrisp
Lopplummer</t>
        </is>
      </c>
      <c r="S2">
        <f>HYPERLINK("https://klasma.github.io/Logging_ORUST/artfynd/A 47557-2020.xlsx", "A 47557-2020")</f>
        <v/>
      </c>
      <c r="T2">
        <f>HYPERLINK("https://klasma.github.io/Logging_ORUST/kartor/A 47557-2020.png", "A 47557-2020")</f>
        <v/>
      </c>
      <c r="U2">
        <f>HYPERLINK("https://klasma.github.io/Logging_ORUST/knärot/A 47557-2020.png", "A 47557-2020")</f>
        <v/>
      </c>
      <c r="V2">
        <f>HYPERLINK("https://klasma.github.io/Logging_ORUST/klagomål/A 47557-2020.docx", "A 47557-2020")</f>
        <v/>
      </c>
      <c r="W2">
        <f>HYPERLINK("https://klasma.github.io/Logging_ORUST/klagomålsmail/A 47557-2020.docx", "A 47557-2020")</f>
        <v/>
      </c>
      <c r="X2">
        <f>HYPERLINK("https://klasma.github.io/Logging_ORUST/tillsyn/A 47557-2020.docx", "A 47557-2020")</f>
        <v/>
      </c>
      <c r="Y2">
        <f>HYPERLINK("https://klasma.github.io/Logging_ORUST/tillsynsmail/A 47557-2020.docx", "A 47557-2020")</f>
        <v/>
      </c>
    </row>
    <row r="3" ht="15" customHeight="1">
      <c r="A3" t="inlineStr">
        <is>
          <t>A 51075-2020</t>
        </is>
      </c>
      <c r="B3" s="1" t="n">
        <v>44112</v>
      </c>
      <c r="C3" s="1" t="n">
        <v>45190</v>
      </c>
      <c r="D3" t="inlineStr">
        <is>
          <t>VÄSTRA GÖTALANDS LÄN</t>
        </is>
      </c>
      <c r="E3" t="inlineStr">
        <is>
          <t>ORUST</t>
        </is>
      </c>
      <c r="F3" t="inlineStr">
        <is>
          <t>Kommuner</t>
        </is>
      </c>
      <c r="G3" t="n">
        <v>1.5</v>
      </c>
      <c r="H3" t="n">
        <v>0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Blockskapania
Skogstrappmossa
Blåmossa
Stor revmossa
Västlig hakmossa</t>
        </is>
      </c>
      <c r="S3">
        <f>HYPERLINK("https://klasma.github.io/Logging_ORUST/artfynd/A 51075-2020.xlsx", "A 51075-2020")</f>
        <v/>
      </c>
      <c r="T3">
        <f>HYPERLINK("https://klasma.github.io/Logging_ORUST/kartor/A 51075-2020.png", "A 51075-2020")</f>
        <v/>
      </c>
      <c r="V3">
        <f>HYPERLINK("https://klasma.github.io/Logging_ORUST/klagomål/A 51075-2020.docx", "A 51075-2020")</f>
        <v/>
      </c>
      <c r="W3">
        <f>HYPERLINK("https://klasma.github.io/Logging_ORUST/klagomålsmail/A 51075-2020.docx", "A 51075-2020")</f>
        <v/>
      </c>
      <c r="X3">
        <f>HYPERLINK("https://klasma.github.io/Logging_ORUST/tillsyn/A 51075-2020.docx", "A 51075-2020")</f>
        <v/>
      </c>
      <c r="Y3">
        <f>HYPERLINK("https://klasma.github.io/Logging_ORUST/tillsynsmail/A 51075-2020.docx", "A 51075-2020")</f>
        <v/>
      </c>
    </row>
    <row r="4" ht="15" customHeight="1">
      <c r="A4" t="inlineStr">
        <is>
          <t>A 55776-2021</t>
        </is>
      </c>
      <c r="B4" s="1" t="n">
        <v>44476</v>
      </c>
      <c r="C4" s="1" t="n">
        <v>45190</v>
      </c>
      <c r="D4" t="inlineStr">
        <is>
          <t>VÄSTRA GÖTALANDS LÄN</t>
        </is>
      </c>
      <c r="E4" t="inlineStr">
        <is>
          <t>ORUST</t>
        </is>
      </c>
      <c r="G4" t="n">
        <v>4</v>
      </c>
      <c r="H4" t="n">
        <v>1</v>
      </c>
      <c r="I4" t="n">
        <v>4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Knärot
Blåmossa
Purpurmylia
Stor revmossa
Västlig hakmossa</t>
        </is>
      </c>
      <c r="S4">
        <f>HYPERLINK("https://klasma.github.io/Logging_ORUST/artfynd/A 55776-2021.xlsx", "A 55776-2021")</f>
        <v/>
      </c>
      <c r="T4">
        <f>HYPERLINK("https://klasma.github.io/Logging_ORUST/kartor/A 55776-2021.png", "A 55776-2021")</f>
        <v/>
      </c>
      <c r="U4">
        <f>HYPERLINK("https://klasma.github.io/Logging_ORUST/knärot/A 55776-2021.png", "A 55776-2021")</f>
        <v/>
      </c>
      <c r="V4">
        <f>HYPERLINK("https://klasma.github.io/Logging_ORUST/klagomål/A 55776-2021.docx", "A 55776-2021")</f>
        <v/>
      </c>
      <c r="W4">
        <f>HYPERLINK("https://klasma.github.io/Logging_ORUST/klagomålsmail/A 55776-2021.docx", "A 55776-2021")</f>
        <v/>
      </c>
      <c r="X4">
        <f>HYPERLINK("https://klasma.github.io/Logging_ORUST/tillsyn/A 55776-2021.docx", "A 55776-2021")</f>
        <v/>
      </c>
      <c r="Y4">
        <f>HYPERLINK("https://klasma.github.io/Logging_ORUST/tillsynsmail/A 55776-2021.docx", "A 55776-2021")</f>
        <v/>
      </c>
    </row>
    <row r="5" ht="15" customHeight="1">
      <c r="A5" t="inlineStr">
        <is>
          <t>A 74306-2021</t>
        </is>
      </c>
      <c r="B5" s="1" t="n">
        <v>44559</v>
      </c>
      <c r="C5" s="1" t="n">
        <v>45190</v>
      </c>
      <c r="D5" t="inlineStr">
        <is>
          <t>VÄSTRA GÖTALANDS LÄN</t>
        </is>
      </c>
      <c r="E5" t="inlineStr">
        <is>
          <t>ORUST</t>
        </is>
      </c>
      <c r="G5" t="n">
        <v>14.6</v>
      </c>
      <c r="H5" t="n">
        <v>1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Dvärglin
Kösa
Åkerrödtoppa
Revlummer</t>
        </is>
      </c>
      <c r="S5">
        <f>HYPERLINK("https://klasma.github.io/Logging_ORUST/artfynd/A 74306-2021.xlsx", "A 74306-2021")</f>
        <v/>
      </c>
      <c r="T5">
        <f>HYPERLINK("https://klasma.github.io/Logging_ORUST/kartor/A 74306-2021.png", "A 74306-2021")</f>
        <v/>
      </c>
      <c r="V5">
        <f>HYPERLINK("https://klasma.github.io/Logging_ORUST/klagomål/A 74306-2021.docx", "A 74306-2021")</f>
        <v/>
      </c>
      <c r="W5">
        <f>HYPERLINK("https://klasma.github.io/Logging_ORUST/klagomålsmail/A 74306-2021.docx", "A 74306-2021")</f>
        <v/>
      </c>
      <c r="X5">
        <f>HYPERLINK("https://klasma.github.io/Logging_ORUST/tillsyn/A 74306-2021.docx", "A 74306-2021")</f>
        <v/>
      </c>
      <c r="Y5">
        <f>HYPERLINK("https://klasma.github.io/Logging_ORUST/tillsynsmail/A 74306-2021.docx", "A 74306-2021")</f>
        <v/>
      </c>
    </row>
    <row r="6" ht="15" customHeight="1">
      <c r="A6" t="inlineStr">
        <is>
          <t>A 72588-2021</t>
        </is>
      </c>
      <c r="B6" s="1" t="n">
        <v>44546</v>
      </c>
      <c r="C6" s="1" t="n">
        <v>45190</v>
      </c>
      <c r="D6" t="inlineStr">
        <is>
          <t>VÄSTRA GÖTALANDS LÄN</t>
        </is>
      </c>
      <c r="E6" t="inlineStr">
        <is>
          <t>ORUST</t>
        </is>
      </c>
      <c r="G6" t="n">
        <v>21.8</v>
      </c>
      <c r="H6" t="n">
        <v>2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Knärot
Spillkråka
Kambräken</t>
        </is>
      </c>
      <c r="S6">
        <f>HYPERLINK("https://klasma.github.io/Logging_ORUST/artfynd/A 72588-2021.xlsx", "A 72588-2021")</f>
        <v/>
      </c>
      <c r="T6">
        <f>HYPERLINK("https://klasma.github.io/Logging_ORUST/kartor/A 72588-2021.png", "A 72588-2021")</f>
        <v/>
      </c>
      <c r="U6">
        <f>HYPERLINK("https://klasma.github.io/Logging_ORUST/knärot/A 72588-2021.png", "A 72588-2021")</f>
        <v/>
      </c>
      <c r="V6">
        <f>HYPERLINK("https://klasma.github.io/Logging_ORUST/klagomål/A 72588-2021.docx", "A 72588-2021")</f>
        <v/>
      </c>
      <c r="W6">
        <f>HYPERLINK("https://klasma.github.io/Logging_ORUST/klagomålsmail/A 72588-2021.docx", "A 72588-2021")</f>
        <v/>
      </c>
      <c r="X6">
        <f>HYPERLINK("https://klasma.github.io/Logging_ORUST/tillsyn/A 72588-2021.docx", "A 72588-2021")</f>
        <v/>
      </c>
      <c r="Y6">
        <f>HYPERLINK("https://klasma.github.io/Logging_ORUST/tillsynsmail/A 72588-2021.docx", "A 72588-2021")</f>
        <v/>
      </c>
    </row>
    <row r="7" ht="15" customHeight="1">
      <c r="A7" t="inlineStr">
        <is>
          <t>A 14805-2023</t>
        </is>
      </c>
      <c r="B7" s="1" t="n">
        <v>45014</v>
      </c>
      <c r="C7" s="1" t="n">
        <v>45190</v>
      </c>
      <c r="D7" t="inlineStr">
        <is>
          <t>VÄSTRA GÖTALANDS LÄN</t>
        </is>
      </c>
      <c r="E7" t="inlineStr">
        <is>
          <t>ORUST</t>
        </is>
      </c>
      <c r="G7" t="n">
        <v>3.2</v>
      </c>
      <c r="H7" t="n">
        <v>2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Knärot
Grönsångare
Purpurmylia</t>
        </is>
      </c>
      <c r="S7">
        <f>HYPERLINK("https://klasma.github.io/Logging_ORUST/artfynd/A 14805-2023.xlsx", "A 14805-2023")</f>
        <v/>
      </c>
      <c r="T7">
        <f>HYPERLINK("https://klasma.github.io/Logging_ORUST/kartor/A 14805-2023.png", "A 14805-2023")</f>
        <v/>
      </c>
      <c r="U7">
        <f>HYPERLINK("https://klasma.github.io/Logging_ORUST/knärot/A 14805-2023.png", "A 14805-2023")</f>
        <v/>
      </c>
      <c r="V7">
        <f>HYPERLINK("https://klasma.github.io/Logging_ORUST/klagomål/A 14805-2023.docx", "A 14805-2023")</f>
        <v/>
      </c>
      <c r="W7">
        <f>HYPERLINK("https://klasma.github.io/Logging_ORUST/klagomålsmail/A 14805-2023.docx", "A 14805-2023")</f>
        <v/>
      </c>
      <c r="X7">
        <f>HYPERLINK("https://klasma.github.io/Logging_ORUST/tillsyn/A 14805-2023.docx", "A 14805-2023")</f>
        <v/>
      </c>
      <c r="Y7">
        <f>HYPERLINK("https://klasma.github.io/Logging_ORUST/tillsynsmail/A 14805-2023.docx", "A 14805-2023")</f>
        <v/>
      </c>
    </row>
    <row r="8" ht="15" customHeight="1">
      <c r="A8" t="inlineStr">
        <is>
          <t>A 5968-2019</t>
        </is>
      </c>
      <c r="B8" s="1" t="n">
        <v>43493</v>
      </c>
      <c r="C8" s="1" t="n">
        <v>45190</v>
      </c>
      <c r="D8" t="inlineStr">
        <is>
          <t>VÄSTRA GÖTALANDS LÄN</t>
        </is>
      </c>
      <c r="E8" t="inlineStr">
        <is>
          <t>ORUST</t>
        </is>
      </c>
      <c r="G8" t="n">
        <v>2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Stor revmossa
Västlig hakmossa</t>
        </is>
      </c>
      <c r="S8">
        <f>HYPERLINK("https://klasma.github.io/Logging_ORUST/artfynd/A 5968-2019.xlsx", "A 5968-2019")</f>
        <v/>
      </c>
      <c r="T8">
        <f>HYPERLINK("https://klasma.github.io/Logging_ORUST/kartor/A 5968-2019.png", "A 5968-2019")</f>
        <v/>
      </c>
      <c r="U8">
        <f>HYPERLINK("https://klasma.github.io/Logging_ORUST/knärot/A 5968-2019.png", "A 5968-2019")</f>
        <v/>
      </c>
      <c r="V8">
        <f>HYPERLINK("https://klasma.github.io/Logging_ORUST/klagomål/A 5968-2019.docx", "A 5968-2019")</f>
        <v/>
      </c>
      <c r="W8">
        <f>HYPERLINK("https://klasma.github.io/Logging_ORUST/klagomålsmail/A 5968-2019.docx", "A 5968-2019")</f>
        <v/>
      </c>
      <c r="X8">
        <f>HYPERLINK("https://klasma.github.io/Logging_ORUST/tillsyn/A 5968-2019.docx", "A 5968-2019")</f>
        <v/>
      </c>
      <c r="Y8">
        <f>HYPERLINK("https://klasma.github.io/Logging_ORUST/tillsynsmail/A 5968-2019.docx", "A 5968-2019")</f>
        <v/>
      </c>
    </row>
    <row r="9" ht="15" customHeight="1">
      <c r="A9" t="inlineStr">
        <is>
          <t>A 10583-2019</t>
        </is>
      </c>
      <c r="B9" s="1" t="n">
        <v>43514</v>
      </c>
      <c r="C9" s="1" t="n">
        <v>45190</v>
      </c>
      <c r="D9" t="inlineStr">
        <is>
          <t>VÄSTRA GÖTALANDS LÄN</t>
        </is>
      </c>
      <c r="E9" t="inlineStr">
        <is>
          <t>ORUST</t>
        </is>
      </c>
      <c r="G9" t="n">
        <v>7.6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Murgröna
Blåsippa</t>
        </is>
      </c>
      <c r="S9">
        <f>HYPERLINK("https://klasma.github.io/Logging_ORUST/artfynd/A 10583-2019.xlsx", "A 10583-2019")</f>
        <v/>
      </c>
      <c r="T9">
        <f>HYPERLINK("https://klasma.github.io/Logging_ORUST/kartor/A 10583-2019.png", "A 10583-2019")</f>
        <v/>
      </c>
      <c r="V9">
        <f>HYPERLINK("https://klasma.github.io/Logging_ORUST/klagomål/A 10583-2019.docx", "A 10583-2019")</f>
        <v/>
      </c>
      <c r="W9">
        <f>HYPERLINK("https://klasma.github.io/Logging_ORUST/klagomålsmail/A 10583-2019.docx", "A 10583-2019")</f>
        <v/>
      </c>
      <c r="X9">
        <f>HYPERLINK("https://klasma.github.io/Logging_ORUST/tillsyn/A 10583-2019.docx", "A 10583-2019")</f>
        <v/>
      </c>
      <c r="Y9">
        <f>HYPERLINK("https://klasma.github.io/Logging_ORUST/tillsynsmail/A 10583-2019.docx", "A 10583-2019")</f>
        <v/>
      </c>
    </row>
    <row r="10" ht="15" customHeight="1">
      <c r="A10" t="inlineStr">
        <is>
          <t>A 7169-2020</t>
        </is>
      </c>
      <c r="B10" s="1" t="n">
        <v>43870</v>
      </c>
      <c r="C10" s="1" t="n">
        <v>45190</v>
      </c>
      <c r="D10" t="inlineStr">
        <is>
          <t>VÄSTRA GÖTALANDS LÄN</t>
        </is>
      </c>
      <c r="E10" t="inlineStr">
        <is>
          <t>ORUST</t>
        </is>
      </c>
      <c r="G10" t="n">
        <v>9.1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Grönhjon
Vågbandad barkbock</t>
        </is>
      </c>
      <c r="S10">
        <f>HYPERLINK("https://klasma.github.io/Logging_ORUST/artfynd/A 7169-2020.xlsx", "A 7169-2020")</f>
        <v/>
      </c>
      <c r="T10">
        <f>HYPERLINK("https://klasma.github.io/Logging_ORUST/kartor/A 7169-2020.png", "A 7169-2020")</f>
        <v/>
      </c>
      <c r="U10">
        <f>HYPERLINK("https://klasma.github.io/Logging_ORUST/knärot/A 7169-2020.png", "A 7169-2020")</f>
        <v/>
      </c>
      <c r="V10">
        <f>HYPERLINK("https://klasma.github.io/Logging_ORUST/klagomål/A 7169-2020.docx", "A 7169-2020")</f>
        <v/>
      </c>
      <c r="W10">
        <f>HYPERLINK("https://klasma.github.io/Logging_ORUST/klagomålsmail/A 7169-2020.docx", "A 7169-2020")</f>
        <v/>
      </c>
      <c r="X10">
        <f>HYPERLINK("https://klasma.github.io/Logging_ORUST/tillsyn/A 7169-2020.docx", "A 7169-2020")</f>
        <v/>
      </c>
      <c r="Y10">
        <f>HYPERLINK("https://klasma.github.io/Logging_ORUST/tillsynsmail/A 7169-2020.docx", "A 7169-2020")</f>
        <v/>
      </c>
    </row>
    <row r="11" ht="15" customHeight="1">
      <c r="A11" t="inlineStr">
        <is>
          <t>A 11984-2021</t>
        </is>
      </c>
      <c r="B11" s="1" t="n">
        <v>44266</v>
      </c>
      <c r="C11" s="1" t="n">
        <v>45190</v>
      </c>
      <c r="D11" t="inlineStr">
        <is>
          <t>VÄSTRA GÖTALANDS LÄN</t>
        </is>
      </c>
      <c r="E11" t="inlineStr">
        <is>
          <t>ORUST</t>
        </is>
      </c>
      <c r="G11" t="n">
        <v>8.4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Sexfläckig bastardsvärmare
Gullviva</t>
        </is>
      </c>
      <c r="S11">
        <f>HYPERLINK("https://klasma.github.io/Logging_ORUST/artfynd/A 11984-2021.xlsx", "A 11984-2021")</f>
        <v/>
      </c>
      <c r="T11">
        <f>HYPERLINK("https://klasma.github.io/Logging_ORUST/kartor/A 11984-2021.png", "A 11984-2021")</f>
        <v/>
      </c>
      <c r="V11">
        <f>HYPERLINK("https://klasma.github.io/Logging_ORUST/klagomål/A 11984-2021.docx", "A 11984-2021")</f>
        <v/>
      </c>
      <c r="W11">
        <f>HYPERLINK("https://klasma.github.io/Logging_ORUST/klagomålsmail/A 11984-2021.docx", "A 11984-2021")</f>
        <v/>
      </c>
      <c r="X11">
        <f>HYPERLINK("https://klasma.github.io/Logging_ORUST/tillsyn/A 11984-2021.docx", "A 11984-2021")</f>
        <v/>
      </c>
      <c r="Y11">
        <f>HYPERLINK("https://klasma.github.io/Logging_ORUST/tillsynsmail/A 11984-2021.docx", "A 11984-2021")</f>
        <v/>
      </c>
    </row>
    <row r="12" ht="15" customHeight="1">
      <c r="A12" t="inlineStr">
        <is>
          <t>A 9198-2019</t>
        </is>
      </c>
      <c r="B12" s="1" t="n">
        <v>43506</v>
      </c>
      <c r="C12" s="1" t="n">
        <v>45190</v>
      </c>
      <c r="D12" t="inlineStr">
        <is>
          <t>VÄSTRA GÖTALANDS LÄN</t>
        </is>
      </c>
      <c r="E12" t="inlineStr">
        <is>
          <t>ORUST</t>
        </is>
      </c>
      <c r="G12" t="n">
        <v>7.3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Lopplummer</t>
        </is>
      </c>
      <c r="S12">
        <f>HYPERLINK("https://klasma.github.io/Logging_ORUST/artfynd/A 9198-2019.xlsx", "A 9198-2019")</f>
        <v/>
      </c>
      <c r="T12">
        <f>HYPERLINK("https://klasma.github.io/Logging_ORUST/kartor/A 9198-2019.png", "A 9198-2019")</f>
        <v/>
      </c>
      <c r="V12">
        <f>HYPERLINK("https://klasma.github.io/Logging_ORUST/klagomål/A 9198-2019.docx", "A 9198-2019")</f>
        <v/>
      </c>
      <c r="W12">
        <f>HYPERLINK("https://klasma.github.io/Logging_ORUST/klagomålsmail/A 9198-2019.docx", "A 9198-2019")</f>
        <v/>
      </c>
      <c r="X12">
        <f>HYPERLINK("https://klasma.github.io/Logging_ORUST/tillsyn/A 9198-2019.docx", "A 9198-2019")</f>
        <v/>
      </c>
      <c r="Y12">
        <f>HYPERLINK("https://klasma.github.io/Logging_ORUST/tillsynsmail/A 9198-2019.docx", "A 9198-2019")</f>
        <v/>
      </c>
    </row>
    <row r="13" ht="15" customHeight="1">
      <c r="A13" t="inlineStr">
        <is>
          <t>A 28006-2019</t>
        </is>
      </c>
      <c r="B13" s="1" t="n">
        <v>43621</v>
      </c>
      <c r="C13" s="1" t="n">
        <v>45190</v>
      </c>
      <c r="D13" t="inlineStr">
        <is>
          <t>VÄSTRA GÖTALANDS LÄN</t>
        </is>
      </c>
      <c r="E13" t="inlineStr">
        <is>
          <t>ORUST</t>
        </is>
      </c>
      <c r="G13" t="n">
        <v>4.7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1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Skogsalm</t>
        </is>
      </c>
      <c r="S13">
        <f>HYPERLINK("https://klasma.github.io/Logging_ORUST/artfynd/A 28006-2019.xlsx", "A 28006-2019")</f>
        <v/>
      </c>
      <c r="T13">
        <f>HYPERLINK("https://klasma.github.io/Logging_ORUST/kartor/A 28006-2019.png", "A 28006-2019")</f>
        <v/>
      </c>
      <c r="V13">
        <f>HYPERLINK("https://klasma.github.io/Logging_ORUST/klagomål/A 28006-2019.docx", "A 28006-2019")</f>
        <v/>
      </c>
      <c r="W13">
        <f>HYPERLINK("https://klasma.github.io/Logging_ORUST/klagomålsmail/A 28006-2019.docx", "A 28006-2019")</f>
        <v/>
      </c>
      <c r="X13">
        <f>HYPERLINK("https://klasma.github.io/Logging_ORUST/tillsyn/A 28006-2019.docx", "A 28006-2019")</f>
        <v/>
      </c>
      <c r="Y13">
        <f>HYPERLINK("https://klasma.github.io/Logging_ORUST/tillsynsmail/A 28006-2019.docx", "A 28006-2019")</f>
        <v/>
      </c>
    </row>
    <row r="14" ht="15" customHeight="1">
      <c r="A14" t="inlineStr">
        <is>
          <t>A 28010-2019</t>
        </is>
      </c>
      <c r="B14" s="1" t="n">
        <v>43621</v>
      </c>
      <c r="C14" s="1" t="n">
        <v>45190</v>
      </c>
      <c r="D14" t="inlineStr">
        <is>
          <t>VÄSTRA GÖTALANDS LÄN</t>
        </is>
      </c>
      <c r="E14" t="inlineStr">
        <is>
          <t>ORUST</t>
        </is>
      </c>
      <c r="G14" t="n">
        <v>13.4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Slåttergubbe</t>
        </is>
      </c>
      <c r="S14">
        <f>HYPERLINK("https://klasma.github.io/Logging_ORUST/artfynd/A 28010-2019.xlsx", "A 28010-2019")</f>
        <v/>
      </c>
      <c r="T14">
        <f>HYPERLINK("https://klasma.github.io/Logging_ORUST/kartor/A 28010-2019.png", "A 28010-2019")</f>
        <v/>
      </c>
      <c r="V14">
        <f>HYPERLINK("https://klasma.github.io/Logging_ORUST/klagomål/A 28010-2019.docx", "A 28010-2019")</f>
        <v/>
      </c>
      <c r="W14">
        <f>HYPERLINK("https://klasma.github.io/Logging_ORUST/klagomålsmail/A 28010-2019.docx", "A 28010-2019")</f>
        <v/>
      </c>
      <c r="X14">
        <f>HYPERLINK("https://klasma.github.io/Logging_ORUST/tillsyn/A 28010-2019.docx", "A 28010-2019")</f>
        <v/>
      </c>
      <c r="Y14">
        <f>HYPERLINK("https://klasma.github.io/Logging_ORUST/tillsynsmail/A 28010-2019.docx", "A 28010-2019")</f>
        <v/>
      </c>
    </row>
    <row r="15" ht="15" customHeight="1">
      <c r="A15" t="inlineStr">
        <is>
          <t>A 997-2020</t>
        </is>
      </c>
      <c r="B15" s="1" t="n">
        <v>43819</v>
      </c>
      <c r="C15" s="1" t="n">
        <v>45190</v>
      </c>
      <c r="D15" t="inlineStr">
        <is>
          <t>VÄSTRA GÖTALANDS LÄN</t>
        </is>
      </c>
      <c r="E15" t="inlineStr">
        <is>
          <t>ORUST</t>
        </is>
      </c>
      <c r="G15" t="n">
        <v>14.6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HYPERLINK("https://klasma.github.io/Logging_ORUST/artfynd/A 997-2020.xlsx", "A 997-2020")</f>
        <v/>
      </c>
      <c r="T15">
        <f>HYPERLINK("https://klasma.github.io/Logging_ORUST/kartor/A 997-2020.png", "A 997-2020")</f>
        <v/>
      </c>
      <c r="U15">
        <f>HYPERLINK("https://klasma.github.io/Logging_ORUST/knärot/A 997-2020.png", "A 997-2020")</f>
        <v/>
      </c>
      <c r="V15">
        <f>HYPERLINK("https://klasma.github.io/Logging_ORUST/klagomål/A 997-2020.docx", "A 997-2020")</f>
        <v/>
      </c>
      <c r="W15">
        <f>HYPERLINK("https://klasma.github.io/Logging_ORUST/klagomålsmail/A 997-2020.docx", "A 997-2020")</f>
        <v/>
      </c>
      <c r="X15">
        <f>HYPERLINK("https://klasma.github.io/Logging_ORUST/tillsyn/A 997-2020.docx", "A 997-2020")</f>
        <v/>
      </c>
      <c r="Y15">
        <f>HYPERLINK("https://klasma.github.io/Logging_ORUST/tillsynsmail/A 997-2020.docx", "A 997-2020")</f>
        <v/>
      </c>
    </row>
    <row r="16" ht="15" customHeight="1">
      <c r="A16" t="inlineStr">
        <is>
          <t>A 4522-2020</t>
        </is>
      </c>
      <c r="B16" s="1" t="n">
        <v>43858</v>
      </c>
      <c r="C16" s="1" t="n">
        <v>45190</v>
      </c>
      <c r="D16" t="inlineStr">
        <is>
          <t>VÄSTRA GÖTALANDS LÄN</t>
        </is>
      </c>
      <c r="E16" t="inlineStr">
        <is>
          <t>ORUST</t>
        </is>
      </c>
      <c r="G16" t="n">
        <v>0.9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HYPERLINK("https://klasma.github.io/Logging_ORUST/artfynd/A 4522-2020.xlsx", "A 4522-2020")</f>
        <v/>
      </c>
      <c r="T16">
        <f>HYPERLINK("https://klasma.github.io/Logging_ORUST/kartor/A 4522-2020.png", "A 4522-2020")</f>
        <v/>
      </c>
      <c r="V16">
        <f>HYPERLINK("https://klasma.github.io/Logging_ORUST/klagomål/A 4522-2020.docx", "A 4522-2020")</f>
        <v/>
      </c>
      <c r="W16">
        <f>HYPERLINK("https://klasma.github.io/Logging_ORUST/klagomålsmail/A 4522-2020.docx", "A 4522-2020")</f>
        <v/>
      </c>
      <c r="X16">
        <f>HYPERLINK("https://klasma.github.io/Logging_ORUST/tillsyn/A 4522-2020.docx", "A 4522-2020")</f>
        <v/>
      </c>
      <c r="Y16">
        <f>HYPERLINK("https://klasma.github.io/Logging_ORUST/tillsynsmail/A 4522-2020.docx", "A 4522-2020")</f>
        <v/>
      </c>
    </row>
    <row r="17" ht="15" customHeight="1">
      <c r="A17" t="inlineStr">
        <is>
          <t>A 4535-2020</t>
        </is>
      </c>
      <c r="B17" s="1" t="n">
        <v>43858</v>
      </c>
      <c r="C17" s="1" t="n">
        <v>45190</v>
      </c>
      <c r="D17" t="inlineStr">
        <is>
          <t>VÄSTRA GÖTALANDS LÄN</t>
        </is>
      </c>
      <c r="E17" t="inlineStr">
        <is>
          <t>ORUST</t>
        </is>
      </c>
      <c r="F17" t="inlineStr">
        <is>
          <t>Kommuner</t>
        </is>
      </c>
      <c r="G17" t="n">
        <v>1.4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HYPERLINK("https://klasma.github.io/Logging_ORUST/artfynd/A 4535-2020.xlsx", "A 4535-2020")</f>
        <v/>
      </c>
      <c r="T17">
        <f>HYPERLINK("https://klasma.github.io/Logging_ORUST/kartor/A 4535-2020.png", "A 4535-2020")</f>
        <v/>
      </c>
      <c r="U17">
        <f>HYPERLINK("https://klasma.github.io/Logging_ORUST/knärot/A 4535-2020.png", "A 4535-2020")</f>
        <v/>
      </c>
      <c r="V17">
        <f>HYPERLINK("https://klasma.github.io/Logging_ORUST/klagomål/A 4535-2020.docx", "A 4535-2020")</f>
        <v/>
      </c>
      <c r="W17">
        <f>HYPERLINK("https://klasma.github.io/Logging_ORUST/klagomålsmail/A 4535-2020.docx", "A 4535-2020")</f>
        <v/>
      </c>
      <c r="X17">
        <f>HYPERLINK("https://klasma.github.io/Logging_ORUST/tillsyn/A 4535-2020.docx", "A 4535-2020")</f>
        <v/>
      </c>
      <c r="Y17">
        <f>HYPERLINK("https://klasma.github.io/Logging_ORUST/tillsynsmail/A 4535-2020.docx", "A 4535-2020")</f>
        <v/>
      </c>
    </row>
    <row r="18" ht="15" customHeight="1">
      <c r="A18" t="inlineStr">
        <is>
          <t>A 37428-2022</t>
        </is>
      </c>
      <c r="B18" s="1" t="n">
        <v>44809</v>
      </c>
      <c r="C18" s="1" t="n">
        <v>45190</v>
      </c>
      <c r="D18" t="inlineStr">
        <is>
          <t>VÄSTRA GÖTALANDS LÄN</t>
        </is>
      </c>
      <c r="E18" t="inlineStr">
        <is>
          <t>ORUST</t>
        </is>
      </c>
      <c r="G18" t="n">
        <v>5.4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HYPERLINK("https://klasma.github.io/Logging_ORUST/artfynd/A 37428-2022.xlsx", "A 37428-2022")</f>
        <v/>
      </c>
      <c r="T18">
        <f>HYPERLINK("https://klasma.github.io/Logging_ORUST/kartor/A 37428-2022.png", "A 37428-2022")</f>
        <v/>
      </c>
      <c r="U18">
        <f>HYPERLINK("https://klasma.github.io/Logging_ORUST/knärot/A 37428-2022.png", "A 37428-2022")</f>
        <v/>
      </c>
      <c r="V18">
        <f>HYPERLINK("https://klasma.github.io/Logging_ORUST/klagomål/A 37428-2022.docx", "A 37428-2022")</f>
        <v/>
      </c>
      <c r="W18">
        <f>HYPERLINK("https://klasma.github.io/Logging_ORUST/klagomålsmail/A 37428-2022.docx", "A 37428-2022")</f>
        <v/>
      </c>
      <c r="X18">
        <f>HYPERLINK("https://klasma.github.io/Logging_ORUST/tillsyn/A 37428-2022.docx", "A 37428-2022")</f>
        <v/>
      </c>
      <c r="Y18">
        <f>HYPERLINK("https://klasma.github.io/Logging_ORUST/tillsynsmail/A 37428-2022.docx", "A 37428-2022")</f>
        <v/>
      </c>
    </row>
    <row r="19" ht="15" customHeight="1">
      <c r="A19" t="inlineStr">
        <is>
          <t>A 14788-2023</t>
        </is>
      </c>
      <c r="B19" s="1" t="n">
        <v>45014</v>
      </c>
      <c r="C19" s="1" t="n">
        <v>45190</v>
      </c>
      <c r="D19" t="inlineStr">
        <is>
          <t>VÄSTRA GÖTALANDS LÄN</t>
        </is>
      </c>
      <c r="E19" t="inlineStr">
        <is>
          <t>ORUST</t>
        </is>
      </c>
      <c r="G19" t="n">
        <v>4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HYPERLINK("https://klasma.github.io/Logging_ORUST/artfynd/A 14788-2023.xlsx", "A 14788-2023")</f>
        <v/>
      </c>
      <c r="T19">
        <f>HYPERLINK("https://klasma.github.io/Logging_ORUST/kartor/A 14788-2023.png", "A 14788-2023")</f>
        <v/>
      </c>
      <c r="U19">
        <f>HYPERLINK("https://klasma.github.io/Logging_ORUST/knärot/A 14788-2023.png", "A 14788-2023")</f>
        <v/>
      </c>
      <c r="V19">
        <f>HYPERLINK("https://klasma.github.io/Logging_ORUST/klagomål/A 14788-2023.docx", "A 14788-2023")</f>
        <v/>
      </c>
      <c r="W19">
        <f>HYPERLINK("https://klasma.github.io/Logging_ORUST/klagomålsmail/A 14788-2023.docx", "A 14788-2023")</f>
        <v/>
      </c>
      <c r="X19">
        <f>HYPERLINK("https://klasma.github.io/Logging_ORUST/tillsyn/A 14788-2023.docx", "A 14788-2023")</f>
        <v/>
      </c>
      <c r="Y19">
        <f>HYPERLINK("https://klasma.github.io/Logging_ORUST/tillsynsmail/A 14788-2023.docx", "A 14788-2023")</f>
        <v/>
      </c>
    </row>
    <row r="20" ht="15" customHeight="1">
      <c r="A20" t="inlineStr">
        <is>
          <t>A 20709-2023</t>
        </is>
      </c>
      <c r="B20" s="1" t="n">
        <v>45058</v>
      </c>
      <c r="C20" s="1" t="n">
        <v>45190</v>
      </c>
      <c r="D20" t="inlineStr">
        <is>
          <t>VÄSTRA GÖTALANDS LÄN</t>
        </is>
      </c>
      <c r="E20" t="inlineStr">
        <is>
          <t>ORUST</t>
        </is>
      </c>
      <c r="G20" t="n">
        <v>4.3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HYPERLINK("https://klasma.github.io/Logging_ORUST/artfynd/A 20709-2023.xlsx", "A 20709-2023")</f>
        <v/>
      </c>
      <c r="T20">
        <f>HYPERLINK("https://klasma.github.io/Logging_ORUST/kartor/A 20709-2023.png", "A 20709-2023")</f>
        <v/>
      </c>
      <c r="U20">
        <f>HYPERLINK("https://klasma.github.io/Logging_ORUST/knärot/A 20709-2023.png", "A 20709-2023")</f>
        <v/>
      </c>
      <c r="V20">
        <f>HYPERLINK("https://klasma.github.io/Logging_ORUST/klagomål/A 20709-2023.docx", "A 20709-2023")</f>
        <v/>
      </c>
      <c r="W20">
        <f>HYPERLINK("https://klasma.github.io/Logging_ORUST/klagomålsmail/A 20709-2023.docx", "A 20709-2023")</f>
        <v/>
      </c>
      <c r="X20">
        <f>HYPERLINK("https://klasma.github.io/Logging_ORUST/tillsyn/A 20709-2023.docx", "A 20709-2023")</f>
        <v/>
      </c>
      <c r="Y20">
        <f>HYPERLINK("https://klasma.github.io/Logging_ORUST/tillsynsmail/A 20709-2023.docx", "A 20709-2023")</f>
        <v/>
      </c>
    </row>
    <row r="21" ht="15" customHeight="1">
      <c r="A21" t="inlineStr">
        <is>
          <t>A 36805-2018</t>
        </is>
      </c>
      <c r="B21" s="1" t="n">
        <v>43332</v>
      </c>
      <c r="C21" s="1" t="n">
        <v>45190</v>
      </c>
      <c r="D21" t="inlineStr">
        <is>
          <t>VÄSTRA GÖTALANDS LÄN</t>
        </is>
      </c>
      <c r="E21" t="inlineStr">
        <is>
          <t>ORUST</t>
        </is>
      </c>
      <c r="G21" t="n">
        <v>4.1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41683-2018</t>
        </is>
      </c>
      <c r="B22" s="1" t="n">
        <v>43347</v>
      </c>
      <c r="C22" s="1" t="n">
        <v>45190</v>
      </c>
      <c r="D22" t="inlineStr">
        <is>
          <t>VÄSTRA GÖTALANDS LÄN</t>
        </is>
      </c>
      <c r="E22" t="inlineStr">
        <is>
          <t>ORUST</t>
        </is>
      </c>
      <c r="G22" t="n">
        <v>8.300000000000001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46985-2018</t>
        </is>
      </c>
      <c r="B23" s="1" t="n">
        <v>43369</v>
      </c>
      <c r="C23" s="1" t="n">
        <v>45190</v>
      </c>
      <c r="D23" t="inlineStr">
        <is>
          <t>VÄSTRA GÖTALANDS LÄN</t>
        </is>
      </c>
      <c r="E23" t="inlineStr">
        <is>
          <t>ORUST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53131-2018</t>
        </is>
      </c>
      <c r="B24" s="1" t="n">
        <v>43390</v>
      </c>
      <c r="C24" s="1" t="n">
        <v>45190</v>
      </c>
      <c r="D24" t="inlineStr">
        <is>
          <t>VÄSTRA GÖTALANDS LÄN</t>
        </is>
      </c>
      <c r="E24" t="inlineStr">
        <is>
          <t>ORUST</t>
        </is>
      </c>
      <c r="G24" t="n">
        <v>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55389-2018</t>
        </is>
      </c>
      <c r="B25" s="1" t="n">
        <v>43397</v>
      </c>
      <c r="C25" s="1" t="n">
        <v>45190</v>
      </c>
      <c r="D25" t="inlineStr">
        <is>
          <t>VÄSTRA GÖTALANDS LÄN</t>
        </is>
      </c>
      <c r="E25" t="inlineStr">
        <is>
          <t>ORUST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67133-2018</t>
        </is>
      </c>
      <c r="B26" s="1" t="n">
        <v>43438</v>
      </c>
      <c r="C26" s="1" t="n">
        <v>45190</v>
      </c>
      <c r="D26" t="inlineStr">
        <is>
          <t>VÄSTRA GÖTALANDS LÄN</t>
        </is>
      </c>
      <c r="E26" t="inlineStr">
        <is>
          <t>ORUST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67157-2018</t>
        </is>
      </c>
      <c r="B27" s="1" t="n">
        <v>43438</v>
      </c>
      <c r="C27" s="1" t="n">
        <v>45190</v>
      </c>
      <c r="D27" t="inlineStr">
        <is>
          <t>VÄSTRA GÖTALANDS LÄN</t>
        </is>
      </c>
      <c r="E27" t="inlineStr">
        <is>
          <t>ORUST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67871-2018</t>
        </is>
      </c>
      <c r="B28" s="1" t="n">
        <v>43440</v>
      </c>
      <c r="C28" s="1" t="n">
        <v>45190</v>
      </c>
      <c r="D28" t="inlineStr">
        <is>
          <t>VÄSTRA GÖTALANDS LÄN</t>
        </is>
      </c>
      <c r="E28" t="inlineStr">
        <is>
          <t>ORUST</t>
        </is>
      </c>
      <c r="G28" t="n">
        <v>8.1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69469-2018</t>
        </is>
      </c>
      <c r="B29" s="1" t="n">
        <v>43446</v>
      </c>
      <c r="C29" s="1" t="n">
        <v>45190</v>
      </c>
      <c r="D29" t="inlineStr">
        <is>
          <t>VÄSTRA GÖTALANDS LÄN</t>
        </is>
      </c>
      <c r="E29" t="inlineStr">
        <is>
          <t>ORUST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69466-2018</t>
        </is>
      </c>
      <c r="B30" s="1" t="n">
        <v>43446</v>
      </c>
      <c r="C30" s="1" t="n">
        <v>45190</v>
      </c>
      <c r="D30" t="inlineStr">
        <is>
          <t>VÄSTRA GÖTALANDS LÄN</t>
        </is>
      </c>
      <c r="E30" t="inlineStr">
        <is>
          <t>ORUST</t>
        </is>
      </c>
      <c r="G30" t="n">
        <v>13.8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71963-2018</t>
        </is>
      </c>
      <c r="B31" s="1" t="n">
        <v>43455</v>
      </c>
      <c r="C31" s="1" t="n">
        <v>45190</v>
      </c>
      <c r="D31" t="inlineStr">
        <is>
          <t>VÄSTRA GÖTALANDS LÄN</t>
        </is>
      </c>
      <c r="E31" t="inlineStr">
        <is>
          <t>ORUST</t>
        </is>
      </c>
      <c r="G31" t="n">
        <v>10.7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411-2019</t>
        </is>
      </c>
      <c r="B32" s="1" t="n">
        <v>43468</v>
      </c>
      <c r="C32" s="1" t="n">
        <v>45190</v>
      </c>
      <c r="D32" t="inlineStr">
        <is>
          <t>VÄSTRA GÖTALANDS LÄN</t>
        </is>
      </c>
      <c r="E32" t="inlineStr">
        <is>
          <t>ORUST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3137-2019</t>
        </is>
      </c>
      <c r="B33" s="1" t="n">
        <v>43480</v>
      </c>
      <c r="C33" s="1" t="n">
        <v>45190</v>
      </c>
      <c r="D33" t="inlineStr">
        <is>
          <t>VÄSTRA GÖTALANDS LÄN</t>
        </is>
      </c>
      <c r="E33" t="inlineStr">
        <is>
          <t>ORUST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4768-2019</t>
        </is>
      </c>
      <c r="B34" s="1" t="n">
        <v>43486</v>
      </c>
      <c r="C34" s="1" t="n">
        <v>45190</v>
      </c>
      <c r="D34" t="inlineStr">
        <is>
          <t>VÄSTRA GÖTALANDS LÄN</t>
        </is>
      </c>
      <c r="E34" t="inlineStr">
        <is>
          <t>ORUST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6723-2019</t>
        </is>
      </c>
      <c r="B35" s="1" t="n">
        <v>43487</v>
      </c>
      <c r="C35" s="1" t="n">
        <v>45190</v>
      </c>
      <c r="D35" t="inlineStr">
        <is>
          <t>VÄSTRA GÖTALANDS LÄN</t>
        </is>
      </c>
      <c r="E35" t="inlineStr">
        <is>
          <t>ORUST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5964-2019</t>
        </is>
      </c>
      <c r="B36" s="1" t="n">
        <v>43493</v>
      </c>
      <c r="C36" s="1" t="n">
        <v>45190</v>
      </c>
      <c r="D36" t="inlineStr">
        <is>
          <t>VÄSTRA GÖTALANDS LÄN</t>
        </is>
      </c>
      <c r="E36" t="inlineStr">
        <is>
          <t>ORUST</t>
        </is>
      </c>
      <c r="G36" t="n">
        <v>2.2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8672-2019</t>
        </is>
      </c>
      <c r="B37" s="1" t="n">
        <v>43503</v>
      </c>
      <c r="C37" s="1" t="n">
        <v>45190</v>
      </c>
      <c r="D37" t="inlineStr">
        <is>
          <t>VÄSTRA GÖTALANDS LÄN</t>
        </is>
      </c>
      <c r="E37" t="inlineStr">
        <is>
          <t>ORUST</t>
        </is>
      </c>
      <c r="G37" t="n">
        <v>10.6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9932-2019</t>
        </is>
      </c>
      <c r="B38" s="1" t="n">
        <v>43509</v>
      </c>
      <c r="C38" s="1" t="n">
        <v>45190</v>
      </c>
      <c r="D38" t="inlineStr">
        <is>
          <t>VÄSTRA GÖTALANDS LÄN</t>
        </is>
      </c>
      <c r="E38" t="inlineStr">
        <is>
          <t>ORUST</t>
        </is>
      </c>
      <c r="F38" t="inlineStr">
        <is>
          <t>Kommuner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12311-2019</t>
        </is>
      </c>
      <c r="B39" s="1" t="n">
        <v>43523</v>
      </c>
      <c r="C39" s="1" t="n">
        <v>45190</v>
      </c>
      <c r="D39" t="inlineStr">
        <is>
          <t>VÄSTRA GÖTALANDS LÄN</t>
        </is>
      </c>
      <c r="E39" t="inlineStr">
        <is>
          <t>ORUST</t>
        </is>
      </c>
      <c r="G39" t="n">
        <v>11.2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12732-2019</t>
        </is>
      </c>
      <c r="B40" s="1" t="n">
        <v>43524</v>
      </c>
      <c r="C40" s="1" t="n">
        <v>45190</v>
      </c>
      <c r="D40" t="inlineStr">
        <is>
          <t>VÄSTRA GÖTALANDS LÄN</t>
        </is>
      </c>
      <c r="E40" t="inlineStr">
        <is>
          <t>ORUST</t>
        </is>
      </c>
      <c r="G40" t="n">
        <v>14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17358-2019</t>
        </is>
      </c>
      <c r="B41" s="1" t="n">
        <v>43552</v>
      </c>
      <c r="C41" s="1" t="n">
        <v>45190</v>
      </c>
      <c r="D41" t="inlineStr">
        <is>
          <t>VÄSTRA GÖTALANDS LÄN</t>
        </is>
      </c>
      <c r="E41" t="inlineStr">
        <is>
          <t>ORUST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19796-2019</t>
        </is>
      </c>
      <c r="B42" s="1" t="n">
        <v>43567</v>
      </c>
      <c r="C42" s="1" t="n">
        <v>45190</v>
      </c>
      <c r="D42" t="inlineStr">
        <is>
          <t>VÄSTRA GÖTALANDS LÄN</t>
        </is>
      </c>
      <c r="E42" t="inlineStr">
        <is>
          <t>ORUST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25411-2019</t>
        </is>
      </c>
      <c r="B43" s="1" t="n">
        <v>43606</v>
      </c>
      <c r="C43" s="1" t="n">
        <v>45190</v>
      </c>
      <c r="D43" t="inlineStr">
        <is>
          <t>VÄSTRA GÖTALANDS LÄN</t>
        </is>
      </c>
      <c r="E43" t="inlineStr">
        <is>
          <t>ORUST</t>
        </is>
      </c>
      <c r="G43" t="n">
        <v>4.1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25424-2019</t>
        </is>
      </c>
      <c r="B44" s="1" t="n">
        <v>43606</v>
      </c>
      <c r="C44" s="1" t="n">
        <v>45190</v>
      </c>
      <c r="D44" t="inlineStr">
        <is>
          <t>VÄSTRA GÖTALANDS LÄN</t>
        </is>
      </c>
      <c r="E44" t="inlineStr">
        <is>
          <t>ORUST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28008-2019</t>
        </is>
      </c>
      <c r="B45" s="1" t="n">
        <v>43621</v>
      </c>
      <c r="C45" s="1" t="n">
        <v>45190</v>
      </c>
      <c r="D45" t="inlineStr">
        <is>
          <t>VÄSTRA GÖTALANDS LÄN</t>
        </is>
      </c>
      <c r="E45" t="inlineStr">
        <is>
          <t>ORUST</t>
        </is>
      </c>
      <c r="G45" t="n">
        <v>2.7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28015-2019</t>
        </is>
      </c>
      <c r="B46" s="1" t="n">
        <v>43621</v>
      </c>
      <c r="C46" s="1" t="n">
        <v>45190</v>
      </c>
      <c r="D46" t="inlineStr">
        <is>
          <t>VÄSTRA GÖTALANDS LÄN</t>
        </is>
      </c>
      <c r="E46" t="inlineStr">
        <is>
          <t>ORUST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29188-2019</t>
        </is>
      </c>
      <c r="B47" s="1" t="n">
        <v>43621</v>
      </c>
      <c r="C47" s="1" t="n">
        <v>45190</v>
      </c>
      <c r="D47" t="inlineStr">
        <is>
          <t>VÄSTRA GÖTALANDS LÄN</t>
        </is>
      </c>
      <c r="E47" t="inlineStr">
        <is>
          <t>ORUST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29190-2019</t>
        </is>
      </c>
      <c r="B48" s="1" t="n">
        <v>43621</v>
      </c>
      <c r="C48" s="1" t="n">
        <v>45190</v>
      </c>
      <c r="D48" t="inlineStr">
        <is>
          <t>VÄSTRA GÖTALANDS LÄN</t>
        </is>
      </c>
      <c r="E48" t="inlineStr">
        <is>
          <t>ORUST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28011-2019</t>
        </is>
      </c>
      <c r="B49" s="1" t="n">
        <v>43621</v>
      </c>
      <c r="C49" s="1" t="n">
        <v>45190</v>
      </c>
      <c r="D49" t="inlineStr">
        <is>
          <t>VÄSTRA GÖTALANDS LÄN</t>
        </is>
      </c>
      <c r="E49" t="inlineStr">
        <is>
          <t>ORUST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31354-2019</t>
        </is>
      </c>
      <c r="B50" s="1" t="n">
        <v>43636</v>
      </c>
      <c r="C50" s="1" t="n">
        <v>45190</v>
      </c>
      <c r="D50" t="inlineStr">
        <is>
          <t>VÄSTRA GÖTALANDS LÄN</t>
        </is>
      </c>
      <c r="E50" t="inlineStr">
        <is>
          <t>ORUST</t>
        </is>
      </c>
      <c r="G50" t="n">
        <v>3.2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31655-2019</t>
        </is>
      </c>
      <c r="B51" s="1" t="n">
        <v>43642</v>
      </c>
      <c r="C51" s="1" t="n">
        <v>45190</v>
      </c>
      <c r="D51" t="inlineStr">
        <is>
          <t>VÄSTRA GÖTALANDS LÄN</t>
        </is>
      </c>
      <c r="E51" t="inlineStr">
        <is>
          <t>ORUST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  <c r="U51">
        <f>HYPERLINK("https://klasma.github.io/Logging_ORUST/knärot/A 31655-2019.png", "A 31655-2019")</f>
        <v/>
      </c>
      <c r="V51">
        <f>HYPERLINK("https://klasma.github.io/Logging_ORUST/klagomål/A 31655-2019.docx", "A 31655-2019")</f>
        <v/>
      </c>
      <c r="W51">
        <f>HYPERLINK("https://klasma.github.io/Logging_ORUST/klagomålsmail/A 31655-2019.docx", "A 31655-2019")</f>
        <v/>
      </c>
      <c r="X51">
        <f>HYPERLINK("https://klasma.github.io/Logging_ORUST/tillsyn/A 31655-2019.docx", "A 31655-2019")</f>
        <v/>
      </c>
      <c r="Y51">
        <f>HYPERLINK("https://klasma.github.io/Logging_ORUST/tillsynsmail/A 31655-2019.docx", "A 31655-2019")</f>
        <v/>
      </c>
    </row>
    <row r="52" ht="15" customHeight="1">
      <c r="A52" t="inlineStr">
        <is>
          <t>A 34828-2019</t>
        </is>
      </c>
      <c r="B52" s="1" t="n">
        <v>43649</v>
      </c>
      <c r="C52" s="1" t="n">
        <v>45190</v>
      </c>
      <c r="D52" t="inlineStr">
        <is>
          <t>VÄSTRA GÖTALANDS LÄN</t>
        </is>
      </c>
      <c r="E52" t="inlineStr">
        <is>
          <t>ORUST</t>
        </is>
      </c>
      <c r="G52" t="n">
        <v>10.7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33862-2019</t>
        </is>
      </c>
      <c r="B53" s="1" t="n">
        <v>43652</v>
      </c>
      <c r="C53" s="1" t="n">
        <v>45190</v>
      </c>
      <c r="D53" t="inlineStr">
        <is>
          <t>VÄSTRA GÖTALANDS LÄN</t>
        </is>
      </c>
      <c r="E53" t="inlineStr">
        <is>
          <t>ORUST</t>
        </is>
      </c>
      <c r="G53" t="n">
        <v>3.7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62386-2019</t>
        </is>
      </c>
      <c r="B54" s="1" t="n">
        <v>43788</v>
      </c>
      <c r="C54" s="1" t="n">
        <v>45190</v>
      </c>
      <c r="D54" t="inlineStr">
        <is>
          <t>VÄSTRA GÖTALANDS LÄN</t>
        </is>
      </c>
      <c r="E54" t="inlineStr">
        <is>
          <t>ORUST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62389-2019</t>
        </is>
      </c>
      <c r="B55" s="1" t="n">
        <v>43788</v>
      </c>
      <c r="C55" s="1" t="n">
        <v>45190</v>
      </c>
      <c r="D55" t="inlineStr">
        <is>
          <t>VÄSTRA GÖTALANDS LÄN</t>
        </is>
      </c>
      <c r="E55" t="inlineStr">
        <is>
          <t>ORUST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65579-2019</t>
        </is>
      </c>
      <c r="B56" s="1" t="n">
        <v>43804</v>
      </c>
      <c r="C56" s="1" t="n">
        <v>45190</v>
      </c>
      <c r="D56" t="inlineStr">
        <is>
          <t>VÄSTRA GÖTALANDS LÄN</t>
        </is>
      </c>
      <c r="E56" t="inlineStr">
        <is>
          <t>ORUST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1244-2020</t>
        </is>
      </c>
      <c r="B57" s="1" t="n">
        <v>43840</v>
      </c>
      <c r="C57" s="1" t="n">
        <v>45190</v>
      </c>
      <c r="D57" t="inlineStr">
        <is>
          <t>VÄSTRA GÖTALANDS LÄN</t>
        </is>
      </c>
      <c r="E57" t="inlineStr">
        <is>
          <t>ORUST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1240-2020</t>
        </is>
      </c>
      <c r="B58" s="1" t="n">
        <v>43840</v>
      </c>
      <c r="C58" s="1" t="n">
        <v>45190</v>
      </c>
      <c r="D58" t="inlineStr">
        <is>
          <t>VÄSTRA GÖTALANDS LÄN</t>
        </is>
      </c>
      <c r="E58" t="inlineStr">
        <is>
          <t>ORUST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4373-2020</t>
        </is>
      </c>
      <c r="B59" s="1" t="n">
        <v>43858</v>
      </c>
      <c r="C59" s="1" t="n">
        <v>45190</v>
      </c>
      <c r="D59" t="inlineStr">
        <is>
          <t>VÄSTRA GÖTALANDS LÄN</t>
        </is>
      </c>
      <c r="E59" t="inlineStr">
        <is>
          <t>ORUST</t>
        </is>
      </c>
      <c r="F59" t="inlineStr">
        <is>
          <t>Kommuner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4530-2020</t>
        </is>
      </c>
      <c r="B60" s="1" t="n">
        <v>43858</v>
      </c>
      <c r="C60" s="1" t="n">
        <v>45190</v>
      </c>
      <c r="D60" t="inlineStr">
        <is>
          <t>VÄSTRA GÖTALANDS LÄN</t>
        </is>
      </c>
      <c r="E60" t="inlineStr">
        <is>
          <t>ORUST</t>
        </is>
      </c>
      <c r="F60" t="inlineStr">
        <is>
          <t>Kommuner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4565-2020</t>
        </is>
      </c>
      <c r="B61" s="1" t="n">
        <v>43858</v>
      </c>
      <c r="C61" s="1" t="n">
        <v>45190</v>
      </c>
      <c r="D61" t="inlineStr">
        <is>
          <t>VÄSTRA GÖTALANDS LÄN</t>
        </is>
      </c>
      <c r="E61" t="inlineStr">
        <is>
          <t>ORUST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21912-2020</t>
        </is>
      </c>
      <c r="B62" s="1" t="n">
        <v>43958</v>
      </c>
      <c r="C62" s="1" t="n">
        <v>45190</v>
      </c>
      <c r="D62" t="inlineStr">
        <is>
          <t>VÄSTRA GÖTALANDS LÄN</t>
        </is>
      </c>
      <c r="E62" t="inlineStr">
        <is>
          <t>ORUST</t>
        </is>
      </c>
      <c r="G62" t="n">
        <v>5.1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29952-2020</t>
        </is>
      </c>
      <c r="B63" s="1" t="n">
        <v>44006</v>
      </c>
      <c r="C63" s="1" t="n">
        <v>45190</v>
      </c>
      <c r="D63" t="inlineStr">
        <is>
          <t>VÄSTRA GÖTALANDS LÄN</t>
        </is>
      </c>
      <c r="E63" t="inlineStr">
        <is>
          <t>ORUST</t>
        </is>
      </c>
      <c r="G63" t="n">
        <v>10.8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51131-2020</t>
        </is>
      </c>
      <c r="B64" s="1" t="n">
        <v>44112</v>
      </c>
      <c r="C64" s="1" t="n">
        <v>45190</v>
      </c>
      <c r="D64" t="inlineStr">
        <is>
          <t>VÄSTRA GÖTALANDS LÄN</t>
        </is>
      </c>
      <c r="E64" t="inlineStr">
        <is>
          <t>ORUST</t>
        </is>
      </c>
      <c r="G64" t="n">
        <v>4.5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58819-2020</t>
        </is>
      </c>
      <c r="B65" s="1" t="n">
        <v>44141</v>
      </c>
      <c r="C65" s="1" t="n">
        <v>45190</v>
      </c>
      <c r="D65" t="inlineStr">
        <is>
          <t>VÄSTRA GÖTALANDS LÄN</t>
        </is>
      </c>
      <c r="E65" t="inlineStr">
        <is>
          <t>ORUST</t>
        </is>
      </c>
      <c r="G65" t="n">
        <v>3.6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61306-2020</t>
        </is>
      </c>
      <c r="B66" s="1" t="n">
        <v>44155</v>
      </c>
      <c r="C66" s="1" t="n">
        <v>45190</v>
      </c>
      <c r="D66" t="inlineStr">
        <is>
          <t>VÄSTRA GÖTALANDS LÄN</t>
        </is>
      </c>
      <c r="E66" t="inlineStr">
        <is>
          <t>ORUST</t>
        </is>
      </c>
      <c r="G66" t="n">
        <v>8.5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64765-2020</t>
        </is>
      </c>
      <c r="B67" s="1" t="n">
        <v>44169</v>
      </c>
      <c r="C67" s="1" t="n">
        <v>45190</v>
      </c>
      <c r="D67" t="inlineStr">
        <is>
          <t>VÄSTRA GÖTALANDS LÄN</t>
        </is>
      </c>
      <c r="E67" t="inlineStr">
        <is>
          <t>ORUST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65079-2020</t>
        </is>
      </c>
      <c r="B68" s="1" t="n">
        <v>44172</v>
      </c>
      <c r="C68" s="1" t="n">
        <v>45190</v>
      </c>
      <c r="D68" t="inlineStr">
        <is>
          <t>VÄSTRA GÖTALANDS LÄN</t>
        </is>
      </c>
      <c r="E68" t="inlineStr">
        <is>
          <t>ORUST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67752-2020</t>
        </is>
      </c>
      <c r="B69" s="1" t="n">
        <v>44182</v>
      </c>
      <c r="C69" s="1" t="n">
        <v>45190</v>
      </c>
      <c r="D69" t="inlineStr">
        <is>
          <t>VÄSTRA GÖTALANDS LÄN</t>
        </is>
      </c>
      <c r="E69" t="inlineStr">
        <is>
          <t>ORUST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6613-2021</t>
        </is>
      </c>
      <c r="B70" s="1" t="n">
        <v>44236</v>
      </c>
      <c r="C70" s="1" t="n">
        <v>45190</v>
      </c>
      <c r="D70" t="inlineStr">
        <is>
          <t>VÄSTRA GÖTALANDS LÄN</t>
        </is>
      </c>
      <c r="E70" t="inlineStr">
        <is>
          <t>ORUST</t>
        </is>
      </c>
      <c r="G70" t="n">
        <v>8.800000000000001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9182-2021</t>
        </is>
      </c>
      <c r="B71" s="1" t="n">
        <v>44250</v>
      </c>
      <c r="C71" s="1" t="n">
        <v>45190</v>
      </c>
      <c r="D71" t="inlineStr">
        <is>
          <t>VÄSTRA GÖTALANDS LÄN</t>
        </is>
      </c>
      <c r="E71" t="inlineStr">
        <is>
          <t>ORUST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10583-2021</t>
        </is>
      </c>
      <c r="B72" s="1" t="n">
        <v>44258</v>
      </c>
      <c r="C72" s="1" t="n">
        <v>45190</v>
      </c>
      <c r="D72" t="inlineStr">
        <is>
          <t>VÄSTRA GÖTALANDS LÄN</t>
        </is>
      </c>
      <c r="E72" t="inlineStr">
        <is>
          <t>ORUST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20896-2021</t>
        </is>
      </c>
      <c r="B73" s="1" t="n">
        <v>44319</v>
      </c>
      <c r="C73" s="1" t="n">
        <v>45190</v>
      </c>
      <c r="D73" t="inlineStr">
        <is>
          <t>VÄSTRA GÖTALANDS LÄN</t>
        </is>
      </c>
      <c r="E73" t="inlineStr">
        <is>
          <t>ORUST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22452-2021</t>
        </is>
      </c>
      <c r="B74" s="1" t="n">
        <v>44326</v>
      </c>
      <c r="C74" s="1" t="n">
        <v>45190</v>
      </c>
      <c r="D74" t="inlineStr">
        <is>
          <t>VÄSTRA GÖTALANDS LÄN</t>
        </is>
      </c>
      <c r="E74" t="inlineStr">
        <is>
          <t>ORUST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22255-2021</t>
        </is>
      </c>
      <c r="B75" s="1" t="n">
        <v>44326</v>
      </c>
      <c r="C75" s="1" t="n">
        <v>45190</v>
      </c>
      <c r="D75" t="inlineStr">
        <is>
          <t>VÄSTRA GÖTALANDS LÄN</t>
        </is>
      </c>
      <c r="E75" t="inlineStr">
        <is>
          <t>ORUST</t>
        </is>
      </c>
      <c r="G75" t="n">
        <v>4.3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35810-2021</t>
        </is>
      </c>
      <c r="B76" s="1" t="n">
        <v>44386</v>
      </c>
      <c r="C76" s="1" t="n">
        <v>45190</v>
      </c>
      <c r="D76" t="inlineStr">
        <is>
          <t>VÄSTRA GÖTALANDS LÄN</t>
        </is>
      </c>
      <c r="E76" t="inlineStr">
        <is>
          <t>ORUST</t>
        </is>
      </c>
      <c r="G76" t="n">
        <v>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45080-2021</t>
        </is>
      </c>
      <c r="B77" s="1" t="n">
        <v>44439</v>
      </c>
      <c r="C77" s="1" t="n">
        <v>45190</v>
      </c>
      <c r="D77" t="inlineStr">
        <is>
          <t>VÄSTRA GÖTALANDS LÄN</t>
        </is>
      </c>
      <c r="E77" t="inlineStr">
        <is>
          <t>ORUST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45044-2021</t>
        </is>
      </c>
      <c r="B78" s="1" t="n">
        <v>44439</v>
      </c>
      <c r="C78" s="1" t="n">
        <v>45190</v>
      </c>
      <c r="D78" t="inlineStr">
        <is>
          <t>VÄSTRA GÖTALANDS LÄN</t>
        </is>
      </c>
      <c r="E78" t="inlineStr">
        <is>
          <t>ORUST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45729-2021</t>
        </is>
      </c>
      <c r="B79" s="1" t="n">
        <v>44441</v>
      </c>
      <c r="C79" s="1" t="n">
        <v>45190</v>
      </c>
      <c r="D79" t="inlineStr">
        <is>
          <t>VÄSTRA GÖTALANDS LÄN</t>
        </is>
      </c>
      <c r="E79" t="inlineStr">
        <is>
          <t>ORUST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46629-2021</t>
        </is>
      </c>
      <c r="B80" s="1" t="n">
        <v>44445</v>
      </c>
      <c r="C80" s="1" t="n">
        <v>45190</v>
      </c>
      <c r="D80" t="inlineStr">
        <is>
          <t>VÄSTRA GÖTALANDS LÄN</t>
        </is>
      </c>
      <c r="E80" t="inlineStr">
        <is>
          <t>ORUST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47883-2021</t>
        </is>
      </c>
      <c r="B81" s="1" t="n">
        <v>44448</v>
      </c>
      <c r="C81" s="1" t="n">
        <v>45190</v>
      </c>
      <c r="D81" t="inlineStr">
        <is>
          <t>VÄSTRA GÖTALANDS LÄN</t>
        </is>
      </c>
      <c r="E81" t="inlineStr">
        <is>
          <t>ORUST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47876-2021</t>
        </is>
      </c>
      <c r="B82" s="1" t="n">
        <v>44448</v>
      </c>
      <c r="C82" s="1" t="n">
        <v>45190</v>
      </c>
      <c r="D82" t="inlineStr">
        <is>
          <t>VÄSTRA GÖTALANDS LÄN</t>
        </is>
      </c>
      <c r="E82" t="inlineStr">
        <is>
          <t>ORUST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47885-2021</t>
        </is>
      </c>
      <c r="B83" s="1" t="n">
        <v>44448</v>
      </c>
      <c r="C83" s="1" t="n">
        <v>45190</v>
      </c>
      <c r="D83" t="inlineStr">
        <is>
          <t>VÄSTRA GÖTALANDS LÄN</t>
        </is>
      </c>
      <c r="E83" t="inlineStr">
        <is>
          <t>ORUST</t>
        </is>
      </c>
      <c r="G83" t="n">
        <v>3.4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47877-2021</t>
        </is>
      </c>
      <c r="B84" s="1" t="n">
        <v>44448</v>
      </c>
      <c r="C84" s="1" t="n">
        <v>45190</v>
      </c>
      <c r="D84" t="inlineStr">
        <is>
          <t>VÄSTRA GÖTALANDS LÄN</t>
        </is>
      </c>
      <c r="E84" t="inlineStr">
        <is>
          <t>ORUST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47886-2021</t>
        </is>
      </c>
      <c r="B85" s="1" t="n">
        <v>44448</v>
      </c>
      <c r="C85" s="1" t="n">
        <v>45190</v>
      </c>
      <c r="D85" t="inlineStr">
        <is>
          <t>VÄSTRA GÖTALANDS LÄN</t>
        </is>
      </c>
      <c r="E85" t="inlineStr">
        <is>
          <t>ORUST</t>
        </is>
      </c>
      <c r="G85" t="n">
        <v>3.6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47882-2021</t>
        </is>
      </c>
      <c r="B86" s="1" t="n">
        <v>44448</v>
      </c>
      <c r="C86" s="1" t="n">
        <v>45190</v>
      </c>
      <c r="D86" t="inlineStr">
        <is>
          <t>VÄSTRA GÖTALANDS LÄN</t>
        </is>
      </c>
      <c r="E86" t="inlineStr">
        <is>
          <t>ORUST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49134-2021</t>
        </is>
      </c>
      <c r="B87" s="1" t="n">
        <v>44453</v>
      </c>
      <c r="C87" s="1" t="n">
        <v>45190</v>
      </c>
      <c r="D87" t="inlineStr">
        <is>
          <t>VÄSTRA GÖTALANDS LÄN</t>
        </is>
      </c>
      <c r="E87" t="inlineStr">
        <is>
          <t>ORUST</t>
        </is>
      </c>
      <c r="F87" t="inlineStr">
        <is>
          <t>Kommuner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55691-2021</t>
        </is>
      </c>
      <c r="B88" s="1" t="n">
        <v>44476</v>
      </c>
      <c r="C88" s="1" t="n">
        <v>45190</v>
      </c>
      <c r="D88" t="inlineStr">
        <is>
          <t>VÄSTRA GÖTALANDS LÄN</t>
        </is>
      </c>
      <c r="E88" t="inlineStr">
        <is>
          <t>ORUST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56496-2021</t>
        </is>
      </c>
      <c r="B89" s="1" t="n">
        <v>44480</v>
      </c>
      <c r="C89" s="1" t="n">
        <v>45190</v>
      </c>
      <c r="D89" t="inlineStr">
        <is>
          <t>VÄSTRA GÖTALANDS LÄN</t>
        </is>
      </c>
      <c r="E89" t="inlineStr">
        <is>
          <t>ORUST</t>
        </is>
      </c>
      <c r="G89" t="n">
        <v>10.3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68727-2021</t>
        </is>
      </c>
      <c r="B90" s="1" t="n">
        <v>44529</v>
      </c>
      <c r="C90" s="1" t="n">
        <v>45190</v>
      </c>
      <c r="D90" t="inlineStr">
        <is>
          <t>VÄSTRA GÖTALANDS LÄN</t>
        </is>
      </c>
      <c r="E90" t="inlineStr">
        <is>
          <t>ORUST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69193-2021</t>
        </is>
      </c>
      <c r="B91" s="1" t="n">
        <v>44531</v>
      </c>
      <c r="C91" s="1" t="n">
        <v>45190</v>
      </c>
      <c r="D91" t="inlineStr">
        <is>
          <t>VÄSTRA GÖTALANDS LÄN</t>
        </is>
      </c>
      <c r="E91" t="inlineStr">
        <is>
          <t>ORUST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72226-2021</t>
        </is>
      </c>
      <c r="B92" s="1" t="n">
        <v>44544</v>
      </c>
      <c r="C92" s="1" t="n">
        <v>45190</v>
      </c>
      <c r="D92" t="inlineStr">
        <is>
          <t>VÄSTRA GÖTALANDS LÄN</t>
        </is>
      </c>
      <c r="E92" t="inlineStr">
        <is>
          <t>ORUST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73292-2021</t>
        </is>
      </c>
      <c r="B93" s="1" t="n">
        <v>44550</v>
      </c>
      <c r="C93" s="1" t="n">
        <v>45190</v>
      </c>
      <c r="D93" t="inlineStr">
        <is>
          <t>VÄSTRA GÖTALANDS LÄN</t>
        </is>
      </c>
      <c r="E93" t="inlineStr">
        <is>
          <t>ORUST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7998-2022</t>
        </is>
      </c>
      <c r="B94" s="1" t="n">
        <v>44609</v>
      </c>
      <c r="C94" s="1" t="n">
        <v>45190</v>
      </c>
      <c r="D94" t="inlineStr">
        <is>
          <t>VÄSTRA GÖTALANDS LÄN</t>
        </is>
      </c>
      <c r="E94" t="inlineStr">
        <is>
          <t>ORUST</t>
        </is>
      </c>
      <c r="G94" t="n">
        <v>24.2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8286-2022</t>
        </is>
      </c>
      <c r="B95" s="1" t="n">
        <v>44610</v>
      </c>
      <c r="C95" s="1" t="n">
        <v>45190</v>
      </c>
      <c r="D95" t="inlineStr">
        <is>
          <t>VÄSTRA GÖTALANDS LÄN</t>
        </is>
      </c>
      <c r="E95" t="inlineStr">
        <is>
          <t>ORUST</t>
        </is>
      </c>
      <c r="G95" t="n">
        <v>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14547-2022</t>
        </is>
      </c>
      <c r="B96" s="1" t="n">
        <v>44655</v>
      </c>
      <c r="C96" s="1" t="n">
        <v>45190</v>
      </c>
      <c r="D96" t="inlineStr">
        <is>
          <t>VÄSTRA GÖTALANDS LÄN</t>
        </is>
      </c>
      <c r="E96" t="inlineStr">
        <is>
          <t>ORUST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15006-2022</t>
        </is>
      </c>
      <c r="B97" s="1" t="n">
        <v>44657</v>
      </c>
      <c r="C97" s="1" t="n">
        <v>45190</v>
      </c>
      <c r="D97" t="inlineStr">
        <is>
          <t>VÄSTRA GÖTALANDS LÄN</t>
        </is>
      </c>
      <c r="E97" t="inlineStr">
        <is>
          <t>ORUST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19785-2022</t>
        </is>
      </c>
      <c r="B98" s="1" t="n">
        <v>44694</v>
      </c>
      <c r="C98" s="1" t="n">
        <v>45190</v>
      </c>
      <c r="D98" t="inlineStr">
        <is>
          <t>VÄSTRA GÖTALANDS LÄN</t>
        </is>
      </c>
      <c r="E98" t="inlineStr">
        <is>
          <t>ORUST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33954-2022</t>
        </is>
      </c>
      <c r="B99" s="1" t="n">
        <v>44790</v>
      </c>
      <c r="C99" s="1" t="n">
        <v>45190</v>
      </c>
      <c r="D99" t="inlineStr">
        <is>
          <t>VÄSTRA GÖTALANDS LÄN</t>
        </is>
      </c>
      <c r="E99" t="inlineStr">
        <is>
          <t>ORUST</t>
        </is>
      </c>
      <c r="G99" t="n">
        <v>3.9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34217-2022</t>
        </is>
      </c>
      <c r="B100" s="1" t="n">
        <v>44791</v>
      </c>
      <c r="C100" s="1" t="n">
        <v>45190</v>
      </c>
      <c r="D100" t="inlineStr">
        <is>
          <t>VÄSTRA GÖTALANDS LÄN</t>
        </is>
      </c>
      <c r="E100" t="inlineStr">
        <is>
          <t>ORUST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34380-2022</t>
        </is>
      </c>
      <c r="B101" s="1" t="n">
        <v>44792</v>
      </c>
      <c r="C101" s="1" t="n">
        <v>45190</v>
      </c>
      <c r="D101" t="inlineStr">
        <is>
          <t>VÄSTRA GÖTALANDS LÄN</t>
        </is>
      </c>
      <c r="E101" t="inlineStr">
        <is>
          <t>ORUST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41592-2022</t>
        </is>
      </c>
      <c r="B102" s="1" t="n">
        <v>44827</v>
      </c>
      <c r="C102" s="1" t="n">
        <v>45190</v>
      </c>
      <c r="D102" t="inlineStr">
        <is>
          <t>VÄSTRA GÖTALANDS LÄN</t>
        </is>
      </c>
      <c r="E102" t="inlineStr">
        <is>
          <t>ORUST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49822-2022</t>
        </is>
      </c>
      <c r="B103" s="1" t="n">
        <v>44862</v>
      </c>
      <c r="C103" s="1" t="n">
        <v>45190</v>
      </c>
      <c r="D103" t="inlineStr">
        <is>
          <t>VÄSTRA GÖTALANDS LÄN</t>
        </is>
      </c>
      <c r="E103" t="inlineStr">
        <is>
          <t>ORUST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51993-2022</t>
        </is>
      </c>
      <c r="B104" s="1" t="n">
        <v>44872</v>
      </c>
      <c r="C104" s="1" t="n">
        <v>45190</v>
      </c>
      <c r="D104" t="inlineStr">
        <is>
          <t>VÄSTRA GÖTALANDS LÄN</t>
        </is>
      </c>
      <c r="E104" t="inlineStr">
        <is>
          <t>ORUST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54072-2022</t>
        </is>
      </c>
      <c r="B105" s="1" t="n">
        <v>44881</v>
      </c>
      <c r="C105" s="1" t="n">
        <v>45190</v>
      </c>
      <c r="D105" t="inlineStr">
        <is>
          <t>VÄSTRA GÖTALANDS LÄN</t>
        </is>
      </c>
      <c r="E105" t="inlineStr">
        <is>
          <t>ORUST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59063-2022</t>
        </is>
      </c>
      <c r="B106" s="1" t="n">
        <v>44904</v>
      </c>
      <c r="C106" s="1" t="n">
        <v>45190</v>
      </c>
      <c r="D106" t="inlineStr">
        <is>
          <t>VÄSTRA GÖTALANDS LÄN</t>
        </is>
      </c>
      <c r="E106" t="inlineStr">
        <is>
          <t>ORUST</t>
        </is>
      </c>
      <c r="G106" t="n">
        <v>4.7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771-2023</t>
        </is>
      </c>
      <c r="B107" s="1" t="n">
        <v>44931</v>
      </c>
      <c r="C107" s="1" t="n">
        <v>45190</v>
      </c>
      <c r="D107" t="inlineStr">
        <is>
          <t>VÄSTRA GÖTALANDS LÄN</t>
        </is>
      </c>
      <c r="E107" t="inlineStr">
        <is>
          <t>ORUST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13243-2023</t>
        </is>
      </c>
      <c r="B108" s="1" t="n">
        <v>45002</v>
      </c>
      <c r="C108" s="1" t="n">
        <v>45190</v>
      </c>
      <c r="D108" t="inlineStr">
        <is>
          <t>VÄSTRA GÖTALANDS LÄN</t>
        </is>
      </c>
      <c r="E108" t="inlineStr">
        <is>
          <t>ORUST</t>
        </is>
      </c>
      <c r="G108" t="n">
        <v>4.8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14776-2023</t>
        </is>
      </c>
      <c r="B109" s="1" t="n">
        <v>45014</v>
      </c>
      <c r="C109" s="1" t="n">
        <v>45190</v>
      </c>
      <c r="D109" t="inlineStr">
        <is>
          <t>VÄSTRA GÖTALANDS LÄN</t>
        </is>
      </c>
      <c r="E109" t="inlineStr">
        <is>
          <t>ORUST</t>
        </is>
      </c>
      <c r="G109" t="n">
        <v>10.3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14794-2023</t>
        </is>
      </c>
      <c r="B110" s="1" t="n">
        <v>45014</v>
      </c>
      <c r="C110" s="1" t="n">
        <v>45190</v>
      </c>
      <c r="D110" t="inlineStr">
        <is>
          <t>VÄSTRA GÖTALANDS LÄN</t>
        </is>
      </c>
      <c r="E110" t="inlineStr">
        <is>
          <t>ORUST</t>
        </is>
      </c>
      <c r="G110" t="n">
        <v>6.4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14802-2023</t>
        </is>
      </c>
      <c r="B111" s="1" t="n">
        <v>45014</v>
      </c>
      <c r="C111" s="1" t="n">
        <v>45190</v>
      </c>
      <c r="D111" t="inlineStr">
        <is>
          <t>VÄSTRA GÖTALANDS LÄN</t>
        </is>
      </c>
      <c r="E111" t="inlineStr">
        <is>
          <t>ORUST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14800-2023</t>
        </is>
      </c>
      <c r="B112" s="1" t="n">
        <v>45014</v>
      </c>
      <c r="C112" s="1" t="n">
        <v>45190</v>
      </c>
      <c r="D112" t="inlineStr">
        <is>
          <t>VÄSTRA GÖTALANDS LÄN</t>
        </is>
      </c>
      <c r="E112" t="inlineStr">
        <is>
          <t>ORUST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14782-2023</t>
        </is>
      </c>
      <c r="B113" s="1" t="n">
        <v>45014</v>
      </c>
      <c r="C113" s="1" t="n">
        <v>45190</v>
      </c>
      <c r="D113" t="inlineStr">
        <is>
          <t>VÄSTRA GÖTALANDS LÄN</t>
        </is>
      </c>
      <c r="E113" t="inlineStr">
        <is>
          <t>ORUST</t>
        </is>
      </c>
      <c r="G113" t="n">
        <v>5.8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14797-2023</t>
        </is>
      </c>
      <c r="B114" s="1" t="n">
        <v>45014</v>
      </c>
      <c r="C114" s="1" t="n">
        <v>45190</v>
      </c>
      <c r="D114" t="inlineStr">
        <is>
          <t>VÄSTRA GÖTALANDS LÄN</t>
        </is>
      </c>
      <c r="E114" t="inlineStr">
        <is>
          <t>ORUST</t>
        </is>
      </c>
      <c r="G114" t="n">
        <v>4.9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15470-2023</t>
        </is>
      </c>
      <c r="B115" s="1" t="n">
        <v>45020</v>
      </c>
      <c r="C115" s="1" t="n">
        <v>45190</v>
      </c>
      <c r="D115" t="inlineStr">
        <is>
          <t>VÄSTRA GÖTALANDS LÄN</t>
        </is>
      </c>
      <c r="E115" t="inlineStr">
        <is>
          <t>ORUST</t>
        </is>
      </c>
      <c r="G115" t="n">
        <v>27.7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15456-2023</t>
        </is>
      </c>
      <c r="B116" s="1" t="n">
        <v>45020</v>
      </c>
      <c r="C116" s="1" t="n">
        <v>45190</v>
      </c>
      <c r="D116" t="inlineStr">
        <is>
          <t>VÄSTRA GÖTALANDS LÄN</t>
        </is>
      </c>
      <c r="E116" t="inlineStr">
        <is>
          <t>ORUST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15462-2023</t>
        </is>
      </c>
      <c r="B117" s="1" t="n">
        <v>45020</v>
      </c>
      <c r="C117" s="1" t="n">
        <v>45190</v>
      </c>
      <c r="D117" t="inlineStr">
        <is>
          <t>VÄSTRA GÖTALANDS LÄN</t>
        </is>
      </c>
      <c r="E117" t="inlineStr">
        <is>
          <t>ORUST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18791-2023</t>
        </is>
      </c>
      <c r="B118" s="1" t="n">
        <v>45044</v>
      </c>
      <c r="C118" s="1" t="n">
        <v>45190</v>
      </c>
      <c r="D118" t="inlineStr">
        <is>
          <t>VÄSTRA GÖTALANDS LÄN</t>
        </is>
      </c>
      <c r="E118" t="inlineStr">
        <is>
          <t>ORUST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19008-2023</t>
        </is>
      </c>
      <c r="B119" s="1" t="n">
        <v>45045</v>
      </c>
      <c r="C119" s="1" t="n">
        <v>45190</v>
      </c>
      <c r="D119" t="inlineStr">
        <is>
          <t>VÄSTRA GÖTALANDS LÄN</t>
        </is>
      </c>
      <c r="E119" t="inlineStr">
        <is>
          <t>ORUST</t>
        </is>
      </c>
      <c r="G119" t="n">
        <v>2.5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20086-2023</t>
        </is>
      </c>
      <c r="B120" s="1" t="n">
        <v>45054</v>
      </c>
      <c r="C120" s="1" t="n">
        <v>45190</v>
      </c>
      <c r="D120" t="inlineStr">
        <is>
          <t>VÄSTRA GÖTALANDS LÄN</t>
        </is>
      </c>
      <c r="E120" t="inlineStr">
        <is>
          <t>ORUST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20077-2023</t>
        </is>
      </c>
      <c r="B121" s="1" t="n">
        <v>45054</v>
      </c>
      <c r="C121" s="1" t="n">
        <v>45190</v>
      </c>
      <c r="D121" t="inlineStr">
        <is>
          <t>VÄSTRA GÖTALANDS LÄN</t>
        </is>
      </c>
      <c r="E121" t="inlineStr">
        <is>
          <t>ORUST</t>
        </is>
      </c>
      <c r="G121" t="n">
        <v>4.4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20819-2023</t>
        </is>
      </c>
      <c r="B122" s="1" t="n">
        <v>45058</v>
      </c>
      <c r="C122" s="1" t="n">
        <v>45190</v>
      </c>
      <c r="D122" t="inlineStr">
        <is>
          <t>VÄSTRA GÖTALANDS LÄN</t>
        </is>
      </c>
      <c r="E122" t="inlineStr">
        <is>
          <t>ORUST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>
      <c r="A123" t="inlineStr">
        <is>
          <t>A 33454-2023</t>
        </is>
      </c>
      <c r="B123" s="1" t="n">
        <v>45130</v>
      </c>
      <c r="C123" s="1" t="n">
        <v>45190</v>
      </c>
      <c r="D123" t="inlineStr">
        <is>
          <t>VÄSTRA GÖTALANDS LÄN</t>
        </is>
      </c>
      <c r="E123" t="inlineStr">
        <is>
          <t>ORUST</t>
        </is>
      </c>
      <c r="G123" t="n">
        <v>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2023-09-21T06:49:22Z</dcterms:created>
  <dcterms:modified xmlns:dcterms="http://purl.org/dc/terms/" xmlns:xsi="http://www.w3.org/2001/XMLSchema-instance" xsi:type="dcterms:W3CDTF">2023-09-21T06:49:23Z</dcterms:modified>
</cp:coreProperties>
</file>